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215" windowWidth="14820" windowHeight="7605" tabRatio="894" activeTab="2"/>
  </bookViews>
  <sheets>
    <sheet name="TH" sheetId="34" r:id="rId1"/>
    <sheet name="111" sheetId="42" r:id="rId2"/>
    <sheet name="331" sheetId="12" r:id="rId3"/>
    <sheet name="331-CT" sheetId="14" r:id="rId4"/>
    <sheet name="Sheet1 (3)" sheetId="50" r:id="rId5"/>
  </sheets>
  <definedNames>
    <definedName name="_C111">TH!$R$12:$R$415</definedName>
    <definedName name="_Fill" hidden="1">#REF!</definedName>
    <definedName name="_xlnm._FilterDatabase" localSheetId="1" hidden="1">'111'!$A$12:$J$227</definedName>
    <definedName name="_xlnm._FilterDatabase" localSheetId="3" hidden="1">'331-CT'!$A$9:$I$22</definedName>
    <definedName name="_xlnm._FilterDatabase" localSheetId="0" hidden="1">TH!$A$9:$R$295</definedName>
    <definedName name="_N111">TH!$Q$12:$Q$415</definedName>
    <definedName name="_TH">TH!$J$12:$J$415</definedName>
    <definedName name="DG">TH!$I$12:$I$415</definedName>
    <definedName name="Dong">IF(Loai="x",ROW(Loai)-1,"")</definedName>
    <definedName name="Dong1">IF(!Loai1="x",ROW(Loai1)-1,"")</definedName>
    <definedName name="Dong10">IF(!Loai7="x",ROW([0]!Loai7)-1,"")</definedName>
    <definedName name="DSKH">'331'!$B$4:$B$29</definedName>
    <definedName name="KH">TH!$G$12:$G$415</definedName>
    <definedName name="KHC">TH!$N$12:$N$415</definedName>
    <definedName name="KHN">TH!$M$12:$M$415</definedName>
    <definedName name="Loai">OFFSET(TH!$O$5,,,COUNTA(TH!$O$5:$O$38725))</definedName>
    <definedName name="Loai1">OFFSET(TH!$P$5,,,COUNTA(TH!$P$5:$P$38725))</definedName>
    <definedName name="MH">TH!$E$12:$E$415</definedName>
    <definedName name="_xlnm.Print_Area" localSheetId="1">'111'!$A$1:$J$240</definedName>
    <definedName name="_xlnm.Print_Area" localSheetId="2">'331'!$A$1:$H$30</definedName>
    <definedName name="_xlnm.Print_Area" localSheetId="3">'331-CT'!$A$1:$I$99</definedName>
    <definedName name="_xlnm.Print_Area" localSheetId="4">'Sheet1 (3)'!$C$1:$L$1</definedName>
    <definedName name="_xlnm.Print_Titles" localSheetId="1">'111'!$10:$12</definedName>
    <definedName name="_xlnm.Print_Titles" localSheetId="3">'331-CT'!$7:$9</definedName>
    <definedName name="SL">TH!$H$12:$H$415</definedName>
    <definedName name="TH">TH!$L$12:$L$415</definedName>
    <definedName name="TM">TH!$A$12:$N$415</definedName>
  </definedNames>
  <calcPr calcId="144525" concurrentCalc="0"/>
</workbook>
</file>

<file path=xl/calcChain.xml><?xml version="1.0" encoding="utf-8"?>
<calcChain xmlns="http://schemas.openxmlformats.org/spreadsheetml/2006/main">
  <c r="A26" i="12" l="1"/>
  <c r="A27" i="12"/>
  <c r="A28" i="12"/>
  <c r="A29" i="12"/>
  <c r="L12" i="34"/>
  <c r="L13" i="34"/>
  <c r="L14" i="34"/>
  <c r="L15" i="34"/>
  <c r="L18" i="34"/>
  <c r="I20" i="34"/>
  <c r="L20" i="34"/>
  <c r="L22" i="34"/>
  <c r="L23" i="34"/>
  <c r="L24" i="34"/>
  <c r="L25" i="34"/>
  <c r="H26" i="34"/>
  <c r="L26" i="34"/>
  <c r="L27" i="34"/>
  <c r="I28" i="34"/>
  <c r="L28" i="34"/>
  <c r="L29" i="34"/>
  <c r="L35" i="34"/>
  <c r="L36" i="34"/>
  <c r="I48" i="34"/>
  <c r="L48" i="34"/>
  <c r="H49" i="34"/>
  <c r="I49" i="34"/>
  <c r="L49" i="34"/>
  <c r="I50" i="34"/>
  <c r="L50" i="34"/>
  <c r="L53" i="34"/>
  <c r="H54" i="34"/>
  <c r="L54" i="34"/>
  <c r="H55" i="34"/>
  <c r="L55" i="34"/>
  <c r="L56" i="34"/>
  <c r="L69" i="34"/>
  <c r="L78" i="34"/>
  <c r="I89" i="34"/>
  <c r="L89" i="34"/>
  <c r="L90" i="34"/>
  <c r="L114" i="34"/>
  <c r="L117" i="34"/>
  <c r="L118" i="34"/>
  <c r="L119" i="34"/>
  <c r="L120" i="34"/>
  <c r="L121" i="34"/>
  <c r="L122" i="34"/>
  <c r="L170" i="34"/>
  <c r="L171" i="34"/>
  <c r="L172" i="34"/>
  <c r="L173" i="34"/>
  <c r="L174" i="34"/>
  <c r="L175" i="34"/>
  <c r="L176" i="34"/>
  <c r="L177" i="34"/>
  <c r="L178" i="34"/>
  <c r="L179" i="34"/>
  <c r="L180" i="34"/>
  <c r="L232" i="34"/>
  <c r="L233" i="34"/>
  <c r="L234" i="34"/>
  <c r="L235" i="34"/>
  <c r="L236" i="34"/>
  <c r="L237" i="34"/>
  <c r="L238" i="34"/>
  <c r="L239" i="34"/>
  <c r="L240" i="34"/>
  <c r="L241" i="34"/>
  <c r="L242" i="34"/>
  <c r="L243" i="34"/>
  <c r="L244" i="34"/>
  <c r="L245" i="34"/>
  <c r="L246" i="34"/>
  <c r="L247" i="34"/>
  <c r="L248" i="34"/>
  <c r="L249" i="34"/>
  <c r="L250" i="34"/>
  <c r="L251" i="34"/>
  <c r="L252" i="34"/>
  <c r="L253" i="34"/>
  <c r="L254" i="34"/>
  <c r="L255" i="34"/>
  <c r="L256" i="34"/>
  <c r="L257" i="34"/>
  <c r="L258" i="34"/>
  <c r="L259" i="34"/>
  <c r="L260" i="34"/>
  <c r="L261" i="34"/>
  <c r="L262" i="34"/>
  <c r="L263" i="34"/>
  <c r="L264" i="34"/>
  <c r="L265" i="34"/>
  <c r="L266" i="34"/>
  <c r="L267" i="34"/>
  <c r="L268" i="34"/>
  <c r="L269" i="34"/>
  <c r="L270" i="34"/>
  <c r="L271" i="34"/>
  <c r="L272" i="34"/>
  <c r="L273" i="34"/>
  <c r="L274" i="34"/>
  <c r="L275" i="34"/>
  <c r="L276" i="34"/>
  <c r="L277" i="34"/>
  <c r="L278" i="34"/>
  <c r="L279" i="34"/>
  <c r="L280" i="34"/>
  <c r="L281" i="34"/>
  <c r="L282" i="34"/>
  <c r="L283" i="34"/>
  <c r="L284" i="34"/>
  <c r="L285" i="34"/>
  <c r="L286" i="34"/>
  <c r="L287" i="34"/>
  <c r="L288" i="34"/>
  <c r="L289" i="34"/>
  <c r="L290" i="34"/>
  <c r="L291" i="34"/>
  <c r="L292" i="34"/>
  <c r="L293" i="34"/>
  <c r="L294" i="34"/>
  <c r="L304" i="34"/>
  <c r="L86" i="34"/>
  <c r="L130" i="34"/>
  <c r="L163" i="34"/>
  <c r="E27" i="12" a="1"/>
  <c r="E27" i="12"/>
  <c r="F27" i="12" a="1"/>
  <c r="F27" i="12"/>
  <c r="G27" i="12"/>
  <c r="H27" i="12"/>
  <c r="E28" i="12" a="1"/>
  <c r="E28" i="12"/>
  <c r="F28" i="12" a="1"/>
  <c r="F28" i="12"/>
  <c r="G28" i="12"/>
  <c r="H28" i="12"/>
  <c r="B247" i="34"/>
  <c r="A247" i="34"/>
  <c r="R247" i="34"/>
  <c r="Q247" i="34"/>
  <c r="P247" i="34"/>
  <c r="O247" i="34"/>
  <c r="B246" i="34"/>
  <c r="A246" i="34"/>
  <c r="R246" i="34"/>
  <c r="Q246" i="34"/>
  <c r="P246" i="34"/>
  <c r="O246" i="34"/>
  <c r="B245" i="34"/>
  <c r="A245" i="34"/>
  <c r="R245" i="34"/>
  <c r="Q245" i="34"/>
  <c r="P245" i="34"/>
  <c r="O245" i="34"/>
  <c r="B244" i="34"/>
  <c r="A244" i="34"/>
  <c r="R244" i="34"/>
  <c r="Q244" i="34"/>
  <c r="P244" i="34"/>
  <c r="O244" i="34"/>
  <c r="B243" i="34"/>
  <c r="A243" i="34"/>
  <c r="R243" i="34"/>
  <c r="Q243" i="34"/>
  <c r="P243" i="34"/>
  <c r="O243" i="34"/>
  <c r="B242" i="34"/>
  <c r="A242" i="34"/>
  <c r="R242" i="34"/>
  <c r="Q242" i="34"/>
  <c r="P242" i="34"/>
  <c r="O242" i="34"/>
  <c r="B241" i="34"/>
  <c r="A241" i="34"/>
  <c r="R241" i="34"/>
  <c r="Q241" i="34"/>
  <c r="P241" i="34"/>
  <c r="O241" i="34"/>
  <c r="B240" i="34"/>
  <c r="A240" i="34"/>
  <c r="R240" i="34"/>
  <c r="Q240" i="34"/>
  <c r="P240" i="34"/>
  <c r="O240" i="34"/>
  <c r="B239" i="34"/>
  <c r="A239" i="34"/>
  <c r="R239" i="34"/>
  <c r="Q239" i="34"/>
  <c r="P239" i="34"/>
  <c r="O239" i="34"/>
  <c r="B238" i="34"/>
  <c r="A238" i="34"/>
  <c r="R238" i="34"/>
  <c r="Q238" i="34"/>
  <c r="P238" i="34"/>
  <c r="O238" i="34"/>
  <c r="B237" i="34"/>
  <c r="A237" i="34"/>
  <c r="R237" i="34"/>
  <c r="Q237" i="34"/>
  <c r="P237" i="34"/>
  <c r="O237" i="34"/>
  <c r="B236" i="34"/>
  <c r="A236" i="34"/>
  <c r="R236" i="34"/>
  <c r="Q236" i="34"/>
  <c r="P236" i="34"/>
  <c r="O236" i="34"/>
  <c r="B235" i="34"/>
  <c r="A235" i="34"/>
  <c r="R235" i="34"/>
  <c r="Q235" i="34"/>
  <c r="P235" i="34"/>
  <c r="O235" i="34"/>
  <c r="B234" i="34"/>
  <c r="A234" i="34"/>
  <c r="R234" i="34"/>
  <c r="Q234" i="34"/>
  <c r="P234" i="34"/>
  <c r="O234" i="34"/>
  <c r="B233" i="34"/>
  <c r="A233" i="34"/>
  <c r="R233" i="34"/>
  <c r="Q233" i="34"/>
  <c r="P233" i="34"/>
  <c r="O233" i="34"/>
  <c r="B268" i="34"/>
  <c r="A268" i="34"/>
  <c r="R268" i="34"/>
  <c r="Q268" i="34"/>
  <c r="P268" i="34"/>
  <c r="O268" i="34"/>
  <c r="B267" i="34"/>
  <c r="A267" i="34"/>
  <c r="R267" i="34"/>
  <c r="Q267" i="34"/>
  <c r="P267" i="34"/>
  <c r="O267" i="34"/>
  <c r="B266" i="34"/>
  <c r="A266" i="34"/>
  <c r="R266" i="34"/>
  <c r="Q266" i="34"/>
  <c r="P266" i="34"/>
  <c r="O266" i="34"/>
  <c r="B265" i="34"/>
  <c r="A265" i="34"/>
  <c r="R265" i="34"/>
  <c r="Q265" i="34"/>
  <c r="P265" i="34"/>
  <c r="O265" i="34"/>
  <c r="B264" i="34"/>
  <c r="A264" i="34"/>
  <c r="R264" i="34"/>
  <c r="Q264" i="34"/>
  <c r="P264" i="34"/>
  <c r="O264" i="34"/>
  <c r="B263" i="34"/>
  <c r="A263" i="34"/>
  <c r="R263" i="34"/>
  <c r="Q263" i="34"/>
  <c r="P263" i="34"/>
  <c r="O263" i="34"/>
  <c r="B262" i="34"/>
  <c r="A262" i="34"/>
  <c r="R262" i="34"/>
  <c r="Q262" i="34"/>
  <c r="P262" i="34"/>
  <c r="O262" i="34"/>
  <c r="B261" i="34"/>
  <c r="A261" i="34"/>
  <c r="R261" i="34"/>
  <c r="Q261" i="34"/>
  <c r="P261" i="34"/>
  <c r="O261" i="34"/>
  <c r="B260" i="34"/>
  <c r="A260" i="34"/>
  <c r="R260" i="34"/>
  <c r="Q260" i="34"/>
  <c r="P260" i="34"/>
  <c r="O260" i="34"/>
  <c r="B259" i="34"/>
  <c r="A259" i="34"/>
  <c r="R259" i="34"/>
  <c r="Q259" i="34"/>
  <c r="P259" i="34"/>
  <c r="O259" i="34"/>
  <c r="B258" i="34"/>
  <c r="A258" i="34"/>
  <c r="R258" i="34"/>
  <c r="Q258" i="34"/>
  <c r="P258" i="34"/>
  <c r="O258" i="34"/>
  <c r="B257" i="34"/>
  <c r="A257" i="34"/>
  <c r="R257" i="34"/>
  <c r="Q257" i="34"/>
  <c r="P257" i="34"/>
  <c r="O257" i="34"/>
  <c r="B256" i="34"/>
  <c r="A256" i="34"/>
  <c r="R256" i="34"/>
  <c r="Q256" i="34"/>
  <c r="P256" i="34"/>
  <c r="O256" i="34"/>
  <c r="B255" i="34"/>
  <c r="A255" i="34"/>
  <c r="R255" i="34"/>
  <c r="Q255" i="34"/>
  <c r="P255" i="34"/>
  <c r="O255" i="34"/>
  <c r="B254" i="34"/>
  <c r="A254" i="34"/>
  <c r="R254" i="34"/>
  <c r="Q254" i="34"/>
  <c r="P254" i="34"/>
  <c r="O254" i="34"/>
  <c r="B253" i="34"/>
  <c r="A253" i="34"/>
  <c r="R253" i="34"/>
  <c r="Q253" i="34"/>
  <c r="P253" i="34"/>
  <c r="O253" i="34"/>
  <c r="B252" i="34"/>
  <c r="A252" i="34"/>
  <c r="R252" i="34"/>
  <c r="Q252" i="34"/>
  <c r="P252" i="34"/>
  <c r="O252" i="34"/>
  <c r="B251" i="34"/>
  <c r="A251" i="34"/>
  <c r="R251" i="34"/>
  <c r="Q251" i="34"/>
  <c r="P251" i="34"/>
  <c r="O251" i="34"/>
  <c r="B250" i="34"/>
  <c r="A250" i="34"/>
  <c r="R250" i="34"/>
  <c r="Q250" i="34"/>
  <c r="P250" i="34"/>
  <c r="O250" i="34"/>
  <c r="B249" i="34"/>
  <c r="A249" i="34"/>
  <c r="R249" i="34"/>
  <c r="Q249" i="34"/>
  <c r="P249" i="34"/>
  <c r="O249" i="34"/>
  <c r="B248" i="34"/>
  <c r="A248" i="34"/>
  <c r="R248" i="34"/>
  <c r="Q248" i="34"/>
  <c r="P248" i="34"/>
  <c r="O248" i="34"/>
  <c r="B269" i="34"/>
  <c r="B270" i="34"/>
  <c r="B271" i="34"/>
  <c r="B272" i="34"/>
  <c r="B273" i="34"/>
  <c r="B274" i="34"/>
  <c r="B275" i="34"/>
  <c r="B276" i="34"/>
  <c r="B277" i="34"/>
  <c r="B278" i="34"/>
  <c r="B279" i="34"/>
  <c r="B280" i="34"/>
  <c r="B281" i="34"/>
  <c r="B282" i="34"/>
  <c r="B283" i="34"/>
  <c r="B284" i="34"/>
  <c r="B285" i="34"/>
  <c r="B286" i="34"/>
  <c r="B287" i="34"/>
  <c r="B288" i="34"/>
  <c r="B289" i="34"/>
  <c r="A277" i="34"/>
  <c r="R277" i="34"/>
  <c r="Q277" i="34"/>
  <c r="P277" i="34"/>
  <c r="O277" i="34"/>
  <c r="A276" i="34"/>
  <c r="R276" i="34"/>
  <c r="Q276" i="34"/>
  <c r="P276" i="34"/>
  <c r="O276" i="34"/>
  <c r="A275" i="34"/>
  <c r="R275" i="34"/>
  <c r="Q275" i="34"/>
  <c r="P275" i="34"/>
  <c r="O275" i="34"/>
  <c r="A274" i="34"/>
  <c r="R274" i="34"/>
  <c r="Q274" i="34"/>
  <c r="P274" i="34"/>
  <c r="O274" i="34"/>
  <c r="A273" i="34"/>
  <c r="R273" i="34"/>
  <c r="Q273" i="34"/>
  <c r="P273" i="34"/>
  <c r="O273" i="34"/>
  <c r="A272" i="34"/>
  <c r="R272" i="34"/>
  <c r="Q272" i="34"/>
  <c r="P272" i="34"/>
  <c r="O272" i="34"/>
  <c r="A271" i="34"/>
  <c r="R271" i="34"/>
  <c r="Q271" i="34"/>
  <c r="P271" i="34"/>
  <c r="O271" i="34"/>
  <c r="A270" i="34"/>
  <c r="R270" i="34"/>
  <c r="Q270" i="34"/>
  <c r="P270" i="34"/>
  <c r="O270" i="34"/>
  <c r="A269" i="34"/>
  <c r="R269" i="34"/>
  <c r="Q269" i="34"/>
  <c r="P269" i="34"/>
  <c r="O269" i="34"/>
  <c r="A286" i="34"/>
  <c r="R286" i="34"/>
  <c r="Q286" i="34"/>
  <c r="P286" i="34"/>
  <c r="O286" i="34"/>
  <c r="A285" i="34"/>
  <c r="R285" i="34"/>
  <c r="Q285" i="34"/>
  <c r="P285" i="34"/>
  <c r="O285" i="34"/>
  <c r="A284" i="34"/>
  <c r="R284" i="34"/>
  <c r="Q284" i="34"/>
  <c r="P284" i="34"/>
  <c r="O284" i="34"/>
  <c r="A283" i="34"/>
  <c r="R283" i="34"/>
  <c r="Q283" i="34"/>
  <c r="P283" i="34"/>
  <c r="O283" i="34"/>
  <c r="A282" i="34"/>
  <c r="R282" i="34"/>
  <c r="Q282" i="34"/>
  <c r="P282" i="34"/>
  <c r="O282" i="34"/>
  <c r="A281" i="34"/>
  <c r="R281" i="34"/>
  <c r="Q281" i="34"/>
  <c r="P281" i="34"/>
  <c r="O281" i="34"/>
  <c r="A280" i="34"/>
  <c r="R280" i="34"/>
  <c r="Q280" i="34"/>
  <c r="P280" i="34"/>
  <c r="O280" i="34"/>
  <c r="A279" i="34"/>
  <c r="R279" i="34"/>
  <c r="Q279" i="34"/>
  <c r="P279" i="34"/>
  <c r="O279" i="34"/>
  <c r="A278" i="34"/>
  <c r="R278" i="34"/>
  <c r="Q278" i="34"/>
  <c r="P278" i="34"/>
  <c r="O278" i="34"/>
  <c r="B131" i="34"/>
  <c r="A131" i="34"/>
  <c r="R131" i="34"/>
  <c r="Q131" i="34"/>
  <c r="P131" i="34"/>
  <c r="O131" i="34"/>
  <c r="B130" i="34"/>
  <c r="A130" i="34"/>
  <c r="R130" i="34"/>
  <c r="Q130" i="34"/>
  <c r="P130" i="34"/>
  <c r="O130" i="34"/>
  <c r="B62" i="34"/>
  <c r="A62" i="34"/>
  <c r="R62" i="34"/>
  <c r="Q62" i="34"/>
  <c r="P62" i="34"/>
  <c r="O62" i="34"/>
  <c r="B180" i="34"/>
  <c r="A180" i="34"/>
  <c r="R180" i="34"/>
  <c r="Q180" i="34"/>
  <c r="P180" i="34"/>
  <c r="O180" i="34"/>
  <c r="B60" i="34"/>
  <c r="A60" i="34"/>
  <c r="R60" i="34"/>
  <c r="Q60" i="34"/>
  <c r="P60" i="34"/>
  <c r="O60" i="34"/>
  <c r="B149" i="34"/>
  <c r="A149" i="34"/>
  <c r="R149" i="34"/>
  <c r="Q149" i="34"/>
  <c r="P149" i="34"/>
  <c r="O149" i="34"/>
  <c r="B150" i="34"/>
  <c r="A150" i="34"/>
  <c r="R150" i="34"/>
  <c r="Q150" i="34"/>
  <c r="P150" i="34"/>
  <c r="O150" i="34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O189" i="34"/>
  <c r="B189" i="34"/>
  <c r="A189" i="34"/>
  <c r="O183" i="34"/>
  <c r="B183" i="34"/>
  <c r="A183" i="34"/>
  <c r="R189" i="34"/>
  <c r="P189" i="34"/>
  <c r="R183" i="34"/>
  <c r="P183" i="34"/>
  <c r="Q189" i="34"/>
  <c r="Q183" i="34"/>
  <c r="O133" i="34"/>
  <c r="B133" i="34"/>
  <c r="A133" i="34"/>
  <c r="R133" i="34"/>
  <c r="O164" i="34"/>
  <c r="B164" i="34"/>
  <c r="A164" i="34"/>
  <c r="R164" i="34"/>
  <c r="O148" i="34"/>
  <c r="B148" i="34"/>
  <c r="A148" i="34"/>
  <c r="R148" i="34"/>
  <c r="O142" i="34"/>
  <c r="B142" i="34"/>
  <c r="A142" i="34"/>
  <c r="R14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1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125" i="34"/>
  <c r="B126" i="34"/>
  <c r="B127" i="34"/>
  <c r="B128" i="34"/>
  <c r="B129" i="34"/>
  <c r="B132" i="34"/>
  <c r="B134" i="34"/>
  <c r="B135" i="34"/>
  <c r="B136" i="34"/>
  <c r="B137" i="34"/>
  <c r="B138" i="34"/>
  <c r="B139" i="34"/>
  <c r="B140" i="34"/>
  <c r="B141" i="34"/>
  <c r="B143" i="34"/>
  <c r="B144" i="34"/>
  <c r="B145" i="34"/>
  <c r="B146" i="34"/>
  <c r="B147" i="34"/>
  <c r="B151" i="34"/>
  <c r="B152" i="34"/>
  <c r="B153" i="34"/>
  <c r="B154" i="34"/>
  <c r="B155" i="34"/>
  <c r="B156" i="34"/>
  <c r="B157" i="34"/>
  <c r="B158" i="34"/>
  <c r="B159" i="34"/>
  <c r="B160" i="34"/>
  <c r="B161" i="34"/>
  <c r="B162" i="34"/>
  <c r="B163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81" i="34"/>
  <c r="B182" i="34"/>
  <c r="B184" i="34"/>
  <c r="B185" i="34"/>
  <c r="B186" i="34"/>
  <c r="B187" i="34"/>
  <c r="B188" i="34"/>
  <c r="B190" i="34"/>
  <c r="B191" i="34"/>
  <c r="B192" i="34"/>
  <c r="B193" i="34"/>
  <c r="B194" i="34"/>
  <c r="B195" i="34"/>
  <c r="B196" i="34"/>
  <c r="B197" i="34"/>
  <c r="B198" i="34"/>
  <c r="B199" i="34"/>
  <c r="B200" i="34"/>
  <c r="B201" i="34"/>
  <c r="B202" i="34"/>
  <c r="B203" i="34"/>
  <c r="B204" i="34"/>
  <c r="B205" i="34"/>
  <c r="B206" i="34"/>
  <c r="B207" i="34"/>
  <c r="B208" i="34"/>
  <c r="B209" i="34"/>
  <c r="B210" i="34"/>
  <c r="B211" i="34"/>
  <c r="B212" i="34"/>
  <c r="B213" i="34"/>
  <c r="B214" i="34"/>
  <c r="B215" i="34"/>
  <c r="B216" i="34"/>
  <c r="B217" i="34"/>
  <c r="B218" i="34"/>
  <c r="B219" i="34"/>
  <c r="B220" i="34"/>
  <c r="B222" i="34"/>
  <c r="B221" i="34"/>
  <c r="B223" i="34"/>
  <c r="B224" i="34"/>
  <c r="B228" i="34"/>
  <c r="B225" i="34"/>
  <c r="B226" i="34"/>
  <c r="B227" i="34"/>
  <c r="B229" i="34"/>
  <c r="B230" i="34"/>
  <c r="B231" i="34"/>
  <c r="B232" i="34"/>
  <c r="B290" i="34"/>
  <c r="B291" i="34"/>
  <c r="B292" i="34"/>
  <c r="B293" i="34"/>
  <c r="B294" i="34"/>
  <c r="B12" i="34"/>
  <c r="O128" i="34"/>
  <c r="A128" i="34"/>
  <c r="R128" i="34"/>
  <c r="P133" i="34"/>
  <c r="Q133" i="34"/>
  <c r="P164" i="34"/>
  <c r="Q164" i="34"/>
  <c r="P148" i="34"/>
  <c r="Q148" i="34"/>
  <c r="P142" i="34"/>
  <c r="Q142" i="34"/>
  <c r="P128" i="34"/>
  <c r="Q128" i="34"/>
  <c r="O12" i="34"/>
  <c r="O13" i="34"/>
  <c r="O14" i="34"/>
  <c r="O15" i="34"/>
  <c r="O16" i="34"/>
  <c r="O17" i="34"/>
  <c r="O18" i="34"/>
  <c r="O19" i="34"/>
  <c r="O20" i="34"/>
  <c r="O21" i="34"/>
  <c r="O22" i="34"/>
  <c r="O23" i="34"/>
  <c r="O24" i="34"/>
  <c r="O25" i="34"/>
  <c r="O26" i="34"/>
  <c r="O27" i="34"/>
  <c r="O28" i="34"/>
  <c r="O29" i="34"/>
  <c r="O30" i="34"/>
  <c r="O31" i="34"/>
  <c r="O32" i="34"/>
  <c r="O33" i="34"/>
  <c r="O34" i="34"/>
  <c r="O35" i="34"/>
  <c r="O36" i="34"/>
  <c r="O37" i="34"/>
  <c r="O38" i="34"/>
  <c r="O39" i="34"/>
  <c r="O40" i="34"/>
  <c r="O41" i="34"/>
  <c r="O42" i="34"/>
  <c r="O43" i="34"/>
  <c r="O44" i="34"/>
  <c r="O45" i="34"/>
  <c r="O46" i="34"/>
  <c r="O47" i="34"/>
  <c r="O48" i="34"/>
  <c r="O49" i="34"/>
  <c r="O50" i="34"/>
  <c r="O51" i="34"/>
  <c r="O52" i="34"/>
  <c r="O53" i="34"/>
  <c r="O54" i="34"/>
  <c r="O55" i="34"/>
  <c r="O56" i="34"/>
  <c r="O57" i="34"/>
  <c r="O58" i="34"/>
  <c r="O59" i="34"/>
  <c r="O61" i="34"/>
  <c r="O63" i="34"/>
  <c r="O64" i="34"/>
  <c r="O65" i="34"/>
  <c r="O66" i="34"/>
  <c r="O67" i="34"/>
  <c r="O68" i="34"/>
  <c r="O69" i="34"/>
  <c r="O70" i="34"/>
  <c r="O71" i="34"/>
  <c r="O72" i="34"/>
  <c r="O73" i="34"/>
  <c r="O74" i="34"/>
  <c r="O75" i="34"/>
  <c r="O76" i="34"/>
  <c r="O77" i="34"/>
  <c r="O78" i="34"/>
  <c r="O79" i="34"/>
  <c r="O80" i="34"/>
  <c r="O81" i="34"/>
  <c r="O82" i="34"/>
  <c r="O83" i="34"/>
  <c r="O84" i="34"/>
  <c r="O85" i="34"/>
  <c r="O86" i="34"/>
  <c r="O87" i="34"/>
  <c r="O88" i="34"/>
  <c r="O89" i="34"/>
  <c r="O90" i="34"/>
  <c r="O91" i="34"/>
  <c r="O92" i="34"/>
  <c r="O93" i="34"/>
  <c r="O94" i="34"/>
  <c r="O95" i="34"/>
  <c r="O96" i="34"/>
  <c r="O97" i="34"/>
  <c r="O98" i="34"/>
  <c r="O99" i="34"/>
  <c r="O100" i="34"/>
  <c r="O101" i="34"/>
  <c r="O102" i="34"/>
  <c r="O103" i="34"/>
  <c r="O104" i="34"/>
  <c r="O105" i="34"/>
  <c r="O106" i="34"/>
  <c r="O107" i="34"/>
  <c r="O108" i="34"/>
  <c r="O109" i="34"/>
  <c r="O110" i="34"/>
  <c r="O111" i="34"/>
  <c r="O112" i="34"/>
  <c r="O113" i="34"/>
  <c r="O114" i="34"/>
  <c r="O115" i="34"/>
  <c r="O116" i="34"/>
  <c r="O117" i="34"/>
  <c r="O118" i="34"/>
  <c r="O119" i="34"/>
  <c r="O120" i="34"/>
  <c r="O121" i="34"/>
  <c r="O122" i="34"/>
  <c r="O123" i="34"/>
  <c r="O124" i="34"/>
  <c r="O125" i="34"/>
  <c r="O126" i="34"/>
  <c r="O127" i="34"/>
  <c r="O129" i="34"/>
  <c r="O132" i="34"/>
  <c r="O134" i="34"/>
  <c r="O135" i="34"/>
  <c r="O136" i="34"/>
  <c r="O137" i="34"/>
  <c r="O138" i="34"/>
  <c r="O139" i="34"/>
  <c r="O140" i="34"/>
  <c r="O141" i="34"/>
  <c r="O143" i="34"/>
  <c r="O144" i="34"/>
  <c r="O145" i="34"/>
  <c r="O146" i="34"/>
  <c r="O147" i="34"/>
  <c r="O151" i="34"/>
  <c r="O152" i="34"/>
  <c r="O153" i="34"/>
  <c r="O154" i="34"/>
  <c r="O155" i="34"/>
  <c r="O156" i="34"/>
  <c r="O157" i="34"/>
  <c r="O158" i="34"/>
  <c r="O159" i="34"/>
  <c r="O160" i="34"/>
  <c r="O161" i="34"/>
  <c r="O162" i="34"/>
  <c r="O163" i="34"/>
  <c r="O165" i="34"/>
  <c r="O166" i="34"/>
  <c r="O167" i="34"/>
  <c r="O168" i="34"/>
  <c r="O169" i="34"/>
  <c r="O170" i="34"/>
  <c r="O171" i="34"/>
  <c r="O172" i="34"/>
  <c r="O173" i="34"/>
  <c r="O174" i="34"/>
  <c r="O175" i="34"/>
  <c r="O176" i="34"/>
  <c r="O177" i="34"/>
  <c r="O178" i="34"/>
  <c r="O179" i="34"/>
  <c r="O181" i="34"/>
  <c r="O182" i="34"/>
  <c r="O184" i="34"/>
  <c r="O185" i="34"/>
  <c r="O186" i="34"/>
  <c r="O187" i="34"/>
  <c r="O188" i="34"/>
  <c r="O190" i="34"/>
  <c r="O191" i="34"/>
  <c r="O192" i="34"/>
  <c r="O193" i="34"/>
  <c r="O194" i="34"/>
  <c r="O195" i="34"/>
  <c r="O196" i="34"/>
  <c r="O197" i="34"/>
  <c r="O198" i="34"/>
  <c r="O199" i="34"/>
  <c r="O200" i="34"/>
  <c r="O201" i="34"/>
  <c r="O202" i="34"/>
  <c r="O203" i="34"/>
  <c r="O204" i="34"/>
  <c r="O205" i="34"/>
  <c r="O206" i="34"/>
  <c r="O207" i="34"/>
  <c r="O208" i="34"/>
  <c r="O209" i="34"/>
  <c r="O210" i="34"/>
  <c r="O211" i="34"/>
  <c r="O212" i="34"/>
  <c r="O213" i="34"/>
  <c r="O214" i="34"/>
  <c r="O215" i="34"/>
  <c r="O216" i="34"/>
  <c r="O217" i="34"/>
  <c r="O218" i="34"/>
  <c r="O219" i="34"/>
  <c r="O220" i="34"/>
  <c r="O222" i="34"/>
  <c r="O221" i="34"/>
  <c r="O223" i="34"/>
  <c r="O224" i="34"/>
  <c r="O228" i="34"/>
  <c r="O225" i="34"/>
  <c r="O226" i="34"/>
  <c r="O227" i="34"/>
  <c r="O229" i="34"/>
  <c r="O230" i="34"/>
  <c r="O231" i="34"/>
  <c r="O232" i="34"/>
  <c r="O287" i="34"/>
  <c r="O288" i="34"/>
  <c r="O289" i="34"/>
  <c r="O290" i="34"/>
  <c r="O291" i="34"/>
  <c r="O292" i="34"/>
  <c r="O293" i="34"/>
  <c r="O294" i="34"/>
  <c r="O295" i="34"/>
  <c r="A47" i="34"/>
  <c r="P47" i="34"/>
  <c r="Q47" i="34"/>
  <c r="R47" i="34"/>
  <c r="A18" i="34"/>
  <c r="A17" i="34"/>
  <c r="A16" i="34"/>
  <c r="A15" i="34"/>
  <c r="A14" i="34"/>
  <c r="A13" i="34"/>
  <c r="A12" i="34"/>
  <c r="A56" i="34"/>
  <c r="A55" i="34"/>
  <c r="A54" i="34"/>
  <c r="A120" i="34"/>
  <c r="A119" i="34"/>
  <c r="A118" i="34"/>
  <c r="A21" i="34"/>
  <c r="A19" i="34"/>
  <c r="P19" i="34"/>
  <c r="Q19" i="34"/>
  <c r="R19" i="34"/>
  <c r="P54" i="34"/>
  <c r="Q54" i="34"/>
  <c r="R54" i="34"/>
  <c r="P118" i="34"/>
  <c r="Q118" i="34"/>
  <c r="R118" i="34"/>
  <c r="P120" i="34"/>
  <c r="Q120" i="34"/>
  <c r="R120" i="34"/>
  <c r="P55" i="34"/>
  <c r="Q55" i="34"/>
  <c r="R55" i="34"/>
  <c r="P12" i="34"/>
  <c r="Q12" i="34"/>
  <c r="R12" i="34"/>
  <c r="P14" i="34"/>
  <c r="Q14" i="34"/>
  <c r="R14" i="34"/>
  <c r="P16" i="34"/>
  <c r="Q16" i="34"/>
  <c r="R16" i="34"/>
  <c r="P17" i="34"/>
  <c r="Q17" i="34"/>
  <c r="R17" i="34"/>
  <c r="P56" i="34"/>
  <c r="Q56" i="34"/>
  <c r="R56" i="34"/>
  <c r="P18" i="34"/>
  <c r="Q18" i="34"/>
  <c r="R18" i="34"/>
  <c r="P119" i="34"/>
  <c r="Q119" i="34"/>
  <c r="R119" i="34"/>
  <c r="P13" i="34"/>
  <c r="Q13" i="34"/>
  <c r="R13" i="34"/>
  <c r="P15" i="34"/>
  <c r="Q15" i="34"/>
  <c r="R15" i="34"/>
  <c r="P21" i="34"/>
  <c r="Q21" i="34"/>
  <c r="R21" i="34"/>
  <c r="A50" i="34"/>
  <c r="P50" i="34"/>
  <c r="Q50" i="34"/>
  <c r="R50" i="34"/>
  <c r="A87" i="34"/>
  <c r="A79" i="34"/>
  <c r="A111" i="34"/>
  <c r="P79" i="34"/>
  <c r="R79" i="34"/>
  <c r="Q79" i="34"/>
  <c r="P87" i="34"/>
  <c r="R87" i="34"/>
  <c r="Q87" i="34"/>
  <c r="P111" i="34"/>
  <c r="Q111" i="34"/>
  <c r="R111" i="34"/>
  <c r="A37" i="34"/>
  <c r="A34" i="34"/>
  <c r="A33" i="34"/>
  <c r="A32" i="34"/>
  <c r="A31" i="34"/>
  <c r="A30" i="34"/>
  <c r="A122" i="34"/>
  <c r="A121" i="34"/>
  <c r="A69" i="34"/>
  <c r="A117" i="34"/>
  <c r="A114" i="34"/>
  <c r="A90" i="34"/>
  <c r="A36" i="34"/>
  <c r="A26" i="34"/>
  <c r="A53" i="34"/>
  <c r="A89" i="34"/>
  <c r="A78" i="34"/>
  <c r="A49" i="34"/>
  <c r="A48" i="34"/>
  <c r="A35" i="34"/>
  <c r="A29" i="34"/>
  <c r="A27" i="34"/>
  <c r="A25" i="34"/>
  <c r="A24" i="34"/>
  <c r="A23" i="34"/>
  <c r="A22" i="34"/>
  <c r="A28" i="34"/>
  <c r="A82" i="34"/>
  <c r="A81" i="34"/>
  <c r="A80" i="34"/>
  <c r="A77" i="34"/>
  <c r="A76" i="34"/>
  <c r="A75" i="34"/>
  <c r="A74" i="34"/>
  <c r="A73" i="34"/>
  <c r="A72" i="34"/>
  <c r="A71" i="34"/>
  <c r="A70" i="34"/>
  <c r="A68" i="34"/>
  <c r="A67" i="34"/>
  <c r="A66" i="34"/>
  <c r="A65" i="34"/>
  <c r="A64" i="34"/>
  <c r="A63" i="34"/>
  <c r="A61" i="34"/>
  <c r="A59" i="34"/>
  <c r="A58" i="34"/>
  <c r="A57" i="34"/>
  <c r="A52" i="34"/>
  <c r="A51" i="34"/>
  <c r="A46" i="34"/>
  <c r="A45" i="34"/>
  <c r="A44" i="34"/>
  <c r="A43" i="34"/>
  <c r="A42" i="34"/>
  <c r="A41" i="34"/>
  <c r="A40" i="34"/>
  <c r="A39" i="34"/>
  <c r="A38" i="34"/>
  <c r="P38" i="34"/>
  <c r="Q38" i="34"/>
  <c r="R38" i="34"/>
  <c r="P42" i="34"/>
  <c r="Q42" i="34"/>
  <c r="R42" i="34"/>
  <c r="P58" i="34"/>
  <c r="Q58" i="34"/>
  <c r="R58" i="34"/>
  <c r="P73" i="34"/>
  <c r="R73" i="34"/>
  <c r="Q73" i="34"/>
  <c r="P28" i="34"/>
  <c r="Q28" i="34"/>
  <c r="R28" i="34"/>
  <c r="P25" i="34"/>
  <c r="Q25" i="34"/>
  <c r="R25" i="34"/>
  <c r="P29" i="34"/>
  <c r="Q29" i="34"/>
  <c r="R29" i="34"/>
  <c r="P39" i="34"/>
  <c r="Q39" i="34"/>
  <c r="R39" i="34"/>
  <c r="P43" i="34"/>
  <c r="Q43" i="34"/>
  <c r="R43" i="34"/>
  <c r="P51" i="34"/>
  <c r="Q51" i="34"/>
  <c r="R51" i="34"/>
  <c r="P59" i="34"/>
  <c r="Q59" i="34"/>
  <c r="R59" i="34"/>
  <c r="P65" i="34"/>
  <c r="R65" i="34"/>
  <c r="Q65" i="34"/>
  <c r="P70" i="34"/>
  <c r="R70" i="34"/>
  <c r="Q70" i="34"/>
  <c r="P74" i="34"/>
  <c r="R74" i="34"/>
  <c r="Q74" i="34"/>
  <c r="P80" i="34"/>
  <c r="R80" i="34"/>
  <c r="Q80" i="34"/>
  <c r="P89" i="34"/>
  <c r="R89" i="34"/>
  <c r="Q89" i="34"/>
  <c r="P26" i="34"/>
  <c r="Q26" i="34"/>
  <c r="R26" i="34"/>
  <c r="P90" i="34"/>
  <c r="R90" i="34"/>
  <c r="Q90" i="34"/>
  <c r="R117" i="34"/>
  <c r="P117" i="34"/>
  <c r="Q117" i="34"/>
  <c r="P121" i="34"/>
  <c r="Q121" i="34"/>
  <c r="R121" i="34"/>
  <c r="P30" i="34"/>
  <c r="Q30" i="34"/>
  <c r="R30" i="34"/>
  <c r="P34" i="34"/>
  <c r="Q34" i="34"/>
  <c r="R34" i="34"/>
  <c r="P40" i="34"/>
  <c r="Q40" i="34"/>
  <c r="R40" i="34"/>
  <c r="P44" i="34"/>
  <c r="Q44" i="34"/>
  <c r="R44" i="34"/>
  <c r="P52" i="34"/>
  <c r="Q52" i="34"/>
  <c r="R52" i="34"/>
  <c r="P61" i="34"/>
  <c r="Q61" i="34"/>
  <c r="R61" i="34"/>
  <c r="P66" i="34"/>
  <c r="R66" i="34"/>
  <c r="Q66" i="34"/>
  <c r="P71" i="34"/>
  <c r="R71" i="34"/>
  <c r="Q71" i="34"/>
  <c r="P75" i="34"/>
  <c r="R75" i="34"/>
  <c r="Q75" i="34"/>
  <c r="P81" i="34"/>
  <c r="R81" i="34"/>
  <c r="Q81" i="34"/>
  <c r="P22" i="34"/>
  <c r="Q22" i="34"/>
  <c r="R22" i="34"/>
  <c r="P24" i="34"/>
  <c r="Q24" i="34"/>
  <c r="R24" i="34"/>
  <c r="P27" i="34"/>
  <c r="Q27" i="34"/>
  <c r="R27" i="34"/>
  <c r="P35" i="34"/>
  <c r="Q35" i="34"/>
  <c r="R35" i="34"/>
  <c r="P49" i="34"/>
  <c r="Q49" i="34"/>
  <c r="R49" i="34"/>
  <c r="P31" i="34"/>
  <c r="Q31" i="34"/>
  <c r="R31" i="34"/>
  <c r="P37" i="34"/>
  <c r="Q37" i="34"/>
  <c r="R37" i="34"/>
  <c r="P45" i="34"/>
  <c r="Q45" i="34"/>
  <c r="R45" i="34"/>
  <c r="P57" i="34"/>
  <c r="Q57" i="34"/>
  <c r="R57" i="34"/>
  <c r="P63" i="34"/>
  <c r="Q63" i="34"/>
  <c r="R63" i="34"/>
  <c r="P67" i="34"/>
  <c r="R67" i="34"/>
  <c r="Q67" i="34"/>
  <c r="P72" i="34"/>
  <c r="R72" i="34"/>
  <c r="Q72" i="34"/>
  <c r="P76" i="34"/>
  <c r="R76" i="34"/>
  <c r="Q76" i="34"/>
  <c r="P82" i="34"/>
  <c r="R82" i="34"/>
  <c r="Q82" i="34"/>
  <c r="P78" i="34"/>
  <c r="R78" i="34"/>
  <c r="Q78" i="34"/>
  <c r="P53" i="34"/>
  <c r="Q53" i="34"/>
  <c r="R53" i="34"/>
  <c r="P36" i="34"/>
  <c r="Q36" i="34"/>
  <c r="R36" i="34"/>
  <c r="P114" i="34"/>
  <c r="Q114" i="34"/>
  <c r="R114" i="34"/>
  <c r="P69" i="34"/>
  <c r="R69" i="34"/>
  <c r="Q69" i="34"/>
  <c r="R122" i="34"/>
  <c r="P122" i="34"/>
  <c r="Q122" i="34"/>
  <c r="P32" i="34"/>
  <c r="Q32" i="34"/>
  <c r="R32" i="34"/>
  <c r="P41" i="34"/>
  <c r="Q41" i="34"/>
  <c r="R41" i="34"/>
  <c r="P46" i="34"/>
  <c r="Q46" i="34"/>
  <c r="R46" i="34"/>
  <c r="P64" i="34"/>
  <c r="R64" i="34"/>
  <c r="Q64" i="34"/>
  <c r="P68" i="34"/>
  <c r="R68" i="34"/>
  <c r="Q68" i="34"/>
  <c r="P77" i="34"/>
  <c r="R77" i="34"/>
  <c r="Q77" i="34"/>
  <c r="P23" i="34"/>
  <c r="Q23" i="34"/>
  <c r="R23" i="34"/>
  <c r="P48" i="34"/>
  <c r="Q48" i="34"/>
  <c r="R48" i="34"/>
  <c r="P33" i="34"/>
  <c r="Q33" i="34"/>
  <c r="R33" i="34"/>
  <c r="A20" i="34"/>
  <c r="A83" i="34"/>
  <c r="A84" i="34"/>
  <c r="A85" i="34"/>
  <c r="A86" i="34"/>
  <c r="A88" i="34"/>
  <c r="A91" i="34"/>
  <c r="A92" i="34"/>
  <c r="A93" i="34"/>
  <c r="A94" i="34"/>
  <c r="A95" i="34"/>
  <c r="A96" i="34"/>
  <c r="A97" i="34"/>
  <c r="A98" i="34"/>
  <c r="A100" i="34"/>
  <c r="A101" i="34"/>
  <c r="A102" i="34"/>
  <c r="A103" i="34"/>
  <c r="A104" i="34"/>
  <c r="A105" i="34"/>
  <c r="A106" i="34"/>
  <c r="A107" i="34"/>
  <c r="A108" i="34"/>
  <c r="A99" i="34"/>
  <c r="A109" i="34"/>
  <c r="A110" i="34"/>
  <c r="A112" i="34"/>
  <c r="A113" i="34"/>
  <c r="A115" i="34"/>
  <c r="A116" i="34"/>
  <c r="A123" i="34"/>
  <c r="A124" i="34"/>
  <c r="A125" i="34"/>
  <c r="A126" i="34"/>
  <c r="A127" i="34"/>
  <c r="A129" i="34"/>
  <c r="A132" i="34"/>
  <c r="A134" i="34"/>
  <c r="A135" i="34"/>
  <c r="A136" i="34"/>
  <c r="A137" i="34"/>
  <c r="A138" i="34"/>
  <c r="A139" i="34"/>
  <c r="A140" i="34"/>
  <c r="A141" i="34"/>
  <c r="A143" i="34"/>
  <c r="A144" i="34"/>
  <c r="A145" i="34"/>
  <c r="A146" i="34"/>
  <c r="A147" i="34"/>
  <c r="A151" i="34"/>
  <c r="A152" i="34"/>
  <c r="A153" i="34"/>
  <c r="A154" i="34"/>
  <c r="A155" i="34"/>
  <c r="A156" i="34"/>
  <c r="A157" i="34"/>
  <c r="A158" i="34"/>
  <c r="A159" i="34"/>
  <c r="A160" i="34"/>
  <c r="A161" i="34"/>
  <c r="A162" i="34"/>
  <c r="A163" i="34"/>
  <c r="A165" i="34"/>
  <c r="A166" i="34"/>
  <c r="A167" i="34"/>
  <c r="A168" i="34"/>
  <c r="A169" i="34"/>
  <c r="A170" i="34"/>
  <c r="A171" i="34"/>
  <c r="A172" i="34"/>
  <c r="A173" i="34"/>
  <c r="A174" i="34"/>
  <c r="A175" i="34"/>
  <c r="A176" i="34"/>
  <c r="R174" i="34"/>
  <c r="P174" i="34"/>
  <c r="Q174" i="34"/>
  <c r="R157" i="34"/>
  <c r="P157" i="34"/>
  <c r="Q157" i="34"/>
  <c r="R137" i="34"/>
  <c r="P137" i="34"/>
  <c r="Q137" i="34"/>
  <c r="R165" i="34"/>
  <c r="P165" i="34"/>
  <c r="Q165" i="34"/>
  <c r="R152" i="34"/>
  <c r="P152" i="34"/>
  <c r="Q152" i="34"/>
  <c r="R140" i="34"/>
  <c r="P140" i="34"/>
  <c r="Q140" i="34"/>
  <c r="R172" i="34"/>
  <c r="P172" i="34"/>
  <c r="Q172" i="34"/>
  <c r="R168" i="34"/>
  <c r="P168" i="34"/>
  <c r="Q168" i="34"/>
  <c r="R163" i="34"/>
  <c r="P163" i="34"/>
  <c r="Q163" i="34"/>
  <c r="R159" i="34"/>
  <c r="P159" i="34"/>
  <c r="Q159" i="34"/>
  <c r="R155" i="34"/>
  <c r="P155" i="34"/>
  <c r="Q155" i="34"/>
  <c r="R151" i="34"/>
  <c r="P151" i="34"/>
  <c r="Q151" i="34"/>
  <c r="R144" i="34"/>
  <c r="P144" i="34"/>
  <c r="Q144" i="34"/>
  <c r="R139" i="34"/>
  <c r="P139" i="34"/>
  <c r="Q139" i="34"/>
  <c r="R161" i="34"/>
  <c r="P161" i="34"/>
  <c r="Q161" i="34"/>
  <c r="R141" i="34"/>
  <c r="P141" i="34"/>
  <c r="Q141" i="34"/>
  <c r="R169" i="34"/>
  <c r="P169" i="34"/>
  <c r="Q169" i="34"/>
  <c r="R156" i="34"/>
  <c r="P156" i="34"/>
  <c r="Q156" i="34"/>
  <c r="R136" i="34"/>
  <c r="P136" i="34"/>
  <c r="Q136" i="34"/>
  <c r="R176" i="34"/>
  <c r="P176" i="34"/>
  <c r="Q176" i="34"/>
  <c r="R175" i="34"/>
  <c r="P175" i="34"/>
  <c r="Q175" i="34"/>
  <c r="R171" i="34"/>
  <c r="P171" i="34"/>
  <c r="Q171" i="34"/>
  <c r="R167" i="34"/>
  <c r="P167" i="34"/>
  <c r="Q167" i="34"/>
  <c r="R162" i="34"/>
  <c r="P162" i="34"/>
  <c r="Q162" i="34"/>
  <c r="R158" i="34"/>
  <c r="P158" i="34"/>
  <c r="Q158" i="34"/>
  <c r="R154" i="34"/>
  <c r="P154" i="34"/>
  <c r="Q154" i="34"/>
  <c r="R147" i="34"/>
  <c r="P147" i="34"/>
  <c r="Q147" i="34"/>
  <c r="R143" i="34"/>
  <c r="P143" i="34"/>
  <c r="Q143" i="34"/>
  <c r="R138" i="34"/>
  <c r="P138" i="34"/>
  <c r="Q138" i="34"/>
  <c r="R170" i="34"/>
  <c r="P170" i="34"/>
  <c r="Q170" i="34"/>
  <c r="R146" i="34"/>
  <c r="P146" i="34"/>
  <c r="Q146" i="34"/>
  <c r="R166" i="34"/>
  <c r="P166" i="34"/>
  <c r="Q166" i="34"/>
  <c r="R153" i="34"/>
  <c r="P153" i="34"/>
  <c r="Q153" i="34"/>
  <c r="R173" i="34"/>
  <c r="P173" i="34"/>
  <c r="Q173" i="34"/>
  <c r="R160" i="34"/>
  <c r="P160" i="34"/>
  <c r="Q160" i="34"/>
  <c r="R145" i="34"/>
  <c r="P145" i="34"/>
  <c r="Q145" i="34"/>
  <c r="P135" i="34"/>
  <c r="Q135" i="34"/>
  <c r="R135" i="34"/>
  <c r="Q132" i="34"/>
  <c r="R132" i="34"/>
  <c r="P132" i="34"/>
  <c r="R134" i="34"/>
  <c r="P134" i="34"/>
  <c r="Q134" i="34"/>
  <c r="Q129" i="34"/>
  <c r="R129" i="34"/>
  <c r="P129" i="34"/>
  <c r="Q127" i="34"/>
  <c r="R127" i="34"/>
  <c r="P127" i="34"/>
  <c r="Q126" i="34"/>
  <c r="R126" i="34"/>
  <c r="P126" i="34"/>
  <c r="P123" i="34"/>
  <c r="Q123" i="34"/>
  <c r="R123" i="34"/>
  <c r="Q125" i="34"/>
  <c r="R125" i="34"/>
  <c r="P125" i="34"/>
  <c r="Q124" i="34"/>
  <c r="R124" i="34"/>
  <c r="P124" i="34"/>
  <c r="R110" i="34"/>
  <c r="P110" i="34"/>
  <c r="Q110" i="34"/>
  <c r="P98" i="34"/>
  <c r="R98" i="34"/>
  <c r="Q98" i="34"/>
  <c r="P109" i="34"/>
  <c r="Q109" i="34"/>
  <c r="R109" i="34"/>
  <c r="P106" i="34"/>
  <c r="Q106" i="34"/>
  <c r="R106" i="34"/>
  <c r="P97" i="34"/>
  <c r="R97" i="34"/>
  <c r="Q97" i="34"/>
  <c r="P86" i="34"/>
  <c r="R86" i="34"/>
  <c r="Q86" i="34"/>
  <c r="R113" i="34"/>
  <c r="P113" i="34"/>
  <c r="Q113" i="34"/>
  <c r="P99" i="34"/>
  <c r="Q99" i="34"/>
  <c r="R99" i="34"/>
  <c r="R105" i="34"/>
  <c r="P105" i="34"/>
  <c r="Q105" i="34"/>
  <c r="P101" i="34"/>
  <c r="Q101" i="34"/>
  <c r="R101" i="34"/>
  <c r="P96" i="34"/>
  <c r="R96" i="34"/>
  <c r="Q96" i="34"/>
  <c r="P92" i="34"/>
  <c r="R92" i="34"/>
  <c r="Q92" i="34"/>
  <c r="P85" i="34"/>
  <c r="R85" i="34"/>
  <c r="Q85" i="34"/>
  <c r="P112" i="34"/>
  <c r="Q112" i="34"/>
  <c r="R112" i="34"/>
  <c r="P108" i="34"/>
  <c r="Q108" i="34"/>
  <c r="R108" i="34"/>
  <c r="P104" i="34"/>
  <c r="Q104" i="34"/>
  <c r="R104" i="34"/>
  <c r="R100" i="34"/>
  <c r="P100" i="34"/>
  <c r="Q100" i="34"/>
  <c r="P95" i="34"/>
  <c r="R95" i="34"/>
  <c r="Q95" i="34"/>
  <c r="P91" i="34"/>
  <c r="R91" i="34"/>
  <c r="Q91" i="34"/>
  <c r="P84" i="34"/>
  <c r="R84" i="34"/>
  <c r="Q84" i="34"/>
  <c r="P116" i="34"/>
  <c r="Q116" i="34"/>
  <c r="R116" i="34"/>
  <c r="R103" i="34"/>
  <c r="P103" i="34"/>
  <c r="Q103" i="34"/>
  <c r="P94" i="34"/>
  <c r="R94" i="34"/>
  <c r="Q94" i="34"/>
  <c r="P88" i="34"/>
  <c r="R88" i="34"/>
  <c r="Q88" i="34"/>
  <c r="P83" i="34"/>
  <c r="R83" i="34"/>
  <c r="Q83" i="34"/>
  <c r="R107" i="34"/>
  <c r="P107" i="34"/>
  <c r="Q107" i="34"/>
  <c r="R115" i="34"/>
  <c r="P115" i="34"/>
  <c r="Q115" i="34"/>
  <c r="P102" i="34"/>
  <c r="Q102" i="34"/>
  <c r="R102" i="34"/>
  <c r="P93" i="34"/>
  <c r="R93" i="34"/>
  <c r="Q93" i="34"/>
  <c r="P20" i="34"/>
  <c r="Q20" i="34"/>
  <c r="R20" i="34"/>
  <c r="A5" i="12"/>
  <c r="A6" i="12"/>
  <c r="O11" i="34"/>
  <c r="O10" i="34"/>
  <c r="B11" i="34"/>
  <c r="A11" i="34"/>
  <c r="B10" i="34"/>
  <c r="A10" i="34"/>
  <c r="P10" i="34"/>
  <c r="I10" i="14"/>
  <c r="Q11" i="34"/>
  <c r="R11" i="34"/>
  <c r="Q10" i="34"/>
  <c r="R10" i="34"/>
  <c r="P11" i="34"/>
  <c r="A177" i="34"/>
  <c r="A178" i="34"/>
  <c r="A179" i="34"/>
  <c r="A181" i="34"/>
  <c r="A182" i="34"/>
  <c r="A184" i="34"/>
  <c r="A185" i="34"/>
  <c r="A186" i="34"/>
  <c r="A187" i="34"/>
  <c r="A188" i="34"/>
  <c r="A190" i="34"/>
  <c r="A191" i="34"/>
  <c r="A192" i="34"/>
  <c r="A193" i="34"/>
  <c r="A194" i="34"/>
  <c r="A195" i="34"/>
  <c r="A196" i="34"/>
  <c r="A197" i="34"/>
  <c r="A198" i="34"/>
  <c r="A199" i="34"/>
  <c r="A200" i="34"/>
  <c r="A201" i="34"/>
  <c r="A202" i="34"/>
  <c r="A203" i="34"/>
  <c r="A204" i="34"/>
  <c r="A205" i="34"/>
  <c r="A206" i="34"/>
  <c r="A207" i="34"/>
  <c r="A208" i="34"/>
  <c r="A209" i="34"/>
  <c r="A210" i="34"/>
  <c r="A211" i="34"/>
  <c r="A212" i="34"/>
  <c r="A213" i="34"/>
  <c r="A214" i="34"/>
  <c r="A215" i="34"/>
  <c r="A216" i="34"/>
  <c r="A217" i="34"/>
  <c r="A218" i="34"/>
  <c r="A219" i="34"/>
  <c r="A220" i="34"/>
  <c r="A222" i="34"/>
  <c r="A221" i="34"/>
  <c r="A223" i="34"/>
  <c r="A224" i="34"/>
  <c r="A228" i="34"/>
  <c r="A225" i="34"/>
  <c r="A226" i="34"/>
  <c r="A227" i="34"/>
  <c r="A229" i="34"/>
  <c r="A230" i="34"/>
  <c r="A231" i="34"/>
  <c r="A232" i="34"/>
  <c r="A287" i="34"/>
  <c r="A288" i="34"/>
  <c r="A289" i="34"/>
  <c r="A290" i="34"/>
  <c r="A291" i="34"/>
  <c r="A292" i="34"/>
  <c r="A293" i="34"/>
  <c r="P232" i="34"/>
  <c r="Q232" i="34"/>
  <c r="R232" i="34"/>
  <c r="R289" i="34"/>
  <c r="P289" i="34"/>
  <c r="Q289" i="34"/>
  <c r="R226" i="34"/>
  <c r="P226" i="34"/>
  <c r="Q226" i="34"/>
  <c r="R219" i="34"/>
  <c r="P219" i="34"/>
  <c r="Q219" i="34"/>
  <c r="R215" i="34"/>
  <c r="P215" i="34"/>
  <c r="Q215" i="34"/>
  <c r="R211" i="34"/>
  <c r="P211" i="34"/>
  <c r="Q211" i="34"/>
  <c r="R207" i="34"/>
  <c r="P207" i="34"/>
  <c r="Q207" i="34"/>
  <c r="R203" i="34"/>
  <c r="P203" i="34"/>
  <c r="Q203" i="34"/>
  <c r="R199" i="34"/>
  <c r="P199" i="34"/>
  <c r="Q199" i="34"/>
  <c r="R195" i="34"/>
  <c r="P195" i="34"/>
  <c r="Q195" i="34"/>
  <c r="R191" i="34"/>
  <c r="P191" i="34"/>
  <c r="Q191" i="34"/>
  <c r="R186" i="34"/>
  <c r="P186" i="34"/>
  <c r="Q186" i="34"/>
  <c r="R181" i="34"/>
  <c r="P181" i="34"/>
  <c r="Q181" i="34"/>
  <c r="Q292" i="34"/>
  <c r="R292" i="34"/>
  <c r="P292" i="34"/>
  <c r="Q288" i="34"/>
  <c r="P288" i="34"/>
  <c r="R288" i="34"/>
  <c r="Q230" i="34"/>
  <c r="R230" i="34"/>
  <c r="P230" i="34"/>
  <c r="R225" i="34"/>
  <c r="P225" i="34"/>
  <c r="Q225" i="34"/>
  <c r="R221" i="34"/>
  <c r="P221" i="34"/>
  <c r="Q221" i="34"/>
  <c r="R218" i="34"/>
  <c r="P218" i="34"/>
  <c r="Q218" i="34"/>
  <c r="R214" i="34"/>
  <c r="P214" i="34"/>
  <c r="Q214" i="34"/>
  <c r="R210" i="34"/>
  <c r="P210" i="34"/>
  <c r="Q210" i="34"/>
  <c r="R206" i="34"/>
  <c r="P206" i="34"/>
  <c r="Q206" i="34"/>
  <c r="R202" i="34"/>
  <c r="P202" i="34"/>
  <c r="Q202" i="34"/>
  <c r="R198" i="34"/>
  <c r="P198" i="34"/>
  <c r="Q198" i="34"/>
  <c r="R194" i="34"/>
  <c r="P194" i="34"/>
  <c r="Q194" i="34"/>
  <c r="R190" i="34"/>
  <c r="P190" i="34"/>
  <c r="Q190" i="34"/>
  <c r="R185" i="34"/>
  <c r="P185" i="34"/>
  <c r="Q185" i="34"/>
  <c r="R179" i="34"/>
  <c r="P179" i="34"/>
  <c r="Q179" i="34"/>
  <c r="P293" i="34"/>
  <c r="Q293" i="34"/>
  <c r="R293" i="34"/>
  <c r="R231" i="34"/>
  <c r="P231" i="34"/>
  <c r="Q231" i="34"/>
  <c r="R223" i="34"/>
  <c r="P223" i="34"/>
  <c r="Q223" i="34"/>
  <c r="R291" i="34"/>
  <c r="P291" i="34"/>
  <c r="Q291" i="34"/>
  <c r="R287" i="34"/>
  <c r="P287" i="34"/>
  <c r="Q287" i="34"/>
  <c r="P229" i="34"/>
  <c r="Q229" i="34"/>
  <c r="R229" i="34"/>
  <c r="R228" i="34"/>
  <c r="P228" i="34"/>
  <c r="Q228" i="34"/>
  <c r="R222" i="34"/>
  <c r="P222" i="34"/>
  <c r="Q222" i="34"/>
  <c r="R217" i="34"/>
  <c r="P217" i="34"/>
  <c r="Q217" i="34"/>
  <c r="R213" i="34"/>
  <c r="P213" i="34"/>
  <c r="Q213" i="34"/>
  <c r="R209" i="34"/>
  <c r="P209" i="34"/>
  <c r="Q209" i="34"/>
  <c r="R205" i="34"/>
  <c r="P205" i="34"/>
  <c r="Q205" i="34"/>
  <c r="R201" i="34"/>
  <c r="P201" i="34"/>
  <c r="Q201" i="34"/>
  <c r="R197" i="34"/>
  <c r="P197" i="34"/>
  <c r="Q197" i="34"/>
  <c r="R193" i="34"/>
  <c r="P193" i="34"/>
  <c r="Q193" i="34"/>
  <c r="R188" i="34"/>
  <c r="P188" i="34"/>
  <c r="Q188" i="34"/>
  <c r="R184" i="34"/>
  <c r="P184" i="34"/>
  <c r="Q184" i="34"/>
  <c r="R178" i="34"/>
  <c r="P178" i="34"/>
  <c r="Q178" i="34"/>
  <c r="Q290" i="34"/>
  <c r="P290" i="34"/>
  <c r="R290" i="34"/>
  <c r="P227" i="34"/>
  <c r="R227" i="34"/>
  <c r="Q227" i="34"/>
  <c r="R224" i="34"/>
  <c r="P224" i="34"/>
  <c r="Q224" i="34"/>
  <c r="R220" i="34"/>
  <c r="P220" i="34"/>
  <c r="Q220" i="34"/>
  <c r="R216" i="34"/>
  <c r="P216" i="34"/>
  <c r="Q216" i="34"/>
  <c r="R212" i="34"/>
  <c r="P212" i="34"/>
  <c r="Q212" i="34"/>
  <c r="R208" i="34"/>
  <c r="P208" i="34"/>
  <c r="Q208" i="34"/>
  <c r="R204" i="34"/>
  <c r="P204" i="34"/>
  <c r="Q204" i="34"/>
  <c r="R200" i="34"/>
  <c r="P200" i="34"/>
  <c r="Q200" i="34"/>
  <c r="R196" i="34"/>
  <c r="P196" i="34"/>
  <c r="Q196" i="34"/>
  <c r="R192" i="34"/>
  <c r="P192" i="34"/>
  <c r="Q192" i="34"/>
  <c r="R187" i="34"/>
  <c r="P187" i="34"/>
  <c r="Q187" i="34"/>
  <c r="R182" i="34"/>
  <c r="P182" i="34"/>
  <c r="Q182" i="34"/>
  <c r="R177" i="34"/>
  <c r="P177" i="34"/>
  <c r="Q177" i="34"/>
  <c r="H89" i="14"/>
  <c r="H87" i="14"/>
  <c r="A87" i="14"/>
  <c r="H81" i="14"/>
  <c r="E88" i="14"/>
  <c r="C82" i="14"/>
  <c r="D13" i="14"/>
  <c r="G86" i="14"/>
  <c r="A93" i="14"/>
  <c r="B87" i="14"/>
  <c r="E93" i="14"/>
  <c r="E91" i="14"/>
  <c r="D85" i="14"/>
  <c r="C92" i="14"/>
  <c r="F83" i="14"/>
  <c r="C90" i="14"/>
  <c r="A84" i="14"/>
  <c r="G90" i="14"/>
  <c r="F87" i="14"/>
  <c r="E84" i="14"/>
  <c r="D89" i="14"/>
  <c r="D81" i="14"/>
  <c r="C86" i="14"/>
  <c r="A91" i="14"/>
  <c r="B83" i="14"/>
  <c r="A88" i="14"/>
  <c r="F92" i="14"/>
  <c r="H84" i="14"/>
  <c r="G89" i="14"/>
  <c r="G81" i="14"/>
  <c r="F86" i="14"/>
  <c r="H91" i="14"/>
  <c r="E83" i="14"/>
  <c r="D88" i="14"/>
  <c r="D93" i="14"/>
  <c r="I93" i="14"/>
  <c r="C85" i="14"/>
  <c r="B90" i="14"/>
  <c r="B82" i="14"/>
  <c r="H85" i="14"/>
  <c r="G82" i="14"/>
  <c r="G92" i="14"/>
  <c r="E13" i="14"/>
  <c r="G91" i="14"/>
  <c r="H83" i="14"/>
  <c r="G88" i="14"/>
  <c r="G93" i="14"/>
  <c r="F85" i="14"/>
  <c r="E90" i="14"/>
  <c r="E82" i="14"/>
  <c r="D87" i="14"/>
  <c r="A92" i="14"/>
  <c r="C84" i="14"/>
  <c r="B89" i="14"/>
  <c r="B81" i="14"/>
  <c r="A86" i="14"/>
  <c r="H90" i="14"/>
  <c r="H82" i="14"/>
  <c r="G87" i="14"/>
  <c r="H92" i="14"/>
  <c r="F84" i="14"/>
  <c r="E89" i="14"/>
  <c r="E81" i="14"/>
  <c r="D86" i="14"/>
  <c r="B91" i="14"/>
  <c r="C83" i="14"/>
  <c r="B88" i="14"/>
  <c r="B93" i="14"/>
  <c r="A85" i="14"/>
  <c r="H93" i="14"/>
  <c r="G85" i="14"/>
  <c r="F90" i="14"/>
  <c r="F82" i="14"/>
  <c r="E87" i="14"/>
  <c r="B92" i="14"/>
  <c r="D84" i="14"/>
  <c r="C89" i="14"/>
  <c r="C81" i="14"/>
  <c r="B86" i="14"/>
  <c r="D91" i="14"/>
  <c r="I91" i="14"/>
  <c r="A83" i="14"/>
  <c r="H88" i="14"/>
  <c r="C13" i="14"/>
  <c r="A17" i="14"/>
  <c r="E92" i="14"/>
  <c r="G84" i="14"/>
  <c r="F89" i="14"/>
  <c r="F81" i="14"/>
  <c r="E86" i="14"/>
  <c r="C91" i="14"/>
  <c r="D83" i="14"/>
  <c r="C88" i="14"/>
  <c r="C93" i="14"/>
  <c r="B85" i="14"/>
  <c r="A90" i="14"/>
  <c r="A82" i="14"/>
  <c r="H86" i="14"/>
  <c r="F91" i="14"/>
  <c r="G83" i="14"/>
  <c r="F88" i="14"/>
  <c r="F93" i="14"/>
  <c r="E85" i="14"/>
  <c r="D90" i="14"/>
  <c r="D82" i="14"/>
  <c r="C87" i="14"/>
  <c r="D92" i="14"/>
  <c r="I92" i="14"/>
  <c r="B84" i="14"/>
  <c r="A89" i="14"/>
  <c r="A81" i="14"/>
  <c r="H80" i="14"/>
  <c r="G77" i="14"/>
  <c r="E79" i="14"/>
  <c r="D76" i="14"/>
  <c r="F77" i="14"/>
  <c r="H79" i="14"/>
  <c r="G76" i="14"/>
  <c r="E78" i="14"/>
  <c r="C80" i="14"/>
  <c r="F76" i="14"/>
  <c r="H78" i="14"/>
  <c r="B80" i="14"/>
  <c r="E77" i="14"/>
  <c r="C79" i="14"/>
  <c r="F80" i="14"/>
  <c r="H77" i="14"/>
  <c r="B79" i="14"/>
  <c r="E76" i="14"/>
  <c r="C78" i="14"/>
  <c r="A80" i="14"/>
  <c r="H76" i="14"/>
  <c r="B78" i="14"/>
  <c r="D80" i="14"/>
  <c r="C77" i="14"/>
  <c r="A79" i="14"/>
  <c r="G80" i="14"/>
  <c r="B77" i="14"/>
  <c r="D79" i="14"/>
  <c r="C76" i="14"/>
  <c r="A78" i="14"/>
  <c r="G79" i="14"/>
  <c r="B76" i="14"/>
  <c r="D78" i="14"/>
  <c r="F79" i="14"/>
  <c r="A77" i="14"/>
  <c r="G78" i="14"/>
  <c r="E80" i="14"/>
  <c r="D77" i="14"/>
  <c r="F78" i="14"/>
  <c r="A76" i="14"/>
  <c r="G32" i="14"/>
  <c r="C28" i="14"/>
  <c r="D19" i="14"/>
  <c r="A15" i="14"/>
  <c r="G16" i="14"/>
  <c r="E16" i="14"/>
  <c r="C26" i="14"/>
  <c r="H27" i="14"/>
  <c r="F27" i="14"/>
  <c r="D27" i="14"/>
  <c r="D15" i="14"/>
  <c r="A13" i="14"/>
  <c r="G14" i="14"/>
  <c r="E14" i="14"/>
  <c r="C24" i="14"/>
  <c r="H25" i="14"/>
  <c r="F25" i="14"/>
  <c r="D21" i="14"/>
  <c r="C25" i="14"/>
  <c r="H28" i="14"/>
  <c r="F28" i="14"/>
  <c r="D28" i="14"/>
  <c r="C20" i="14"/>
  <c r="H23" i="14"/>
  <c r="F23" i="14"/>
  <c r="D17" i="14"/>
  <c r="C21" i="14"/>
  <c r="H26" i="14"/>
  <c r="F26" i="14"/>
  <c r="D24" i="14"/>
  <c r="C16" i="14"/>
  <c r="H21" i="14"/>
  <c r="F21" i="14"/>
  <c r="C19" i="14"/>
  <c r="H24" i="14"/>
  <c r="F24" i="14"/>
  <c r="D20" i="14"/>
  <c r="B28" i="14"/>
  <c r="H19" i="14"/>
  <c r="F19" i="14"/>
  <c r="C27" i="14"/>
  <c r="C15" i="14"/>
  <c r="H22" i="14"/>
  <c r="F22" i="14"/>
  <c r="D14" i="14"/>
  <c r="B26" i="14"/>
  <c r="H17" i="14"/>
  <c r="F17" i="14"/>
  <c r="C23" i="14"/>
  <c r="B25" i="14"/>
  <c r="H20" i="14"/>
  <c r="F20" i="14"/>
  <c r="C22" i="14"/>
  <c r="B22" i="14"/>
  <c r="H15" i="14"/>
  <c r="F15" i="14"/>
  <c r="C17" i="14"/>
  <c r="B23" i="14"/>
  <c r="H18" i="14"/>
  <c r="F18" i="14"/>
  <c r="C18" i="14"/>
  <c r="B18" i="14"/>
  <c r="H13" i="14"/>
  <c r="F13" i="14"/>
  <c r="B19" i="14"/>
  <c r="H16" i="14"/>
  <c r="F16" i="14"/>
  <c r="C14" i="14"/>
  <c r="B16" i="14"/>
  <c r="G27" i="14"/>
  <c r="E27" i="14"/>
  <c r="B27" i="14"/>
  <c r="B17" i="14"/>
  <c r="H14" i="14"/>
  <c r="F14" i="14"/>
  <c r="B24" i="14"/>
  <c r="A28" i="14"/>
  <c r="G25" i="14"/>
  <c r="E25" i="14"/>
  <c r="B21" i="14"/>
  <c r="B13" i="14"/>
  <c r="G28" i="14"/>
  <c r="E28" i="14"/>
  <c r="B20" i="14"/>
  <c r="A26" i="14"/>
  <c r="G23" i="14"/>
  <c r="E23" i="14"/>
  <c r="B15" i="14"/>
  <c r="A27" i="14"/>
  <c r="G26" i="14"/>
  <c r="E26" i="14"/>
  <c r="B14" i="14"/>
  <c r="A24" i="14"/>
  <c r="G21" i="14"/>
  <c r="E21" i="14"/>
  <c r="A25" i="14"/>
  <c r="G24" i="14"/>
  <c r="E24" i="14"/>
  <c r="A14" i="14"/>
  <c r="A22" i="14"/>
  <c r="G19" i="14"/>
  <c r="E19" i="14"/>
  <c r="D16" i="14"/>
  <c r="A23" i="14"/>
  <c r="G22" i="14"/>
  <c r="E22" i="14"/>
  <c r="D26" i="14"/>
  <c r="A20" i="14"/>
  <c r="G17" i="14"/>
  <c r="E17" i="14"/>
  <c r="D25" i="14"/>
  <c r="A21" i="14"/>
  <c r="G20" i="14"/>
  <c r="E20" i="14"/>
  <c r="D22" i="14"/>
  <c r="A18" i="14"/>
  <c r="G15" i="14"/>
  <c r="E15" i="14"/>
  <c r="D23" i="14"/>
  <c r="A19" i="14"/>
  <c r="G18" i="14"/>
  <c r="E18" i="14"/>
  <c r="D18" i="14"/>
  <c r="A16" i="14"/>
  <c r="G13" i="14"/>
  <c r="E33" i="14"/>
  <c r="C31" i="14"/>
  <c r="D35" i="14"/>
  <c r="H30" i="14"/>
  <c r="A33" i="14"/>
  <c r="G29" i="14"/>
  <c r="H34" i="14"/>
  <c r="F30" i="14"/>
  <c r="D30" i="14"/>
  <c r="D32" i="14"/>
  <c r="B30" i="14"/>
  <c r="E31" i="14"/>
  <c r="G35" i="14"/>
  <c r="C32" i="14"/>
  <c r="F31" i="14"/>
  <c r="G33" i="14"/>
  <c r="D33" i="14"/>
  <c r="H29" i="14"/>
  <c r="B31" i="14"/>
  <c r="H31" i="14"/>
  <c r="H32" i="14"/>
  <c r="F34" i="14"/>
  <c r="E36" i="14"/>
  <c r="A30" i="14"/>
  <c r="D31" i="14"/>
  <c r="B33" i="14"/>
  <c r="F36" i="14"/>
  <c r="A36" i="14"/>
  <c r="E29" i="14"/>
  <c r="D29" i="14"/>
  <c r="F29" i="14"/>
  <c r="A31" i="14"/>
  <c r="C34" i="14"/>
  <c r="B36" i="14"/>
  <c r="B29" i="14"/>
  <c r="E30" i="14"/>
  <c r="C33" i="14"/>
  <c r="G36" i="14"/>
  <c r="C29" i="14"/>
  <c r="G31" i="14"/>
  <c r="E34" i="14"/>
  <c r="B34" i="14"/>
  <c r="D36" i="14"/>
  <c r="G34" i="14"/>
  <c r="C30" i="14"/>
  <c r="A34" i="14"/>
  <c r="F32" i="14"/>
  <c r="H35" i="14"/>
  <c r="A11" i="14"/>
  <c r="B32" i="14"/>
  <c r="B35" i="14"/>
  <c r="E35" i="14"/>
  <c r="A29" i="14"/>
  <c r="G30" i="14"/>
  <c r="F33" i="14"/>
  <c r="A35" i="14"/>
  <c r="F35" i="14"/>
  <c r="H36" i="14"/>
  <c r="E32" i="14"/>
  <c r="D34" i="14"/>
  <c r="C35" i="14"/>
  <c r="A32" i="14"/>
  <c r="C36" i="14"/>
  <c r="H33" i="14"/>
  <c r="A48" i="14"/>
  <c r="B52" i="14"/>
  <c r="C56" i="14"/>
  <c r="D60" i="14"/>
  <c r="E64" i="14"/>
  <c r="H68" i="14"/>
  <c r="F72" i="14"/>
  <c r="A49" i="14"/>
  <c r="B53" i="14"/>
  <c r="C57" i="14"/>
  <c r="D61" i="14"/>
  <c r="E65" i="14"/>
  <c r="H69" i="14"/>
  <c r="F73" i="14"/>
  <c r="A50" i="14"/>
  <c r="B54" i="14"/>
  <c r="C58" i="14"/>
  <c r="D62" i="14"/>
  <c r="H66" i="14"/>
  <c r="G70" i="14"/>
  <c r="E74" i="14"/>
  <c r="A51" i="14"/>
  <c r="B55" i="14"/>
  <c r="C59" i="14"/>
  <c r="D63" i="14"/>
  <c r="G67" i="14"/>
  <c r="F71" i="14"/>
  <c r="H75" i="14"/>
  <c r="A52" i="14"/>
  <c r="B56" i="14"/>
  <c r="C60" i="14"/>
  <c r="D64" i="14"/>
  <c r="G68" i="14"/>
  <c r="E72" i="14"/>
  <c r="H48" i="14"/>
  <c r="A53" i="14"/>
  <c r="B57" i="14"/>
  <c r="C61" i="14"/>
  <c r="D65" i="14"/>
  <c r="G69" i="14"/>
  <c r="E73" i="14"/>
  <c r="H49" i="14"/>
  <c r="A54" i="14"/>
  <c r="B58" i="14"/>
  <c r="C62" i="14"/>
  <c r="C66" i="14"/>
  <c r="F70" i="14"/>
  <c r="H74" i="14"/>
  <c r="H50" i="14"/>
  <c r="A55" i="14"/>
  <c r="B59" i="14"/>
  <c r="C63" i="14"/>
  <c r="B67" i="14"/>
  <c r="E71" i="14"/>
  <c r="G75" i="14"/>
  <c r="H51" i="14"/>
  <c r="D74" i="14"/>
  <c r="G62" i="14"/>
  <c r="D51" i="14"/>
  <c r="F67" i="14"/>
  <c r="A56" i="14"/>
  <c r="B60" i="14"/>
  <c r="C64" i="14"/>
  <c r="B68" i="14"/>
  <c r="H72" i="14"/>
  <c r="G48" i="14"/>
  <c r="H52" i="14"/>
  <c r="A57" i="14"/>
  <c r="B61" i="14"/>
  <c r="C65" i="14"/>
  <c r="B69" i="14"/>
  <c r="H73" i="14"/>
  <c r="G49" i="14"/>
  <c r="H53" i="14"/>
  <c r="A58" i="14"/>
  <c r="B62" i="14"/>
  <c r="B66" i="14"/>
  <c r="A70" i="14"/>
  <c r="G74" i="14"/>
  <c r="G50" i="14"/>
  <c r="H54" i="14"/>
  <c r="A59" i="14"/>
  <c r="B63" i="14"/>
  <c r="A67" i="14"/>
  <c r="D71" i="14"/>
  <c r="F75" i="14"/>
  <c r="G51" i="14"/>
  <c r="H55" i="14"/>
  <c r="A60" i="14"/>
  <c r="B64" i="14"/>
  <c r="A68" i="14"/>
  <c r="C72" i="14"/>
  <c r="F48" i="14"/>
  <c r="G52" i="14"/>
  <c r="H56" i="14"/>
  <c r="A61" i="14"/>
  <c r="B65" i="14"/>
  <c r="A69" i="14"/>
  <c r="C73" i="14"/>
  <c r="F49" i="14"/>
  <c r="G53" i="14"/>
  <c r="H57" i="14"/>
  <c r="A62" i="14"/>
  <c r="A66" i="14"/>
  <c r="D70" i="14"/>
  <c r="B74" i="14"/>
  <c r="F50" i="14"/>
  <c r="G54" i="14"/>
  <c r="H58" i="14"/>
  <c r="A63" i="14"/>
  <c r="D67" i="14"/>
  <c r="C71" i="14"/>
  <c r="A75" i="14"/>
  <c r="F51" i="14"/>
  <c r="G55" i="14"/>
  <c r="H65" i="14"/>
  <c r="E54" i="14"/>
  <c r="A71" i="14"/>
  <c r="F59" i="14"/>
  <c r="A64" i="14"/>
  <c r="D68" i="14"/>
  <c r="B72" i="14"/>
  <c r="E48" i="14"/>
  <c r="F52" i="14"/>
  <c r="G56" i="14"/>
  <c r="H60" i="14"/>
  <c r="A65" i="14"/>
  <c r="D69" i="14"/>
  <c r="B73" i="14"/>
  <c r="E49" i="14"/>
  <c r="F53" i="14"/>
  <c r="G57" i="14"/>
  <c r="H61" i="14"/>
  <c r="D66" i="14"/>
  <c r="C70" i="14"/>
  <c r="A74" i="14"/>
  <c r="E50" i="14"/>
  <c r="F54" i="14"/>
  <c r="G58" i="14"/>
  <c r="H62" i="14"/>
  <c r="C67" i="14"/>
  <c r="B71" i="14"/>
  <c r="D75" i="14"/>
  <c r="E51" i="14"/>
  <c r="F55" i="14"/>
  <c r="G59" i="14"/>
  <c r="H63" i="14"/>
  <c r="C68" i="14"/>
  <c r="A72" i="14"/>
  <c r="D48" i="14"/>
  <c r="E52" i="14"/>
  <c r="F56" i="14"/>
  <c r="G60" i="14"/>
  <c r="H64" i="14"/>
  <c r="C69" i="14"/>
  <c r="A73" i="14"/>
  <c r="D49" i="14"/>
  <c r="E53" i="14"/>
  <c r="F57" i="14"/>
  <c r="G61" i="14"/>
  <c r="B70" i="14"/>
  <c r="F58" i="14"/>
  <c r="C75" i="14"/>
  <c r="G63" i="14"/>
  <c r="D72" i="14"/>
  <c r="C48" i="14"/>
  <c r="D52" i="14"/>
  <c r="E56" i="14"/>
  <c r="F60" i="14"/>
  <c r="G64" i="14"/>
  <c r="F68" i="14"/>
  <c r="D73" i="14"/>
  <c r="C49" i="14"/>
  <c r="D53" i="14"/>
  <c r="E57" i="14"/>
  <c r="F61" i="14"/>
  <c r="G65" i="14"/>
  <c r="F69" i="14"/>
  <c r="C74" i="14"/>
  <c r="C50" i="14"/>
  <c r="D54" i="14"/>
  <c r="E58" i="14"/>
  <c r="F62" i="14"/>
  <c r="F66" i="14"/>
  <c r="E70" i="14"/>
  <c r="B75" i="14"/>
  <c r="C51" i="14"/>
  <c r="D55" i="14"/>
  <c r="E59" i="14"/>
  <c r="F63" i="14"/>
  <c r="E67" i="14"/>
  <c r="H71" i="14"/>
  <c r="B48" i="14"/>
  <c r="C52" i="14"/>
  <c r="D56" i="14"/>
  <c r="E60" i="14"/>
  <c r="F64" i="14"/>
  <c r="E68" i="14"/>
  <c r="G72" i="14"/>
  <c r="B49" i="14"/>
  <c r="C53" i="14"/>
  <c r="D57" i="14"/>
  <c r="E61" i="14"/>
  <c r="F65" i="14"/>
  <c r="E69" i="14"/>
  <c r="G73" i="14"/>
  <c r="B50" i="14"/>
  <c r="C54" i="14"/>
  <c r="D58" i="14"/>
  <c r="E62" i="14"/>
  <c r="E66" i="14"/>
  <c r="H70" i="14"/>
  <c r="F74" i="14"/>
  <c r="B51" i="14"/>
  <c r="C55" i="14"/>
  <c r="D59" i="14"/>
  <c r="E63" i="14"/>
  <c r="H67" i="14"/>
  <c r="G71" i="14"/>
  <c r="E75" i="14"/>
  <c r="H59" i="14"/>
  <c r="D50" i="14"/>
  <c r="G66" i="14"/>
  <c r="E55" i="14"/>
  <c r="A12" i="14"/>
  <c r="A44" i="14"/>
  <c r="B40" i="14"/>
  <c r="A45" i="14"/>
  <c r="B41" i="14"/>
  <c r="C37" i="14"/>
  <c r="D46" i="14"/>
  <c r="B42" i="14"/>
  <c r="C38" i="14"/>
  <c r="C47" i="14"/>
  <c r="B43" i="14"/>
  <c r="C39" i="14"/>
  <c r="B12" i="14"/>
  <c r="B44" i="14"/>
  <c r="C40" i="14"/>
  <c r="B45" i="14"/>
  <c r="C41" i="14"/>
  <c r="D37" i="14"/>
  <c r="A46" i="14"/>
  <c r="C42" i="14"/>
  <c r="D38" i="14"/>
  <c r="D47" i="14"/>
  <c r="C43" i="14"/>
  <c r="D39" i="14"/>
  <c r="C12" i="14"/>
  <c r="C44" i="14"/>
  <c r="D40" i="14"/>
  <c r="C45" i="14"/>
  <c r="D41" i="14"/>
  <c r="E37" i="14"/>
  <c r="B46" i="14"/>
  <c r="D42" i="14"/>
  <c r="E38" i="14"/>
  <c r="A47" i="14"/>
  <c r="D43" i="14"/>
  <c r="E39" i="14"/>
  <c r="D12" i="14"/>
  <c r="D44" i="14"/>
  <c r="E40" i="14"/>
  <c r="D45" i="14"/>
  <c r="E41" i="14"/>
  <c r="F37" i="14"/>
  <c r="C46" i="14"/>
  <c r="E42" i="14"/>
  <c r="F38" i="14"/>
  <c r="B47" i="14"/>
  <c r="E43" i="14"/>
  <c r="F39" i="14"/>
  <c r="E12" i="14"/>
  <c r="E44" i="14"/>
  <c r="F40" i="14"/>
  <c r="E45" i="14"/>
  <c r="F41" i="14"/>
  <c r="G37" i="14"/>
  <c r="H46" i="14"/>
  <c r="F42" i="14"/>
  <c r="G38" i="14"/>
  <c r="G47" i="14"/>
  <c r="F43" i="14"/>
  <c r="G39" i="14"/>
  <c r="F12" i="14"/>
  <c r="F44" i="14"/>
  <c r="G40" i="14"/>
  <c r="F45" i="14"/>
  <c r="G41" i="14"/>
  <c r="H37" i="14"/>
  <c r="E46" i="14"/>
  <c r="G42" i="14"/>
  <c r="H38" i="14"/>
  <c r="H47" i="14"/>
  <c r="G43" i="14"/>
  <c r="H39" i="14"/>
  <c r="G12" i="14"/>
  <c r="G44" i="14"/>
  <c r="H40" i="14"/>
  <c r="A37" i="14"/>
  <c r="G45" i="14"/>
  <c r="H41" i="14"/>
  <c r="A38" i="14"/>
  <c r="F46" i="14"/>
  <c r="H42" i="14"/>
  <c r="A39" i="14"/>
  <c r="E47" i="14"/>
  <c r="H43" i="14"/>
  <c r="A40" i="14"/>
  <c r="H12" i="14"/>
  <c r="H44" i="14"/>
  <c r="A41" i="14"/>
  <c r="B37" i="14"/>
  <c r="H45" i="14"/>
  <c r="A42" i="14"/>
  <c r="B38" i="14"/>
  <c r="G46" i="14"/>
  <c r="A43" i="14"/>
  <c r="B39" i="14"/>
  <c r="F47" i="14"/>
  <c r="E11" i="14"/>
  <c r="G11" i="14"/>
  <c r="H11" i="14"/>
  <c r="F11" i="14"/>
  <c r="A294" i="34"/>
  <c r="A295" i="34"/>
  <c r="R295" i="34"/>
  <c r="P295" i="34"/>
  <c r="Q295" i="34"/>
  <c r="Q294" i="34"/>
  <c r="R294" i="34"/>
  <c r="P294" i="34"/>
  <c r="I13" i="42"/>
  <c r="A4" i="12"/>
  <c r="C216" i="42"/>
  <c r="B212" i="42"/>
  <c r="G210" i="42"/>
  <c r="D214" i="42"/>
  <c r="A89" i="42"/>
  <c r="A121" i="42"/>
  <c r="F110" i="42"/>
  <c r="C104" i="42"/>
  <c r="H98" i="42"/>
  <c r="E130" i="42"/>
  <c r="E101" i="42"/>
  <c r="B91" i="42"/>
  <c r="G84" i="42"/>
  <c r="G116" i="42"/>
  <c r="D111" i="42"/>
  <c r="A92" i="42"/>
  <c r="F81" i="42"/>
  <c r="F113" i="42"/>
  <c r="C107" i="42"/>
  <c r="H101" i="42"/>
  <c r="E84" i="42"/>
  <c r="E116" i="42"/>
  <c r="B106" i="42"/>
  <c r="G99" i="42"/>
  <c r="D94" i="42"/>
  <c r="A126" i="42"/>
  <c r="H135" i="42"/>
  <c r="C137" i="42"/>
  <c r="F135" i="42"/>
  <c r="C135" i="42"/>
  <c r="G164" i="42"/>
  <c r="G196" i="42"/>
  <c r="A187" i="42"/>
  <c r="D181" i="42"/>
  <c r="G175" i="42"/>
  <c r="C203" i="42"/>
  <c r="H203" i="42"/>
  <c r="G133" i="42"/>
  <c r="A132" i="42"/>
  <c r="G131" i="42"/>
  <c r="B161" i="42"/>
  <c r="B193" i="42"/>
  <c r="E183" i="42"/>
  <c r="I183" i="42"/>
  <c r="H177" i="42"/>
  <c r="B172" i="42"/>
  <c r="E199" i="42"/>
  <c r="I199" i="42"/>
  <c r="D147" i="42"/>
  <c r="A107" i="42"/>
  <c r="F96" i="42"/>
  <c r="C90" i="42"/>
  <c r="H84" i="42"/>
  <c r="H116" i="42"/>
  <c r="E87" i="42"/>
  <c r="E119" i="42"/>
  <c r="B109" i="42"/>
  <c r="G102" i="42"/>
  <c r="D97" i="42"/>
  <c r="B129" i="42"/>
  <c r="A110" i="42"/>
  <c r="F99" i="42"/>
  <c r="C93" i="42"/>
  <c r="H87" i="42"/>
  <c r="H119" i="42"/>
  <c r="E102" i="42"/>
  <c r="B92" i="42"/>
  <c r="G85" i="42"/>
  <c r="G117" i="42"/>
  <c r="D112" i="42"/>
  <c r="C144" i="42"/>
  <c r="B123" i="42"/>
  <c r="C121" i="42"/>
  <c r="G120" i="42"/>
  <c r="A153" i="42"/>
  <c r="E182" i="42"/>
  <c r="I182" i="42"/>
  <c r="C173" i="42"/>
  <c r="B167" i="42"/>
  <c r="E161" i="42"/>
  <c r="E193" i="42"/>
  <c r="I193" i="42"/>
  <c r="B221" i="42"/>
  <c r="G156" i="42"/>
  <c r="E151" i="42"/>
  <c r="C150" i="42"/>
  <c r="E149" i="42"/>
  <c r="D179" i="42"/>
  <c r="G169" i="42"/>
  <c r="F163" i="42"/>
  <c r="B158" i="42"/>
  <c r="D190" i="42"/>
  <c r="A109" i="42"/>
  <c r="F98" i="42"/>
  <c r="C92" i="42"/>
  <c r="H86" i="42"/>
  <c r="H118" i="42"/>
  <c r="E89" i="42"/>
  <c r="E121" i="42"/>
  <c r="B111" i="42"/>
  <c r="G104" i="42"/>
  <c r="D99" i="42"/>
  <c r="D131" i="42"/>
  <c r="A112" i="42"/>
  <c r="F101" i="42"/>
  <c r="C95" i="42"/>
  <c r="H89" i="42"/>
  <c r="H120" i="42"/>
  <c r="E104" i="42"/>
  <c r="B94" i="42"/>
  <c r="G87" i="42"/>
  <c r="D82" i="42"/>
  <c r="D114" i="42"/>
  <c r="A146" i="42"/>
  <c r="B125" i="42"/>
  <c r="G123" i="42"/>
  <c r="D123" i="42"/>
  <c r="C155" i="42"/>
  <c r="G184" i="42"/>
  <c r="A175" i="42"/>
  <c r="D169" i="42"/>
  <c r="G163" i="42"/>
  <c r="G195" i="42"/>
  <c r="A223" i="42"/>
  <c r="B121" i="42"/>
  <c r="G153" i="42"/>
  <c r="A152" i="42"/>
  <c r="G151" i="42"/>
  <c r="B181" i="42"/>
  <c r="E171" i="42"/>
  <c r="H165" i="42"/>
  <c r="B160" i="42"/>
  <c r="A95" i="42"/>
  <c r="F84" i="42"/>
  <c r="F116" i="42"/>
  <c r="C110" i="42"/>
  <c r="H104" i="42"/>
  <c r="G136" i="42"/>
  <c r="E107" i="42"/>
  <c r="B97" i="42"/>
  <c r="G90" i="42"/>
  <c r="D85" i="42"/>
  <c r="D117" i="42"/>
  <c r="A98" i="42"/>
  <c r="F87" i="42"/>
  <c r="C81" i="42"/>
  <c r="C113" i="42"/>
  <c r="H107" i="42"/>
  <c r="E90" i="42"/>
  <c r="E122" i="42"/>
  <c r="B112" i="42"/>
  <c r="G105" i="42"/>
  <c r="D100" i="42"/>
  <c r="C132" i="42"/>
  <c r="F145" i="42"/>
  <c r="A143" i="42"/>
  <c r="H141" i="42"/>
  <c r="A141" i="42"/>
  <c r="E170" i="42"/>
  <c r="C161" i="42"/>
  <c r="C193" i="42"/>
  <c r="B187" i="42"/>
  <c r="E181" i="42"/>
  <c r="I181" i="42"/>
  <c r="A209" i="42"/>
  <c r="B141" i="42"/>
  <c r="E139" i="42"/>
  <c r="C138" i="42"/>
  <c r="E137" i="42"/>
  <c r="D167" i="42"/>
  <c r="C157" i="42"/>
  <c r="G189" i="42"/>
  <c r="F183" i="42"/>
  <c r="D178" i="42"/>
  <c r="E205" i="42"/>
  <c r="I205" i="42"/>
  <c r="D155" i="42"/>
  <c r="F149" i="42"/>
  <c r="D148" i="42"/>
  <c r="G146" i="42"/>
  <c r="D146" i="42"/>
  <c r="H175" i="42"/>
  <c r="B166" i="42"/>
  <c r="D222" i="42"/>
  <c r="A218" i="42"/>
  <c r="F212" i="42"/>
  <c r="A220" i="42"/>
  <c r="A97" i="42"/>
  <c r="F86" i="42"/>
  <c r="F118" i="42"/>
  <c r="C112" i="42"/>
  <c r="H106" i="42"/>
  <c r="E138" i="42"/>
  <c r="E109" i="42"/>
  <c r="B99" i="42"/>
  <c r="G92" i="42"/>
  <c r="D87" i="42"/>
  <c r="D119" i="42"/>
  <c r="A100" i="42"/>
  <c r="F89" i="42"/>
  <c r="C83" i="42"/>
  <c r="C115" i="42"/>
  <c r="H109" i="42"/>
  <c r="E92" i="42"/>
  <c r="B82" i="42"/>
  <c r="B114" i="42"/>
  <c r="G107" i="42"/>
  <c r="D102" i="42"/>
  <c r="A134" i="42"/>
  <c r="G148" i="42"/>
  <c r="C145" i="42"/>
  <c r="F143" i="42"/>
  <c r="C143" i="42"/>
  <c r="G172" i="42"/>
  <c r="A163" i="42"/>
  <c r="E156" i="42"/>
  <c r="D189" i="42"/>
  <c r="G183" i="42"/>
  <c r="D211" i="42"/>
  <c r="H143" i="42"/>
  <c r="G141" i="42"/>
  <c r="A140" i="42"/>
  <c r="G139" i="42"/>
  <c r="B169" i="42"/>
  <c r="E159" i="42"/>
  <c r="E191" i="42"/>
  <c r="I191" i="42"/>
  <c r="H185" i="42"/>
  <c r="B180" i="42"/>
  <c r="G207" i="42"/>
  <c r="A83" i="42"/>
  <c r="A115" i="42"/>
  <c r="F104" i="42"/>
  <c r="C98" i="42"/>
  <c r="H92" i="42"/>
  <c r="E124" i="42"/>
  <c r="E95" i="42"/>
  <c r="B85" i="42"/>
  <c r="B117" i="42"/>
  <c r="G110" i="42"/>
  <c r="D105" i="42"/>
  <c r="A86" i="42"/>
  <c r="A118" i="42"/>
  <c r="F107" i="42"/>
  <c r="C101" i="42"/>
  <c r="H95" i="42"/>
  <c r="H127" i="42"/>
  <c r="E110" i="42"/>
  <c r="B100" i="42"/>
  <c r="G93" i="42"/>
  <c r="D88" i="42"/>
  <c r="D120" i="42"/>
  <c r="C152" i="42"/>
  <c r="A131" i="42"/>
  <c r="H129" i="42"/>
  <c r="A129" i="42"/>
  <c r="C158" i="42"/>
  <c r="E190" i="42"/>
  <c r="I190" i="42"/>
  <c r="C181" i="42"/>
  <c r="B175" i="42"/>
  <c r="E169" i="42"/>
  <c r="E195" i="42"/>
  <c r="I195" i="42"/>
  <c r="C197" i="42"/>
  <c r="E127" i="42"/>
  <c r="C126" i="42"/>
  <c r="H125" i="42"/>
  <c r="E157" i="42"/>
  <c r="D187" i="42"/>
  <c r="G177" i="42"/>
  <c r="F171" i="42"/>
  <c r="D166" i="42"/>
  <c r="A85" i="42"/>
  <c r="A117" i="42"/>
  <c r="F106" i="42"/>
  <c r="C100" i="42"/>
  <c r="H94" i="42"/>
  <c r="E126" i="42"/>
  <c r="E97" i="42"/>
  <c r="B87" i="42"/>
  <c r="B119" i="42"/>
  <c r="G112" i="42"/>
  <c r="D107" i="42"/>
  <c r="A88" i="42"/>
  <c r="A120" i="42"/>
  <c r="F109" i="42"/>
  <c r="C103" i="42"/>
  <c r="H97" i="42"/>
  <c r="F129" i="42"/>
  <c r="E112" i="42"/>
  <c r="B102" i="42"/>
  <c r="G95" i="42"/>
  <c r="D90" i="42"/>
  <c r="F121" i="42"/>
  <c r="A154" i="42"/>
  <c r="C133" i="42"/>
  <c r="F131" i="42"/>
  <c r="C131" i="42"/>
  <c r="G160" i="42"/>
  <c r="G192" i="42"/>
  <c r="A183" i="42"/>
  <c r="D177" i="42"/>
  <c r="G171" i="42"/>
  <c r="C198" i="42"/>
  <c r="F199" i="42"/>
  <c r="G129" i="42"/>
  <c r="A128" i="42"/>
  <c r="G127" i="42"/>
  <c r="B155" i="42"/>
  <c r="B189" i="42"/>
  <c r="E179" i="42"/>
  <c r="I179" i="42"/>
  <c r="H173" i="42"/>
  <c r="B168" i="42"/>
  <c r="A103" i="42"/>
  <c r="F92" i="42"/>
  <c r="C86" i="42"/>
  <c r="C118" i="42"/>
  <c r="H112" i="42"/>
  <c r="E83" i="42"/>
  <c r="E115" i="42"/>
  <c r="B105" i="42"/>
  <c r="G98" i="42"/>
  <c r="D93" i="42"/>
  <c r="A125" i="42"/>
  <c r="A106" i="42"/>
  <c r="F95" i="42"/>
  <c r="C89" i="42"/>
  <c r="H83" i="42"/>
  <c r="H115" i="42"/>
  <c r="E98" i="42"/>
  <c r="B88" i="42"/>
  <c r="G81" i="42"/>
  <c r="G113" i="42"/>
  <c r="D108" i="42"/>
  <c r="C140" i="42"/>
  <c r="C156" i="42"/>
  <c r="A151" i="42"/>
  <c r="H149" i="42"/>
  <c r="A149" i="42"/>
  <c r="E178" i="42"/>
  <c r="I178" i="42"/>
  <c r="C169" i="42"/>
  <c r="B163" i="42"/>
  <c r="F157" i="42"/>
  <c r="E189" i="42"/>
  <c r="I189" i="42"/>
  <c r="C217" i="42"/>
  <c r="H151" i="42"/>
  <c r="E147" i="42"/>
  <c r="C146" i="42"/>
  <c r="E145" i="42"/>
  <c r="D175" i="42"/>
  <c r="G165" i="42"/>
  <c r="F159" i="42"/>
  <c r="F191" i="42"/>
  <c r="D186" i="42"/>
  <c r="F213" i="42"/>
  <c r="G216" i="42"/>
  <c r="D224" i="42"/>
  <c r="H214" i="42"/>
  <c r="E218" i="42"/>
  <c r="I218" i="42"/>
  <c r="A105" i="42"/>
  <c r="F94" i="42"/>
  <c r="C88" i="42"/>
  <c r="H82" i="42"/>
  <c r="H114" i="42"/>
  <c r="E85" i="42"/>
  <c r="E117" i="42"/>
  <c r="B107" i="42"/>
  <c r="G100" i="42"/>
  <c r="D95" i="42"/>
  <c r="D127" i="42"/>
  <c r="A108" i="42"/>
  <c r="F97" i="42"/>
  <c r="C91" i="42"/>
  <c r="H85" i="42"/>
  <c r="H117" i="42"/>
  <c r="E100" i="42"/>
  <c r="B90" i="42"/>
  <c r="G83" i="42"/>
  <c r="G115" i="42"/>
  <c r="D110" i="42"/>
  <c r="A142" i="42"/>
  <c r="C120" i="42"/>
  <c r="C153" i="42"/>
  <c r="F151" i="42"/>
  <c r="C151" i="42"/>
  <c r="G180" i="42"/>
  <c r="A171" i="42"/>
  <c r="D165" i="42"/>
  <c r="G159" i="42"/>
  <c r="G191" i="42"/>
  <c r="B219" i="42"/>
  <c r="E154" i="42"/>
  <c r="G149" i="42"/>
  <c r="A148" i="42"/>
  <c r="G147" i="42"/>
  <c r="B177" i="42"/>
  <c r="E167" i="42"/>
  <c r="H161" i="42"/>
  <c r="B154" i="42"/>
  <c r="B188" i="42"/>
  <c r="E215" i="42"/>
  <c r="I215" i="42"/>
  <c r="A91" i="42"/>
  <c r="A123" i="42"/>
  <c r="F112" i="42"/>
  <c r="C106" i="42"/>
  <c r="H100" i="42"/>
  <c r="G132" i="42"/>
  <c r="E103" i="42"/>
  <c r="B93" i="42"/>
  <c r="G86" i="42"/>
  <c r="D81" i="42"/>
  <c r="D113" i="42"/>
  <c r="A94" i="42"/>
  <c r="F83" i="42"/>
  <c r="F115" i="42"/>
  <c r="C109" i="42"/>
  <c r="H103" i="42"/>
  <c r="E86" i="42"/>
  <c r="E118" i="42"/>
  <c r="B108" i="42"/>
  <c r="G101" i="42"/>
  <c r="D96" i="42"/>
  <c r="C128" i="42"/>
  <c r="H139" i="42"/>
  <c r="A139" i="42"/>
  <c r="H137" i="42"/>
  <c r="A137" i="42"/>
  <c r="E166" i="42"/>
  <c r="D156" i="42"/>
  <c r="C189" i="42"/>
  <c r="B183" i="42"/>
  <c r="E177" i="42"/>
  <c r="I177" i="42"/>
  <c r="A205" i="42"/>
  <c r="B133" i="42"/>
  <c r="E135" i="42"/>
  <c r="C134" i="42"/>
  <c r="E133" i="42"/>
  <c r="D163" i="42"/>
  <c r="D195" i="42"/>
  <c r="G185" i="42"/>
  <c r="F179" i="42"/>
  <c r="D174" i="42"/>
  <c r="A93" i="42"/>
  <c r="F82" i="42"/>
  <c r="F114" i="42"/>
  <c r="C108" i="42"/>
  <c r="H102" i="42"/>
  <c r="E134" i="42"/>
  <c r="E105" i="42"/>
  <c r="B95" i="42"/>
  <c r="G88" i="42"/>
  <c r="D83" i="42"/>
  <c r="D115" i="42"/>
  <c r="A96" i="42"/>
  <c r="F85" i="42"/>
  <c r="F117" i="42"/>
  <c r="C111" i="42"/>
  <c r="H105" i="42"/>
  <c r="E88" i="42"/>
  <c r="E120" i="42"/>
  <c r="B110" i="42"/>
  <c r="G103" i="42"/>
  <c r="D98" i="42"/>
  <c r="A130" i="42"/>
  <c r="D143" i="42"/>
  <c r="C141" i="42"/>
  <c r="F139" i="42"/>
  <c r="C139" i="42"/>
  <c r="G168" i="42"/>
  <c r="A159" i="42"/>
  <c r="A191" i="42"/>
  <c r="D185" i="42"/>
  <c r="G179" i="42"/>
  <c r="C207" i="42"/>
  <c r="B137" i="42"/>
  <c r="G137" i="42"/>
  <c r="A136" i="42"/>
  <c r="G135" i="42"/>
  <c r="B165" i="42"/>
  <c r="D153" i="42"/>
  <c r="E187" i="42"/>
  <c r="I187" i="42"/>
  <c r="H181" i="42"/>
  <c r="B176" i="42"/>
  <c r="A111" i="42"/>
  <c r="F100" i="42"/>
  <c r="C94" i="42"/>
  <c r="H88" i="42"/>
  <c r="G118" i="42"/>
  <c r="E91" i="42"/>
  <c r="B81" i="42"/>
  <c r="B113" i="42"/>
  <c r="G106" i="42"/>
  <c r="D101" i="42"/>
  <c r="A82" i="42"/>
  <c r="A114" i="42"/>
  <c r="F103" i="42"/>
  <c r="C97" i="42"/>
  <c r="H91" i="42"/>
  <c r="E123" i="42"/>
  <c r="E106" i="42"/>
  <c r="B96" i="42"/>
  <c r="G89" i="42"/>
  <c r="D84" i="42"/>
  <c r="D116" i="42"/>
  <c r="C148" i="42"/>
  <c r="A127" i="42"/>
  <c r="G125" i="42"/>
  <c r="D125" i="42"/>
  <c r="A157" i="42"/>
  <c r="E186" i="42"/>
  <c r="I186" i="42"/>
  <c r="C177" i="42"/>
  <c r="B171" i="42"/>
  <c r="E165" i="42"/>
  <c r="E197" i="42"/>
  <c r="I197" i="42"/>
  <c r="G220" i="42"/>
  <c r="F123" i="42"/>
  <c r="H121" i="42"/>
  <c r="D121" i="42"/>
  <c r="E153" i="42"/>
  <c r="D183" i="42"/>
  <c r="G173" i="42"/>
  <c r="F167" i="42"/>
  <c r="D162" i="42"/>
  <c r="D194" i="42"/>
  <c r="H224" i="42"/>
  <c r="H222" i="42"/>
  <c r="E220" i="42"/>
  <c r="I220" i="42"/>
  <c r="A81" i="42"/>
  <c r="A113" i="42"/>
  <c r="F102" i="42"/>
  <c r="C96" i="42"/>
  <c r="H90" i="42"/>
  <c r="C122" i="42"/>
  <c r="E93" i="42"/>
  <c r="B83" i="42"/>
  <c r="B115" i="42"/>
  <c r="G108" i="42"/>
  <c r="D103" i="42"/>
  <c r="A84" i="42"/>
  <c r="A116" i="42"/>
  <c r="F105" i="42"/>
  <c r="C99" i="42"/>
  <c r="H93" i="42"/>
  <c r="E125" i="42"/>
  <c r="E108" i="42"/>
  <c r="B98" i="42"/>
  <c r="G91" i="42"/>
  <c r="D86" i="42"/>
  <c r="D118" i="42"/>
  <c r="A150" i="42"/>
  <c r="C129" i="42"/>
  <c r="F127" i="42"/>
  <c r="C127" i="42"/>
  <c r="C154" i="42"/>
  <c r="G188" i="42"/>
  <c r="A179" i="42"/>
  <c r="D173" i="42"/>
  <c r="G167" i="42"/>
  <c r="G199" i="42"/>
  <c r="H193" i="42"/>
  <c r="F125" i="42"/>
  <c r="C124" i="42"/>
  <c r="H123" i="42"/>
  <c r="G155" i="42"/>
  <c r="B185" i="42"/>
  <c r="E175" i="42"/>
  <c r="I175" i="42"/>
  <c r="H169" i="42"/>
  <c r="B164" i="42"/>
  <c r="B196" i="42"/>
  <c r="F133" i="42"/>
  <c r="A99" i="42"/>
  <c r="F88" i="42"/>
  <c r="C82" i="42"/>
  <c r="C114" i="42"/>
  <c r="H108" i="42"/>
  <c r="G140" i="42"/>
  <c r="E111" i="42"/>
  <c r="B101" i="42"/>
  <c r="G94" i="42"/>
  <c r="D89" i="42"/>
  <c r="B120" i="42"/>
  <c r="A102" i="42"/>
  <c r="F91" i="42"/>
  <c r="C85" i="42"/>
  <c r="C117" i="42"/>
  <c r="H111" i="42"/>
  <c r="E94" i="42"/>
  <c r="B84" i="42"/>
  <c r="B116" i="42"/>
  <c r="G109" i="42"/>
  <c r="D104" i="42"/>
  <c r="C136" i="42"/>
  <c r="D151" i="42"/>
  <c r="A147" i="42"/>
  <c r="H145" i="42"/>
  <c r="A145" i="42"/>
  <c r="E174" i="42"/>
  <c r="E173" i="42"/>
  <c r="E172" i="42"/>
  <c r="E168" i="42"/>
  <c r="E164" i="42"/>
  <c r="E163" i="42"/>
  <c r="E162" i="42"/>
  <c r="E160" i="42"/>
  <c r="E158" i="42"/>
  <c r="E155" i="42"/>
  <c r="E152" i="42"/>
  <c r="E150" i="42"/>
  <c r="E148" i="42"/>
  <c r="E146" i="42"/>
  <c r="E144" i="42"/>
  <c r="E143" i="42"/>
  <c r="E142" i="42"/>
  <c r="E141" i="42"/>
  <c r="E140" i="42"/>
  <c r="E136" i="42"/>
  <c r="E132" i="42"/>
  <c r="E131" i="42"/>
  <c r="E129" i="42"/>
  <c r="E128" i="42"/>
  <c r="E114" i="42"/>
  <c r="E113" i="42"/>
  <c r="E99" i="42"/>
  <c r="E96" i="42"/>
  <c r="E82" i="42"/>
  <c r="E81" i="42"/>
  <c r="E80" i="42"/>
  <c r="E79" i="42"/>
  <c r="E78" i="42"/>
  <c r="E77" i="42"/>
  <c r="E76" i="42"/>
  <c r="E75" i="42"/>
  <c r="E74" i="42"/>
  <c r="E73" i="42"/>
  <c r="E72" i="42"/>
  <c r="E71" i="42"/>
  <c r="E70" i="42"/>
  <c r="E69" i="42"/>
  <c r="E68" i="42"/>
  <c r="E67" i="42"/>
  <c r="E66" i="42"/>
  <c r="E65" i="42"/>
  <c r="E64" i="42"/>
  <c r="E63" i="42"/>
  <c r="E62" i="42"/>
  <c r="E61" i="42"/>
  <c r="E60" i="42"/>
  <c r="E59" i="42"/>
  <c r="E58" i="42"/>
  <c r="E57" i="42"/>
  <c r="E56" i="42"/>
  <c r="E55" i="42"/>
  <c r="E54" i="42"/>
  <c r="E53" i="42"/>
  <c r="E52" i="42"/>
  <c r="E51" i="42"/>
  <c r="E50" i="42"/>
  <c r="E49" i="42"/>
  <c r="E48" i="42"/>
  <c r="E47" i="42"/>
  <c r="E46" i="42"/>
  <c r="E45" i="42"/>
  <c r="E44" i="42"/>
  <c r="E43" i="42"/>
  <c r="E42" i="42"/>
  <c r="E41" i="42"/>
  <c r="E40" i="42"/>
  <c r="E39" i="42"/>
  <c r="E38" i="42"/>
  <c r="E37" i="42"/>
  <c r="E36" i="42"/>
  <c r="E35" i="42"/>
  <c r="E34" i="42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G14" i="42"/>
  <c r="H14" i="42"/>
  <c r="I14" i="42"/>
  <c r="G15" i="42"/>
  <c r="H15" i="42"/>
  <c r="I15" i="42"/>
  <c r="G16" i="42"/>
  <c r="H16" i="42"/>
  <c r="I16" i="42"/>
  <c r="G17" i="42"/>
  <c r="H17" i="42"/>
  <c r="I17" i="42"/>
  <c r="G18" i="42"/>
  <c r="H18" i="42"/>
  <c r="I18" i="42"/>
  <c r="G19" i="42"/>
  <c r="H19" i="42"/>
  <c r="I19" i="42"/>
  <c r="G20" i="42"/>
  <c r="H20" i="42"/>
  <c r="I20" i="42"/>
  <c r="G21" i="42"/>
  <c r="H21" i="42"/>
  <c r="I21" i="42"/>
  <c r="G22" i="42"/>
  <c r="H22" i="42"/>
  <c r="I22" i="42"/>
  <c r="G23" i="42"/>
  <c r="H23" i="42"/>
  <c r="I23" i="42"/>
  <c r="G24" i="42"/>
  <c r="H24" i="42"/>
  <c r="I24" i="42"/>
  <c r="G25" i="42"/>
  <c r="H25" i="42"/>
  <c r="I25" i="42"/>
  <c r="G26" i="42"/>
  <c r="H26" i="42"/>
  <c r="I26" i="42"/>
  <c r="G27" i="42"/>
  <c r="H27" i="42"/>
  <c r="I27" i="42"/>
  <c r="G28" i="42"/>
  <c r="H28" i="42"/>
  <c r="I28" i="42"/>
  <c r="G29" i="42"/>
  <c r="H29" i="42"/>
  <c r="I29" i="42"/>
  <c r="G30" i="42"/>
  <c r="H30" i="42"/>
  <c r="I30" i="42"/>
  <c r="G31" i="42"/>
  <c r="H31" i="42"/>
  <c r="I31" i="42"/>
  <c r="G32" i="42"/>
  <c r="H32" i="42"/>
  <c r="I32" i="42"/>
  <c r="G33" i="42"/>
  <c r="H33" i="42"/>
  <c r="I33" i="42"/>
  <c r="G34" i="42"/>
  <c r="H34" i="42"/>
  <c r="I34" i="42"/>
  <c r="G35" i="42"/>
  <c r="H35" i="42"/>
  <c r="I35" i="42"/>
  <c r="G36" i="42"/>
  <c r="H36" i="42"/>
  <c r="I36" i="42"/>
  <c r="G37" i="42"/>
  <c r="H37" i="42"/>
  <c r="I37" i="42"/>
  <c r="G38" i="42"/>
  <c r="H38" i="42"/>
  <c r="I38" i="42"/>
  <c r="G39" i="42"/>
  <c r="H39" i="42"/>
  <c r="I39" i="42"/>
  <c r="G40" i="42"/>
  <c r="H40" i="42"/>
  <c r="I40" i="42"/>
  <c r="G41" i="42"/>
  <c r="H41" i="42"/>
  <c r="I41" i="42"/>
  <c r="G42" i="42"/>
  <c r="H42" i="42"/>
  <c r="I42" i="42"/>
  <c r="G43" i="42"/>
  <c r="H43" i="42"/>
  <c r="I43" i="42"/>
  <c r="G44" i="42"/>
  <c r="H44" i="42"/>
  <c r="I44" i="42"/>
  <c r="G45" i="42"/>
  <c r="H45" i="42"/>
  <c r="I45" i="42"/>
  <c r="G46" i="42"/>
  <c r="H46" i="42"/>
  <c r="I46" i="42"/>
  <c r="G47" i="42"/>
  <c r="H47" i="42"/>
  <c r="I47" i="42"/>
  <c r="G48" i="42"/>
  <c r="H48" i="42"/>
  <c r="I48" i="42"/>
  <c r="G49" i="42"/>
  <c r="H49" i="42"/>
  <c r="I49" i="42"/>
  <c r="G50" i="42"/>
  <c r="H50" i="42"/>
  <c r="I50" i="42"/>
  <c r="G51" i="42"/>
  <c r="H51" i="42"/>
  <c r="I51" i="42"/>
  <c r="G52" i="42"/>
  <c r="H52" i="42"/>
  <c r="I52" i="42"/>
  <c r="G53" i="42"/>
  <c r="H53" i="42"/>
  <c r="I53" i="42"/>
  <c r="G54" i="42"/>
  <c r="H54" i="42"/>
  <c r="I54" i="42"/>
  <c r="G55" i="42"/>
  <c r="H55" i="42"/>
  <c r="I55" i="42"/>
  <c r="G56" i="42"/>
  <c r="H56" i="42"/>
  <c r="I56" i="42"/>
  <c r="G57" i="42"/>
  <c r="H57" i="42"/>
  <c r="I57" i="42"/>
  <c r="G58" i="42"/>
  <c r="H58" i="42"/>
  <c r="I58" i="42"/>
  <c r="G59" i="42"/>
  <c r="H59" i="42"/>
  <c r="I59" i="42"/>
  <c r="G60" i="42"/>
  <c r="H60" i="42"/>
  <c r="I60" i="42"/>
  <c r="G61" i="42"/>
  <c r="H61" i="42"/>
  <c r="I61" i="42"/>
  <c r="G62" i="42"/>
  <c r="H62" i="42"/>
  <c r="I62" i="42"/>
  <c r="G63" i="42"/>
  <c r="H63" i="42"/>
  <c r="I63" i="42"/>
  <c r="G64" i="42"/>
  <c r="H64" i="42"/>
  <c r="I64" i="42"/>
  <c r="G65" i="42"/>
  <c r="H65" i="42"/>
  <c r="I65" i="42"/>
  <c r="G66" i="42"/>
  <c r="H66" i="42"/>
  <c r="I66" i="42"/>
  <c r="G67" i="42"/>
  <c r="H67" i="42"/>
  <c r="I67" i="42"/>
  <c r="G68" i="42"/>
  <c r="H68" i="42"/>
  <c r="I68" i="42"/>
  <c r="G69" i="42"/>
  <c r="H69" i="42"/>
  <c r="I69" i="42"/>
  <c r="G70" i="42"/>
  <c r="H70" i="42"/>
  <c r="I70" i="42"/>
  <c r="G71" i="42"/>
  <c r="H71" i="42"/>
  <c r="I71" i="42"/>
  <c r="G72" i="42"/>
  <c r="H72" i="42"/>
  <c r="I72" i="42"/>
  <c r="G73" i="42"/>
  <c r="H73" i="42"/>
  <c r="I73" i="42"/>
  <c r="G74" i="42"/>
  <c r="H74" i="42"/>
  <c r="I74" i="42"/>
  <c r="G75" i="42"/>
  <c r="H75" i="42"/>
  <c r="I75" i="42"/>
  <c r="G76" i="42"/>
  <c r="H76" i="42"/>
  <c r="I76" i="42"/>
  <c r="G77" i="42"/>
  <c r="H77" i="42"/>
  <c r="I77" i="42"/>
  <c r="G78" i="42"/>
  <c r="H78" i="42"/>
  <c r="I78" i="42"/>
  <c r="G79" i="42"/>
  <c r="H79" i="42"/>
  <c r="I79" i="42"/>
  <c r="G80" i="42"/>
  <c r="H80" i="42"/>
  <c r="I80" i="42"/>
  <c r="H81" i="42"/>
  <c r="I81" i="42"/>
  <c r="G82" i="42"/>
  <c r="I82" i="42"/>
  <c r="I83" i="42"/>
  <c r="I84" i="42"/>
  <c r="I85" i="42"/>
  <c r="I86" i="42"/>
  <c r="I87" i="42"/>
  <c r="I88" i="42"/>
  <c r="I89" i="42"/>
  <c r="I90" i="42"/>
  <c r="I91" i="42"/>
  <c r="I92" i="42"/>
  <c r="I93" i="42"/>
  <c r="I94" i="42"/>
  <c r="I95" i="42"/>
  <c r="G96" i="42"/>
  <c r="H96" i="42"/>
  <c r="I96" i="42"/>
  <c r="G97" i="42"/>
  <c r="I97" i="42"/>
  <c r="I98" i="42"/>
  <c r="H99" i="42"/>
  <c r="I99" i="42"/>
  <c r="I100" i="42"/>
  <c r="I101" i="42"/>
  <c r="I102" i="42"/>
  <c r="I103" i="42"/>
  <c r="I104" i="42"/>
  <c r="I105" i="42"/>
  <c r="I106" i="42"/>
  <c r="I107" i="42"/>
  <c r="I108" i="42"/>
  <c r="I109" i="42"/>
  <c r="H110" i="42"/>
  <c r="I110" i="42"/>
  <c r="G111" i="42"/>
  <c r="I111" i="42"/>
  <c r="I112" i="42"/>
  <c r="H113" i="42"/>
  <c r="I113" i="42"/>
  <c r="G114" i="42"/>
  <c r="I114" i="42"/>
  <c r="I115" i="42"/>
  <c r="I116" i="42"/>
  <c r="I117" i="42"/>
  <c r="I118" i="42"/>
  <c r="G119" i="42"/>
  <c r="I119" i="42"/>
  <c r="I120" i="42"/>
  <c r="G121" i="42"/>
  <c r="I121" i="42"/>
  <c r="G122" i="42"/>
  <c r="H122" i="42"/>
  <c r="I122" i="42"/>
  <c r="I123" i="42"/>
  <c r="G124" i="42"/>
  <c r="H124" i="42"/>
  <c r="I124" i="42"/>
  <c r="I125" i="42"/>
  <c r="G126" i="42"/>
  <c r="H126" i="42"/>
  <c r="I126" i="42"/>
  <c r="I127" i="42"/>
  <c r="G128" i="42"/>
  <c r="H128" i="42"/>
  <c r="I128" i="42"/>
  <c r="I129" i="42"/>
  <c r="G130" i="42"/>
  <c r="H130" i="42"/>
  <c r="I130" i="42"/>
  <c r="H131" i="42"/>
  <c r="I131" i="42"/>
  <c r="H132" i="42"/>
  <c r="I132" i="42"/>
  <c r="H133" i="42"/>
  <c r="I133" i="42"/>
  <c r="G134" i="42"/>
  <c r="H134" i="42"/>
  <c r="I134" i="42"/>
  <c r="I135" i="42"/>
  <c r="H136" i="42"/>
  <c r="I136" i="42"/>
  <c r="I137" i="42"/>
  <c r="G138" i="42"/>
  <c r="H138" i="42"/>
  <c r="I138" i="42"/>
  <c r="I139" i="42"/>
  <c r="H140" i="42"/>
  <c r="I140" i="42"/>
  <c r="I141" i="42"/>
  <c r="G142" i="42"/>
  <c r="H142" i="42"/>
  <c r="I142" i="42"/>
  <c r="G143" i="42"/>
  <c r="I143" i="42"/>
  <c r="G144" i="42"/>
  <c r="H144" i="42"/>
  <c r="I144" i="42"/>
  <c r="G145" i="42"/>
  <c r="I145" i="42"/>
  <c r="H146" i="42"/>
  <c r="I146" i="42"/>
  <c r="H147" i="42"/>
  <c r="I147" i="42"/>
  <c r="H148" i="42"/>
  <c r="I148" i="42"/>
  <c r="I149" i="42"/>
  <c r="G150" i="42"/>
  <c r="H150" i="42"/>
  <c r="I150" i="42"/>
  <c r="I151" i="42"/>
  <c r="G152" i="42"/>
  <c r="H152" i="42"/>
  <c r="I152" i="42"/>
  <c r="H153" i="42"/>
  <c r="I153" i="42"/>
  <c r="G154" i="42"/>
  <c r="H154" i="42"/>
  <c r="I154" i="42"/>
  <c r="H155" i="42"/>
  <c r="I155" i="42"/>
  <c r="H156" i="42"/>
  <c r="I156" i="42"/>
  <c r="G157" i="42"/>
  <c r="H157" i="42"/>
  <c r="I157" i="42"/>
  <c r="G158" i="42"/>
  <c r="H158" i="42"/>
  <c r="I158" i="42"/>
  <c r="H159" i="42"/>
  <c r="I159" i="42"/>
  <c r="H160" i="42"/>
  <c r="I160" i="42"/>
  <c r="G161" i="42"/>
  <c r="I161" i="42"/>
  <c r="G162" i="42"/>
  <c r="H162" i="42"/>
  <c r="I162" i="42"/>
  <c r="H163" i="42"/>
  <c r="I163" i="42"/>
  <c r="H164" i="42"/>
  <c r="I164" i="42"/>
  <c r="I165" i="42"/>
  <c r="G166" i="42"/>
  <c r="H166" i="42"/>
  <c r="I166" i="42"/>
  <c r="H167" i="42"/>
  <c r="I167" i="42"/>
  <c r="H168" i="42"/>
  <c r="I168" i="42"/>
  <c r="I169" i="42"/>
  <c r="G170" i="42"/>
  <c r="H170" i="42"/>
  <c r="I170" i="42"/>
  <c r="H171" i="42"/>
  <c r="I171" i="42"/>
  <c r="H172" i="42"/>
  <c r="I172" i="42"/>
  <c r="I173" i="42"/>
  <c r="G174" i="42"/>
  <c r="H174" i="42"/>
  <c r="I174" i="42"/>
  <c r="C165" i="42"/>
  <c r="B159" i="42"/>
  <c r="B191" i="42"/>
  <c r="E185" i="42"/>
  <c r="I185" i="42"/>
  <c r="B213" i="42"/>
  <c r="C142" i="42"/>
  <c r="D171" i="42"/>
  <c r="F187" i="42"/>
  <c r="D182" i="42"/>
  <c r="A101" i="42"/>
  <c r="F90" i="42"/>
  <c r="C84" i="42"/>
  <c r="C116" i="42"/>
  <c r="B103" i="42"/>
  <c r="D91" i="42"/>
  <c r="A104" i="42"/>
  <c r="F93" i="42"/>
  <c r="C87" i="42"/>
  <c r="B86" i="42"/>
  <c r="B118" i="42"/>
  <c r="D106" i="42"/>
  <c r="A138" i="42"/>
  <c r="F153" i="42"/>
  <c r="C149" i="42"/>
  <c r="F147" i="42"/>
  <c r="C147" i="42"/>
  <c r="G176" i="42"/>
  <c r="A167" i="42"/>
  <c r="D161" i="42"/>
  <c r="D193" i="42"/>
  <c r="G187" i="42"/>
  <c r="A215" i="42"/>
  <c r="B149" i="42"/>
  <c r="A144" i="42"/>
  <c r="B173" i="42"/>
  <c r="D157" i="42"/>
  <c r="H189" i="42"/>
  <c r="A87" i="42"/>
  <c r="A119" i="42"/>
  <c r="F108" i="42"/>
  <c r="C102" i="42"/>
  <c r="B89" i="42"/>
  <c r="D109" i="42"/>
  <c r="A90" i="42"/>
  <c r="A122" i="42"/>
  <c r="F111" i="42"/>
  <c r="C105" i="42"/>
  <c r="B104" i="42"/>
  <c r="D92" i="42"/>
  <c r="A124" i="42"/>
  <c r="A135" i="42"/>
  <c r="A133" i="42"/>
  <c r="E194" i="42"/>
  <c r="I194" i="42"/>
  <c r="C185" i="42"/>
  <c r="B179" i="42"/>
  <c r="A201" i="42"/>
  <c r="F201" i="42"/>
  <c r="C130" i="42"/>
  <c r="D159" i="42"/>
  <c r="D191" i="42"/>
  <c r="G181" i="42"/>
  <c r="F175" i="42"/>
  <c r="D170" i="42"/>
  <c r="D196" i="42"/>
  <c r="G217" i="42"/>
  <c r="D140" i="42"/>
  <c r="D138" i="42"/>
  <c r="F221" i="42"/>
  <c r="D132" i="42"/>
  <c r="D130" i="42"/>
  <c r="H183" i="42"/>
  <c r="B182" i="42"/>
  <c r="A176" i="42"/>
  <c r="B197" i="42"/>
  <c r="D135" i="42"/>
  <c r="B135" i="42"/>
  <c r="C164" i="42"/>
  <c r="C196" i="42"/>
  <c r="F186" i="42"/>
  <c r="E180" i="42"/>
  <c r="I180" i="42"/>
  <c r="C175" i="42"/>
  <c r="H202" i="42"/>
  <c r="D203" i="42"/>
  <c r="A221" i="42"/>
  <c r="A217" i="42"/>
  <c r="C208" i="42"/>
  <c r="E212" i="42"/>
  <c r="I212" i="42"/>
  <c r="G200" i="42"/>
  <c r="B210" i="42"/>
  <c r="G221" i="42"/>
  <c r="H213" i="42"/>
  <c r="F224" i="42"/>
  <c r="G203" i="42"/>
  <c r="B134" i="42"/>
  <c r="B132" i="42"/>
  <c r="F161" i="42"/>
  <c r="F193" i="42"/>
  <c r="D184" i="42"/>
  <c r="C178" i="42"/>
  <c r="F172" i="42"/>
  <c r="A200" i="42"/>
  <c r="D139" i="42"/>
  <c r="F138" i="42"/>
  <c r="D137" i="42"/>
  <c r="F136" i="42"/>
  <c r="A166" i="42"/>
  <c r="H188" i="42"/>
  <c r="G182" i="42"/>
  <c r="A177" i="42"/>
  <c r="F204" i="42"/>
  <c r="B205" i="42"/>
  <c r="A219" i="42"/>
  <c r="C215" i="42"/>
  <c r="F205" i="42"/>
  <c r="F210" i="42"/>
  <c r="G194" i="42"/>
  <c r="D208" i="42"/>
  <c r="E221" i="42"/>
  <c r="I221" i="42"/>
  <c r="E198" i="42"/>
  <c r="I198" i="42"/>
  <c r="F137" i="42"/>
  <c r="D144" i="42"/>
  <c r="D142" i="42"/>
  <c r="B162" i="42"/>
  <c r="A188" i="42"/>
  <c r="H182" i="42"/>
  <c r="D210" i="42"/>
  <c r="B153" i="42"/>
  <c r="B147" i="42"/>
  <c r="C176" i="42"/>
  <c r="F166" i="42"/>
  <c r="E192" i="42"/>
  <c r="I192" i="42"/>
  <c r="C187" i="42"/>
  <c r="E214" i="42"/>
  <c r="I214" i="42"/>
  <c r="B215" i="42"/>
  <c r="D209" i="42"/>
  <c r="C205" i="42"/>
  <c r="E204" i="42"/>
  <c r="I204" i="42"/>
  <c r="H200" i="42"/>
  <c r="C202" i="42"/>
  <c r="A198" i="42"/>
  <c r="H205" i="42"/>
  <c r="B200" i="42"/>
  <c r="B130" i="42"/>
  <c r="B128" i="42"/>
  <c r="A156" i="42"/>
  <c r="F189" i="42"/>
  <c r="D180" i="42"/>
  <c r="C174" i="42"/>
  <c r="F168" i="42"/>
  <c r="G193" i="42"/>
  <c r="F195" i="42"/>
  <c r="F134" i="42"/>
  <c r="D133" i="42"/>
  <c r="F132" i="42"/>
  <c r="A162" i="42"/>
  <c r="A194" i="42"/>
  <c r="H184" i="42"/>
  <c r="G178" i="42"/>
  <c r="A173" i="42"/>
  <c r="F200" i="42"/>
  <c r="B201" i="42"/>
  <c r="D223" i="42"/>
  <c r="D219" i="42"/>
  <c r="E210" i="42"/>
  <c r="I210" i="42"/>
  <c r="G214" i="42"/>
  <c r="G204" i="42"/>
  <c r="A212" i="42"/>
  <c r="C200" i="42"/>
  <c r="G215" i="42"/>
  <c r="A206" i="42"/>
  <c r="E211" i="42"/>
  <c r="I211" i="42"/>
  <c r="B184" i="42"/>
  <c r="F122" i="42"/>
  <c r="D154" i="42"/>
  <c r="H191" i="42"/>
  <c r="B190" i="42"/>
  <c r="A184" i="42"/>
  <c r="H178" i="42"/>
  <c r="D206" i="42"/>
  <c r="B143" i="42"/>
  <c r="C172" i="42"/>
  <c r="F162" i="42"/>
  <c r="F155" i="42"/>
  <c r="E188" i="42"/>
  <c r="I188" i="42"/>
  <c r="C183" i="42"/>
  <c r="H210" i="42"/>
  <c r="A211" i="42"/>
  <c r="A213" i="42"/>
  <c r="C209" i="42"/>
  <c r="E208" i="42"/>
  <c r="I208" i="42"/>
  <c r="H204" i="42"/>
  <c r="C206" i="42"/>
  <c r="B202" i="42"/>
  <c r="H209" i="42"/>
  <c r="D197" i="42"/>
  <c r="G209" i="42"/>
  <c r="F219" i="42"/>
  <c r="B142" i="42"/>
  <c r="B140" i="42"/>
  <c r="F169" i="42"/>
  <c r="D160" i="42"/>
  <c r="D192" i="42"/>
  <c r="C186" i="42"/>
  <c r="F180" i="42"/>
  <c r="B208" i="42"/>
  <c r="F146" i="42"/>
  <c r="D145" i="42"/>
  <c r="F144" i="42"/>
  <c r="A174" i="42"/>
  <c r="F158" i="42"/>
  <c r="G190" i="42"/>
  <c r="A185" i="42"/>
  <c r="G212" i="42"/>
  <c r="C213" i="42"/>
  <c r="C211" i="42"/>
  <c r="A207" i="42"/>
  <c r="G206" i="42"/>
  <c r="F202" i="42"/>
  <c r="A204" i="42"/>
  <c r="D200" i="42"/>
  <c r="F207" i="42"/>
  <c r="G219" i="42"/>
  <c r="B157" i="42"/>
  <c r="D152" i="42"/>
  <c r="D150" i="42"/>
  <c r="H179" i="42"/>
  <c r="B170" i="42"/>
  <c r="A164" i="42"/>
  <c r="H190" i="42"/>
  <c r="B218" i="42"/>
  <c r="F124" i="42"/>
  <c r="C123" i="42"/>
  <c r="C184" i="42"/>
  <c r="F174" i="42"/>
  <c r="C163" i="42"/>
  <c r="C195" i="42"/>
  <c r="E222" i="42"/>
  <c r="I222" i="42"/>
  <c r="H223" i="42"/>
  <c r="D201" i="42"/>
  <c r="H196" i="42"/>
  <c r="G224" i="42"/>
  <c r="C218" i="42"/>
  <c r="C222" i="42"/>
  <c r="F214" i="42"/>
  <c r="B195" i="42"/>
  <c r="H211" i="42"/>
  <c r="B138" i="42"/>
  <c r="B136" i="42"/>
  <c r="F165" i="42"/>
  <c r="F154" i="42"/>
  <c r="D188" i="42"/>
  <c r="C182" i="42"/>
  <c r="F176" i="42"/>
  <c r="B204" i="42"/>
  <c r="B145" i="42"/>
  <c r="F142" i="42"/>
  <c r="D141" i="42"/>
  <c r="F140" i="42"/>
  <c r="A170" i="42"/>
  <c r="H192" i="42"/>
  <c r="G186" i="42"/>
  <c r="A181" i="42"/>
  <c r="F208" i="42"/>
  <c r="B209" i="42"/>
  <c r="D215" i="42"/>
  <c r="B211" i="42"/>
  <c r="H197" i="42"/>
  <c r="F206" i="42"/>
  <c r="A208" i="42"/>
  <c r="D204" i="42"/>
  <c r="E213" i="42"/>
  <c r="I213" i="42"/>
  <c r="E207" i="42"/>
  <c r="I207" i="42"/>
  <c r="G205" i="42"/>
  <c r="G201" i="42"/>
  <c r="E201" i="42"/>
  <c r="I201" i="42"/>
  <c r="A160" i="42"/>
  <c r="A192" i="42"/>
  <c r="H186" i="42"/>
  <c r="A214" i="42"/>
  <c r="C119" i="42"/>
  <c r="B151" i="42"/>
  <c r="C180" i="42"/>
  <c r="F170" i="42"/>
  <c r="C159" i="42"/>
  <c r="C191" i="42"/>
  <c r="F218" i="42"/>
  <c r="C219" i="42"/>
  <c r="D205" i="42"/>
  <c r="C201" i="42"/>
  <c r="E200" i="42"/>
  <c r="I200" i="42"/>
  <c r="A195" i="42"/>
  <c r="A196" i="42"/>
  <c r="C220" i="42"/>
  <c r="H201" i="42"/>
  <c r="B214" i="42"/>
  <c r="E223" i="42"/>
  <c r="I223" i="42"/>
  <c r="B150" i="42"/>
  <c r="B148" i="42"/>
  <c r="F177" i="42"/>
  <c r="D168" i="42"/>
  <c r="C162" i="42"/>
  <c r="A155" i="42"/>
  <c r="F188" i="42"/>
  <c r="D216" i="42"/>
  <c r="D122" i="42"/>
  <c r="F120" i="42"/>
  <c r="F152" i="42"/>
  <c r="A182" i="42"/>
  <c r="A161" i="42"/>
  <c r="A193" i="42"/>
  <c r="F220" i="42"/>
  <c r="B222" i="42"/>
  <c r="B203" i="42"/>
  <c r="B199" i="42"/>
  <c r="F197" i="42"/>
  <c r="C221" i="42"/>
  <c r="C224" i="42"/>
  <c r="H217" i="42"/>
  <c r="G198" i="42"/>
  <c r="D198" i="42"/>
  <c r="D128" i="42"/>
  <c r="D126" i="42"/>
  <c r="D158" i="42"/>
  <c r="H187" i="42"/>
  <c r="B178" i="42"/>
  <c r="A172" i="42"/>
  <c r="H198" i="42"/>
  <c r="B223" i="42"/>
  <c r="B131" i="42"/>
  <c r="C160" i="42"/>
  <c r="C192" i="42"/>
  <c r="F182" i="42"/>
  <c r="E176" i="42"/>
  <c r="I176" i="42"/>
  <c r="C171" i="42"/>
  <c r="G197" i="42"/>
  <c r="A199" i="42"/>
  <c r="F222" i="42"/>
  <c r="D221" i="42"/>
  <c r="G213" i="42"/>
  <c r="F216" i="42"/>
  <c r="H207" i="42"/>
  <c r="C214" i="42"/>
  <c r="C204" i="42"/>
  <c r="E217" i="42"/>
  <c r="I217" i="42"/>
  <c r="F141" i="42"/>
  <c r="B146" i="42"/>
  <c r="B144" i="42"/>
  <c r="F173" i="42"/>
  <c r="D164" i="42"/>
  <c r="A158" i="42"/>
  <c r="C190" i="42"/>
  <c r="F184" i="42"/>
  <c r="C212" i="42"/>
  <c r="F150" i="42"/>
  <c r="D149" i="42"/>
  <c r="F148" i="42"/>
  <c r="A178" i="42"/>
  <c r="A189" i="42"/>
  <c r="H216" i="42"/>
  <c r="D217" i="42"/>
  <c r="B207" i="42"/>
  <c r="A203" i="42"/>
  <c r="G202" i="42"/>
  <c r="F198" i="42"/>
  <c r="D199" i="42"/>
  <c r="B194" i="42"/>
  <c r="F203" i="42"/>
  <c r="H199" i="42"/>
  <c r="E202" i="42"/>
  <c r="I202" i="42"/>
  <c r="B124" i="42"/>
  <c r="B122" i="42"/>
  <c r="B174" i="42"/>
  <c r="A168" i="42"/>
  <c r="H194" i="42"/>
  <c r="A222" i="42"/>
  <c r="B127" i="42"/>
  <c r="C188" i="42"/>
  <c r="F178" i="42"/>
  <c r="C167" i="42"/>
  <c r="C199" i="42"/>
  <c r="B224" i="42"/>
  <c r="H215" i="42"/>
  <c r="C194" i="42"/>
  <c r="G218" i="42"/>
  <c r="H220" i="42"/>
  <c r="H212" i="42"/>
  <c r="D218" i="42"/>
  <c r="F209" i="42"/>
  <c r="H221" i="42"/>
  <c r="H219" i="42"/>
  <c r="B192" i="42"/>
  <c r="B126" i="42"/>
  <c r="D124" i="42"/>
  <c r="B156" i="42"/>
  <c r="F185" i="42"/>
  <c r="D176" i="42"/>
  <c r="C170" i="42"/>
  <c r="F164" i="42"/>
  <c r="F196" i="42"/>
  <c r="A224" i="42"/>
  <c r="F130" i="42"/>
  <c r="D129" i="42"/>
  <c r="F128" i="42"/>
  <c r="A190" i="42"/>
  <c r="H180" i="42"/>
  <c r="A169" i="42"/>
  <c r="F194" i="42"/>
  <c r="E196" i="42"/>
  <c r="I196" i="42"/>
  <c r="G211" i="42"/>
  <c r="C223" i="42"/>
  <c r="A216" i="42"/>
  <c r="H218" i="42"/>
  <c r="A210" i="42"/>
  <c r="B216" i="42"/>
  <c r="E206" i="42"/>
  <c r="I206" i="42"/>
  <c r="E203" i="42"/>
  <c r="I203" i="42"/>
  <c r="E209" i="42"/>
  <c r="I209" i="42"/>
  <c r="D136" i="42"/>
  <c r="D134" i="42"/>
  <c r="H195" i="42"/>
  <c r="B186" i="42"/>
  <c r="A180" i="42"/>
  <c r="D202" i="42"/>
  <c r="B139" i="42"/>
  <c r="C168" i="42"/>
  <c r="F190" i="42"/>
  <c r="E184" i="42"/>
  <c r="I184" i="42"/>
  <c r="C179" i="42"/>
  <c r="H206" i="42"/>
  <c r="D207" i="42"/>
  <c r="B217" i="42"/>
  <c r="D213" i="42"/>
  <c r="A202" i="42"/>
  <c r="H208" i="42"/>
  <c r="C210" i="42"/>
  <c r="B206" i="42"/>
  <c r="F217" i="42"/>
  <c r="G208" i="42"/>
  <c r="F119" i="42"/>
  <c r="B152" i="42"/>
  <c r="F181" i="42"/>
  <c r="D172" i="42"/>
  <c r="C166" i="42"/>
  <c r="F160" i="42"/>
  <c r="F192" i="42"/>
  <c r="B220" i="42"/>
  <c r="F126" i="42"/>
  <c r="C125" i="42"/>
  <c r="F156" i="42"/>
  <c r="A186" i="42"/>
  <c r="H176" i="42"/>
  <c r="A165" i="42"/>
  <c r="A197" i="42"/>
  <c r="E224" i="42"/>
  <c r="I224" i="42"/>
  <c r="E219" i="42"/>
  <c r="I219" i="42"/>
  <c r="B198" i="42"/>
  <c r="F223" i="42"/>
  <c r="G222" i="42"/>
  <c r="F215" i="42"/>
  <c r="D220" i="42"/>
  <c r="D212" i="42"/>
  <c r="G223" i="42"/>
  <c r="E216" i="42"/>
  <c r="I216" i="42"/>
  <c r="F211" i="42"/>
  <c r="D30" i="12"/>
  <c r="C30" i="12"/>
  <c r="I231" i="42"/>
  <c r="A6" i="42"/>
  <c r="C11" i="14"/>
  <c r="D11" i="14"/>
  <c r="B11" i="14"/>
  <c r="I11" i="14"/>
  <c r="I12" i="14"/>
  <c r="H95" i="14"/>
  <c r="G95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6" i="14"/>
  <c r="F26" i="12" a="1"/>
  <c r="F26" i="12"/>
  <c r="E26" i="12" a="1"/>
  <c r="E26" i="12"/>
  <c r="E31" i="12" a="1"/>
  <c r="E31" i="12"/>
  <c r="F31" i="12" a="1"/>
  <c r="F31" i="12"/>
  <c r="F24" i="12" a="1"/>
  <c r="F24" i="12"/>
  <c r="E24" i="12" a="1"/>
  <c r="E24" i="12"/>
  <c r="E23" i="12" a="1"/>
  <c r="E23" i="12"/>
  <c r="F23" i="12" a="1"/>
  <c r="F23" i="12"/>
  <c r="E25" i="12" a="1"/>
  <c r="E25" i="12"/>
  <c r="F25" i="12" a="1"/>
  <c r="F25" i="12"/>
  <c r="F22" i="12" a="1"/>
  <c r="F22" i="12"/>
  <c r="E22" i="12" a="1"/>
  <c r="E22" i="12"/>
  <c r="E6" i="12" a="1"/>
  <c r="E6" i="12"/>
  <c r="F6" i="12" a="1"/>
  <c r="F6" i="12"/>
  <c r="E7" i="12" a="1"/>
  <c r="E7" i="12"/>
  <c r="F7" i="12" a="1"/>
  <c r="F7" i="12"/>
  <c r="F21" i="12" a="1"/>
  <c r="F21" i="12"/>
  <c r="E9" i="12" a="1"/>
  <c r="E9" i="12"/>
  <c r="F9" i="12" a="1"/>
  <c r="F9" i="12"/>
  <c r="E8" i="12" a="1"/>
  <c r="E8" i="12"/>
  <c r="F8" i="12" a="1"/>
  <c r="F8" i="12"/>
  <c r="E5" i="12" a="1"/>
  <c r="E5" i="12"/>
  <c r="F5" i="12" a="1"/>
  <c r="F5" i="12"/>
  <c r="E10" i="12" a="1"/>
  <c r="E10" i="12"/>
  <c r="E21" i="12" a="1"/>
  <c r="E21" i="12"/>
  <c r="F10" i="12" a="1"/>
  <c r="F10" i="12"/>
  <c r="F20" i="12" a="1"/>
  <c r="F20" i="12"/>
  <c r="E20" i="12" a="1"/>
  <c r="E20" i="12"/>
  <c r="F19" i="12" a="1"/>
  <c r="F19" i="12"/>
  <c r="E19" i="12" a="1"/>
  <c r="E19" i="12"/>
  <c r="F13" i="12" a="1"/>
  <c r="F13" i="12"/>
  <c r="E13" i="12" a="1"/>
  <c r="E13" i="12"/>
  <c r="E16" i="12" a="1"/>
  <c r="E16" i="12"/>
  <c r="F16" i="12" a="1"/>
  <c r="F16" i="12"/>
  <c r="E18" i="12" a="1"/>
  <c r="E18" i="12"/>
  <c r="F18" i="12" a="1"/>
  <c r="F18" i="12"/>
  <c r="E14" i="12" a="1"/>
  <c r="E14" i="12"/>
  <c r="F15" i="12" a="1"/>
  <c r="F15" i="12"/>
  <c r="F11" i="12" a="1"/>
  <c r="F11" i="12"/>
  <c r="E17" i="12" a="1"/>
  <c r="E17" i="12"/>
  <c r="F14" i="12" a="1"/>
  <c r="F14" i="12"/>
  <c r="F17" i="12" a="1"/>
  <c r="F17" i="12"/>
  <c r="F4" i="12" a="1"/>
  <c r="F4" i="12"/>
  <c r="F12" i="12" a="1"/>
  <c r="F12" i="12"/>
  <c r="E4" i="12" a="1"/>
  <c r="E4" i="12"/>
  <c r="E11" i="12" a="1"/>
  <c r="E11" i="12"/>
  <c r="E12" i="12" a="1"/>
  <c r="E12" i="12"/>
  <c r="E15" i="12" a="1"/>
  <c r="E15" i="12"/>
  <c r="G26" i="12"/>
  <c r="H26" i="12"/>
  <c r="G24" i="12"/>
  <c r="H23" i="12"/>
  <c r="G25" i="12"/>
  <c r="H24" i="12"/>
  <c r="H25" i="12"/>
  <c r="G23" i="12"/>
  <c r="G15" i="12"/>
  <c r="H8" i="12"/>
  <c r="H7" i="12"/>
  <c r="H6" i="12"/>
  <c r="G21" i="12"/>
  <c r="G22" i="12"/>
  <c r="H5" i="12"/>
  <c r="G9" i="12"/>
  <c r="G10" i="12"/>
  <c r="H22" i="12"/>
  <c r="G7" i="12"/>
  <c r="H21" i="12"/>
  <c r="G8" i="12"/>
  <c r="H10" i="12"/>
  <c r="G5" i="12"/>
  <c r="H9" i="12"/>
  <c r="G6" i="12"/>
  <c r="G20" i="12"/>
  <c r="G13" i="12"/>
  <c r="G19" i="12"/>
  <c r="H20" i="12"/>
  <c r="H19" i="12"/>
  <c r="H16" i="12"/>
  <c r="H13" i="12"/>
  <c r="G16" i="12"/>
  <c r="G18" i="12"/>
  <c r="H18" i="12"/>
  <c r="G11" i="12"/>
  <c r="G14" i="12"/>
  <c r="G17" i="12"/>
  <c r="H14" i="12"/>
  <c r="H17" i="12"/>
  <c r="G12" i="12"/>
  <c r="G4" i="12"/>
  <c r="H15" i="12"/>
  <c r="E30" i="12"/>
  <c r="E32" i="12"/>
  <c r="F30" i="12"/>
  <c r="F32" i="12"/>
  <c r="H12" i="12"/>
  <c r="H11" i="12"/>
  <c r="H4" i="12"/>
  <c r="G30" i="12"/>
  <c r="H30" i="12"/>
  <c r="C73" i="42"/>
  <c r="A42" i="42"/>
  <c r="D71" i="42"/>
  <c r="B24" i="42"/>
  <c r="D26" i="42"/>
  <c r="F37" i="42"/>
  <c r="B15" i="42"/>
  <c r="D56" i="42"/>
  <c r="F54" i="42"/>
  <c r="B21" i="42"/>
  <c r="F39" i="42"/>
  <c r="F74" i="42"/>
  <c r="B71" i="42"/>
  <c r="D65" i="42"/>
  <c r="A24" i="42"/>
  <c r="C18" i="42"/>
  <c r="D45" i="42"/>
  <c r="C43" i="42"/>
  <c r="B79" i="42"/>
  <c r="C35" i="42"/>
  <c r="A40" i="42"/>
  <c r="C72" i="42"/>
  <c r="A69" i="42"/>
  <c r="B76" i="42"/>
  <c r="B47" i="42"/>
  <c r="F80" i="42"/>
  <c r="A47" i="42"/>
  <c r="D16" i="42"/>
  <c r="B37" i="42"/>
  <c r="A16" i="42"/>
  <c r="F50" i="42"/>
  <c r="F62" i="42"/>
  <c r="C23" i="42"/>
  <c r="F20" i="42"/>
  <c r="A55" i="42"/>
  <c r="B40" i="42"/>
  <c r="A15" i="42"/>
  <c r="C56" i="42"/>
  <c r="A25" i="42"/>
  <c r="C68" i="42"/>
  <c r="F59" i="42"/>
  <c r="B68" i="42"/>
  <c r="C32" i="42"/>
  <c r="D66" i="42"/>
  <c r="D21" i="42"/>
  <c r="F34" i="42"/>
  <c r="D64" i="42"/>
  <c r="C29" i="42"/>
  <c r="D59" i="42"/>
  <c r="F76" i="42"/>
  <c r="D68" i="42"/>
  <c r="F42" i="42"/>
  <c r="A71" i="42"/>
  <c r="C48" i="42"/>
  <c r="D58" i="42"/>
  <c r="B14" i="42"/>
  <c r="A39" i="42"/>
  <c r="C60" i="42"/>
  <c r="C46" i="42"/>
  <c r="F17" i="42"/>
  <c r="B16" i="42"/>
  <c r="D74" i="42"/>
  <c r="D78" i="42"/>
  <c r="C31" i="42"/>
  <c r="F64" i="42"/>
  <c r="C71" i="42"/>
  <c r="D36" i="42"/>
  <c r="A72" i="42"/>
  <c r="A76" i="42"/>
  <c r="D77" i="42"/>
  <c r="C16" i="42"/>
  <c r="B58" i="42"/>
  <c r="D42" i="42"/>
  <c r="F47" i="42"/>
  <c r="D22" i="42"/>
  <c r="C45" i="42"/>
  <c r="D33" i="42"/>
  <c r="F71" i="42"/>
  <c r="D76" i="42"/>
  <c r="D29" i="42"/>
  <c r="F73" i="42"/>
  <c r="D50" i="42"/>
  <c r="B74" i="42"/>
  <c r="D72" i="42"/>
  <c r="A52" i="42"/>
  <c r="C55" i="42"/>
  <c r="D24" i="42"/>
  <c r="C40" i="42"/>
  <c r="F18" i="42"/>
  <c r="A27" i="42"/>
  <c r="B49" i="42"/>
  <c r="D61" i="42"/>
  <c r="F63" i="42"/>
  <c r="A32" i="42"/>
  <c r="B57" i="42"/>
  <c r="D48" i="42"/>
  <c r="F44" i="42"/>
  <c r="D57" i="42"/>
  <c r="A54" i="42"/>
  <c r="A63" i="42"/>
  <c r="F60" i="42"/>
  <c r="A68" i="42"/>
  <c r="A66" i="42"/>
  <c r="D69" i="42"/>
  <c r="B32" i="42"/>
  <c r="C61" i="42"/>
  <c r="C24" i="42"/>
  <c r="C26" i="42"/>
  <c r="C14" i="42"/>
  <c r="B31" i="42"/>
  <c r="C57" i="42"/>
  <c r="D39" i="42"/>
  <c r="F29" i="42"/>
  <c r="B26" i="42"/>
  <c r="D55" i="42"/>
  <c r="C65" i="42"/>
  <c r="A28" i="42"/>
  <c r="D37" i="42"/>
  <c r="C66" i="42"/>
  <c r="D40" i="42"/>
  <c r="A19" i="42"/>
  <c r="D47" i="42"/>
  <c r="F79" i="42"/>
  <c r="F57" i="42"/>
  <c r="F26" i="42"/>
  <c r="F55" i="42"/>
  <c r="C79" i="42"/>
  <c r="D79" i="42"/>
  <c r="F58" i="42"/>
  <c r="F78" i="42"/>
  <c r="A60" i="42"/>
  <c r="D44" i="42"/>
  <c r="D23" i="42"/>
  <c r="C38" i="42"/>
  <c r="A34" i="42"/>
  <c r="A77" i="42"/>
  <c r="C20" i="42"/>
  <c r="B48" i="42"/>
  <c r="C76" i="42"/>
  <c r="F25" i="42"/>
  <c r="C53" i="42"/>
  <c r="D32" i="42"/>
  <c r="B78" i="42"/>
  <c r="B52" i="42"/>
  <c r="F70" i="42"/>
  <c r="B39" i="42"/>
  <c r="A35" i="42"/>
  <c r="F56" i="42"/>
  <c r="C19" i="42"/>
  <c r="C37" i="42"/>
  <c r="B61" i="42"/>
  <c r="F68" i="42"/>
  <c r="D80" i="42"/>
  <c r="C58" i="42"/>
  <c r="B73" i="42"/>
  <c r="F21" i="42"/>
  <c r="A33" i="42"/>
  <c r="B72" i="42"/>
  <c r="F35" i="42"/>
  <c r="D51" i="42"/>
  <c r="A80" i="42"/>
  <c r="B23" i="42"/>
  <c r="A46" i="42"/>
  <c r="B33" i="42"/>
  <c r="C39" i="42"/>
  <c r="D75" i="42"/>
  <c r="C30" i="42"/>
  <c r="D46" i="42"/>
  <c r="C28" i="42"/>
  <c r="C36" i="42"/>
  <c r="C44" i="42"/>
  <c r="F40" i="42"/>
  <c r="B53" i="42"/>
  <c r="A22" i="42"/>
  <c r="F28" i="42"/>
  <c r="A31" i="42"/>
  <c r="A53" i="42"/>
  <c r="D34" i="42"/>
  <c r="C52" i="42"/>
  <c r="A51" i="42"/>
  <c r="B42" i="42"/>
  <c r="F38" i="42"/>
  <c r="B80" i="42"/>
  <c r="A62" i="42"/>
  <c r="A75" i="42"/>
  <c r="D53" i="42"/>
  <c r="B59" i="42"/>
  <c r="D20" i="42"/>
  <c r="F75" i="42"/>
  <c r="F48" i="42"/>
  <c r="D30" i="42"/>
  <c r="B41" i="42"/>
  <c r="C59" i="42"/>
  <c r="B70" i="42"/>
  <c r="C47" i="42"/>
  <c r="F16" i="42"/>
  <c r="A58" i="42"/>
  <c r="A37" i="42"/>
  <c r="B43" i="42"/>
  <c r="B28" i="42"/>
  <c r="C54" i="42"/>
  <c r="B45" i="42"/>
  <c r="F36" i="42"/>
  <c r="D25" i="42"/>
  <c r="C41" i="42"/>
  <c r="F31" i="42"/>
  <c r="C80" i="42"/>
  <c r="C63" i="42"/>
  <c r="A73" i="42"/>
  <c r="F77" i="42"/>
  <c r="B38" i="42"/>
  <c r="B44" i="42"/>
  <c r="F19" i="42"/>
  <c r="A30" i="42"/>
  <c r="A20" i="42"/>
  <c r="B50" i="42"/>
  <c r="B18" i="42"/>
  <c r="A67" i="42"/>
  <c r="B54" i="42"/>
  <c r="F41" i="42"/>
  <c r="B60" i="42"/>
  <c r="D18" i="42"/>
  <c r="A57" i="42"/>
  <c r="B30" i="42"/>
  <c r="A49" i="42"/>
  <c r="C22" i="42"/>
  <c r="C67" i="42"/>
  <c r="B55" i="42"/>
  <c r="A65" i="42"/>
  <c r="D63" i="42"/>
  <c r="A41" i="42"/>
  <c r="B35" i="42"/>
  <c r="C49" i="42"/>
  <c r="D15" i="42"/>
  <c r="C62" i="42"/>
  <c r="A17" i="42"/>
  <c r="D67" i="42"/>
  <c r="A64" i="42"/>
  <c r="A44" i="42"/>
  <c r="F53" i="42"/>
  <c r="C70" i="42"/>
  <c r="D31" i="42"/>
  <c r="F49" i="42"/>
  <c r="C51" i="42"/>
  <c r="B69" i="42"/>
  <c r="A21" i="42"/>
  <c r="C78" i="42"/>
  <c r="D52" i="42"/>
  <c r="B19" i="42"/>
  <c r="D41" i="42"/>
  <c r="B67" i="42"/>
  <c r="A43" i="42"/>
  <c r="B25" i="42"/>
  <c r="B36" i="42"/>
  <c r="D27" i="42"/>
  <c r="A45" i="42"/>
  <c r="F23" i="42"/>
  <c r="B20" i="42"/>
  <c r="B62" i="42"/>
  <c r="C21" i="42"/>
  <c r="F24" i="42"/>
  <c r="B77" i="42"/>
  <c r="A59" i="42"/>
  <c r="B27" i="42"/>
  <c r="F32" i="42"/>
  <c r="B22" i="42"/>
  <c r="F33" i="42"/>
  <c r="F15" i="42"/>
  <c r="C33" i="42"/>
  <c r="F72" i="42"/>
  <c r="A61" i="42"/>
  <c r="B66" i="42"/>
  <c r="A26" i="42"/>
  <c r="A23" i="42"/>
  <c r="C64" i="42"/>
  <c r="F67" i="42"/>
  <c r="F66" i="42"/>
  <c r="F27" i="42"/>
  <c r="A56" i="42"/>
  <c r="A18" i="42"/>
  <c r="C50" i="42"/>
  <c r="B29" i="42"/>
  <c r="C34" i="42"/>
  <c r="A50" i="42"/>
  <c r="D54" i="42"/>
  <c r="F14" i="42"/>
  <c r="C74" i="42"/>
  <c r="D35" i="42"/>
  <c r="F46" i="42"/>
  <c r="F51" i="42"/>
  <c r="D43" i="42"/>
  <c r="F52" i="42"/>
  <c r="A29" i="42"/>
  <c r="D70" i="42"/>
  <c r="B17" i="42"/>
  <c r="F43" i="42"/>
  <c r="C42" i="42"/>
  <c r="A78" i="42"/>
  <c r="C77" i="42"/>
  <c r="A38" i="42"/>
  <c r="A79" i="42"/>
  <c r="F69" i="42"/>
  <c r="C27" i="42"/>
  <c r="B46" i="42"/>
  <c r="D60" i="42"/>
  <c r="D28" i="42"/>
  <c r="D62" i="42"/>
  <c r="A36" i="42"/>
  <c r="B51" i="42"/>
  <c r="F65" i="42"/>
  <c r="C75" i="42"/>
  <c r="B63" i="42"/>
  <c r="F30" i="42"/>
  <c r="F22" i="42"/>
  <c r="C15" i="42"/>
  <c r="D49" i="42"/>
  <c r="D19" i="42"/>
  <c r="A70" i="42"/>
  <c r="B65" i="42"/>
  <c r="C25" i="42"/>
  <c r="F45" i="42"/>
  <c r="B34" i="42"/>
  <c r="B64" i="42"/>
  <c r="A48" i="42"/>
  <c r="D73" i="42"/>
  <c r="A74" i="42"/>
  <c r="D38" i="42"/>
  <c r="C69" i="42"/>
  <c r="D17" i="42"/>
  <c r="F61" i="42"/>
  <c r="B56" i="42"/>
  <c r="D14" i="42"/>
  <c r="B75" i="42"/>
  <c r="A14" i="42"/>
  <c r="A230" i="42"/>
  <c r="C17" i="42"/>
  <c r="E241" i="42"/>
  <c r="G226" i="42"/>
  <c r="H226" i="42"/>
  <c r="I227" i="42"/>
</calcChain>
</file>

<file path=xl/sharedStrings.xml><?xml version="1.0" encoding="utf-8"?>
<sst xmlns="http://schemas.openxmlformats.org/spreadsheetml/2006/main" count="1353" uniqueCount="592">
  <si>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</si>
  <si>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</si>
  <si>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</si>
  <si>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</si>
  <si>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</si>
  <si>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</si>
  <si>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</si>
  <si>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</si>
  <si>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</si>
  <si>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</si>
  <si>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</si>
  <si>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</si>
  <si>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</si>
  <si>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</si>
  <si>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</si>
  <si>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x</t>
  </si>
  <si>
    <t>Ngày tháng ghi sổ</t>
  </si>
  <si>
    <t>Số phát sinh</t>
  </si>
  <si>
    <t>Nợ</t>
  </si>
  <si>
    <t>Có</t>
  </si>
  <si>
    <t>Số dư</t>
  </si>
  <si>
    <t>Ngày tháng</t>
  </si>
  <si>
    <t>- Cộng số phát sinh</t>
  </si>
  <si>
    <t>STT</t>
  </si>
  <si>
    <t>ĐƠN VỊ</t>
  </si>
  <si>
    <t>ĐẦU KỲ</t>
  </si>
  <si>
    <t>PHÁT SINH</t>
  </si>
  <si>
    <t>TỔNG CỘNG</t>
  </si>
  <si>
    <t>SỐ DƯ CUỐI KỲ</t>
  </si>
  <si>
    <t>NỢ</t>
  </si>
  <si>
    <t>CÓ</t>
  </si>
  <si>
    <t>Khách Hàng</t>
  </si>
  <si>
    <t>Đối tượng:</t>
  </si>
  <si>
    <t>1111</t>
  </si>
  <si>
    <t>NHẬT KÝ - SỔ CÁI</t>
  </si>
  <si>
    <t>Số hiệu TKĐƯ</t>
  </si>
  <si>
    <t>Đơn vị: CÔNG TY TNHH HẢI SẢN AN LẠC - TRÀ VINH</t>
  </si>
  <si>
    <t>Địa chỉ: Số 20, Lô E, KCN Long Đức, TP. Trà Vinh, Tỉnh Trà Vinh</t>
  </si>
  <si>
    <t>tháng</t>
  </si>
  <si>
    <t>Nguyễn Thiện Duy</t>
  </si>
  <si>
    <t>Giám đốc</t>
  </si>
  <si>
    <t>Đơn vị: CÔNG TY TNHH HẢI SẢN AN LẠC TRÀ VINH</t>
  </si>
  <si>
    <t>Địa chỉ: Số 20, Lô E, KCN Long Đức, TP. Trà Vinh, Trà Vinh</t>
  </si>
  <si>
    <t>Số chứng từ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</si>
  <si>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</si>
  <si>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</si>
  <si>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</si>
  <si>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</si>
  <si>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</si>
  <si>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</si>
  <si>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</si>
  <si>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</si>
  <si>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</si>
  <si>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</si>
  <si>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</si>
  <si>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</si>
  <si>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</si>
  <si>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</si>
  <si>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</si>
  <si>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</si>
  <si>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</si>
  <si>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</si>
  <si>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</si>
  <si>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Địa chỉ: Lô A14, Đường 4A, KCN Hải Sơn, Đức Hòa, Long An</t>
  </si>
  <si>
    <t>Võ Uyên Phương</t>
  </si>
  <si>
    <t>- Sổ này có 04 trang, đánh từ trang 01 đến trang 04</t>
  </si>
  <si>
    <t>- Sổ này có 01 trang, đánh từ trang 01 đến trang 01</t>
  </si>
  <si>
    <t>- Sổ này có 02 trang, đánh từ trang 01 đến trang 02</t>
  </si>
  <si>
    <t>Số tiền phát sinh (VND)</t>
  </si>
  <si>
    <t>Số tiền phát sinh (USD)</t>
  </si>
  <si>
    <t>Tỷ giá</t>
  </si>
  <si>
    <t>Số tiền (USD)</t>
  </si>
  <si>
    <t>Số lượng</t>
  </si>
  <si>
    <t>Đơn giá</t>
  </si>
  <si>
    <t>Nhập xuất kho</t>
  </si>
  <si>
    <t>Đầu kỳ:</t>
  </si>
  <si>
    <t>7 Lâm</t>
  </si>
  <si>
    <t>Đông Tiến</t>
  </si>
  <si>
    <t>Cúc BĐ</t>
  </si>
  <si>
    <t>Dũng KG</t>
  </si>
  <si>
    <t>Luân VT</t>
  </si>
  <si>
    <t>Lùn TV</t>
  </si>
  <si>
    <t>Tiên KG</t>
  </si>
  <si>
    <t>Thắm BT</t>
  </si>
  <si>
    <t>Thanh MN</t>
  </si>
  <si>
    <t>7 Long Hải</t>
  </si>
  <si>
    <t>Hiệp PT</t>
  </si>
  <si>
    <t>Vân CM</t>
  </si>
  <si>
    <t>Tỷ Liên</t>
  </si>
  <si>
    <t>6 Nhầm</t>
  </si>
  <si>
    <t>Thủy KG</t>
  </si>
  <si>
    <t>Tấn TG</t>
  </si>
  <si>
    <t>1521</t>
  </si>
  <si>
    <t>Chai file</t>
  </si>
  <si>
    <t>Nga MS</t>
  </si>
  <si>
    <t>Sách VT</t>
  </si>
  <si>
    <t>Đơn vị: Công Ty TNHH Hải Sản An Lạc</t>
  </si>
  <si>
    <t>ĐT : 072. 3850 606</t>
  </si>
  <si>
    <t>SỔ CHI TIẾT CÔNG NỢ</t>
  </si>
  <si>
    <t>Thành tiền</t>
  </si>
  <si>
    <t>BTKC</t>
  </si>
  <si>
    <t>K/C Thu nhập sau thuế</t>
  </si>
  <si>
    <t>4212</t>
  </si>
  <si>
    <t>4211</t>
  </si>
  <si>
    <t>K/C Thuế GTGT đầu ra</t>
  </si>
  <si>
    <t>33311</t>
  </si>
  <si>
    <t>1331</t>
  </si>
  <si>
    <t>Thanh toán, hàng bán, dạt</t>
  </si>
  <si>
    <t>Việt - VL</t>
  </si>
  <si>
    <t>Huyền CG</t>
  </si>
  <si>
    <t>Giàu -VT</t>
  </si>
  <si>
    <t>Nhân CM</t>
  </si>
  <si>
    <t>NGÀY</t>
  </si>
  <si>
    <t>KH. HÀNG</t>
  </si>
  <si>
    <t>MỸ TIÊN KG</t>
  </si>
  <si>
    <t>THẮM BT</t>
  </si>
  <si>
    <t>MẠNH
VT</t>
  </si>
  <si>
    <t>TỶ
LIÊN</t>
  </si>
  <si>
    <t>6
NHẨM</t>
  </si>
  <si>
    <t>8
HỒNG</t>
  </si>
  <si>
    <t>GIÀU</t>
  </si>
  <si>
    <t>DŨNG
KG</t>
  </si>
  <si>
    <t>CHÚ NGUYÊN</t>
  </si>
  <si>
    <t>A HẢI
HP</t>
  </si>
  <si>
    <t>C.HÒA Z30D</t>
  </si>
  <si>
    <t>HOÀNG VƯƠNG</t>
  </si>
  <si>
    <t>THỦY THÀNH</t>
  </si>
  <si>
    <t>A THỌ
VT</t>
  </si>
  <si>
    <t>TỶ
 LIÊN</t>
  </si>
  <si>
    <t>LÙN
TV</t>
  </si>
  <si>
    <t>CHỊ NGUYỆT</t>
  </si>
  <si>
    <t>NAM
CÁ VIỆT</t>
  </si>
  <si>
    <t>C.HÒA
Z30D</t>
  </si>
  <si>
    <t>DUNG LÝ</t>
  </si>
  <si>
    <t>DŨNG ĐIỂM</t>
  </si>
  <si>
    <t>HẠNH
KG</t>
  </si>
  <si>
    <t>DUNG KHẢI</t>
  </si>
  <si>
    <t>THANH
MN</t>
  </si>
  <si>
    <t>LIÊN
(CÀ NÁ)</t>
  </si>
  <si>
    <t>THÀNH
CHÂU</t>
  </si>
  <si>
    <t>TRÚC
THIỆN</t>
  </si>
  <si>
    <t>BA LA</t>
  </si>
  <si>
    <t>TƯ MINH</t>
  </si>
  <si>
    <t>HIỆP
P.TĨNH</t>
  </si>
  <si>
    <t>HIẾU 
(PQ)</t>
  </si>
  <si>
    <t>NHÂN
(PT)</t>
  </si>
  <si>
    <t>NÊN
(PT)</t>
  </si>
  <si>
    <t>BẢY
(CÀ NÁ)</t>
  </si>
  <si>
    <t>TRUNG SƠN</t>
  </si>
  <si>
    <t>8 THÙY</t>
  </si>
  <si>
    <t>NHU
(P.QUỐC)</t>
  </si>
  <si>
    <t>CHỊ HÒA
(Z30D)</t>
  </si>
  <si>
    <t>9 TUY</t>
  </si>
  <si>
    <t>HIẾU
CÁ BÒ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</si>
  <si>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</si>
  <si>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</si>
  <si>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</si>
  <si>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THU</t>
  </si>
  <si>
    <t>CHI</t>
  </si>
  <si>
    <t>NHẬP
KHO</t>
  </si>
  <si>
    <t>XUẤT
KHO</t>
  </si>
  <si>
    <t>NGÂN
HÀNG</t>
  </si>
  <si>
    <t>CTGS</t>
  </si>
  <si>
    <t>MỸ TIÊN 
KG</t>
  </si>
  <si>
    <t>BẢY
L.HẢI</t>
  </si>
  <si>
    <t>C.CƠ
HT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</si>
  <si>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</si>
  <si>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</si>
  <si>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</si>
  <si>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</si>
  <si>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</si>
  <si>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</si>
  <si>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</si>
  <si>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QUỐC
ĐP</t>
  </si>
  <si>
    <t>CTY
H.HẢI</t>
  </si>
  <si>
    <t>HÙNG
PT</t>
  </si>
  <si>
    <t>NÊN
PT</t>
  </si>
  <si>
    <t>NAM
C.VIỆT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</si>
  <si>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</si>
  <si>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</si>
  <si>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</si>
  <si>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</si>
  <si>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</si>
  <si>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</si>
  <si>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</si>
  <si>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</si>
  <si>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</si>
  <si>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THỦY
THÀNH</t>
  </si>
  <si>
    <t>LOAN
HT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</si>
  <si>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</si>
  <si>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</si>
  <si>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</si>
  <si>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</si>
  <si>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</si>
  <si>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</si>
  <si>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</si>
  <si>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</si>
  <si>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DÌ 3</t>
  </si>
  <si>
    <t>MR
VƯỢNG</t>
  </si>
  <si>
    <t>LIÊN
CÀ NÁ</t>
  </si>
  <si>
    <t>THẢO
VL</t>
  </si>
  <si>
    <t>A LỢI
(BChâu)</t>
  </si>
  <si>
    <t>MỸ
ANH</t>
  </si>
  <si>
    <t>LÀNH</t>
  </si>
  <si>
    <t>TRANG
VT</t>
  </si>
  <si>
    <t>LINH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</si>
  <si>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</si>
  <si>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</si>
  <si>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</si>
  <si>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</si>
  <si>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</si>
  <si>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</si>
  <si>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</si>
  <si>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PHÁN
VT</t>
  </si>
  <si>
    <t>7
NGHĨA</t>
  </si>
  <si>
    <t>8
LẬP</t>
  </si>
  <si>
    <t>CÚC
VT</t>
  </si>
  <si>
    <t>7 LÂM</t>
  </si>
  <si>
    <t>SỔ CÁ 01
2015</t>
  </si>
  <si>
    <t>SỔ CÁ 02
2015</t>
  </si>
  <si>
    <t>SỔ CÁ 03
2015</t>
  </si>
  <si>
    <t>CHỨNG TỪ - TP</t>
  </si>
  <si>
    <t>LÃI VAY&amp; HỤI 
2016</t>
  </si>
  <si>
    <t>SỔ CÁ 02
2016</t>
  </si>
  <si>
    <t>Tháng : 07 /2013</t>
  </si>
  <si>
    <t>Tháng : 08 /2013</t>
  </si>
  <si>
    <t>Tháng : 09 /2013</t>
  </si>
  <si>
    <t>Tháng : 10 /2013</t>
  </si>
  <si>
    <t>Tháng : 11 /2013</t>
  </si>
  <si>
    <t>Tháng : 12 /2013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</si>
  <si>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</si>
  <si>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</si>
  <si>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</si>
  <si>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</si>
  <si>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</si>
  <si>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</si>
  <si>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</si>
  <si>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</si>
  <si>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</si>
  <si>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</si>
  <si>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</si>
  <si>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</si>
  <si>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</si>
  <si>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VÂN
CM</t>
  </si>
  <si>
    <t>Ghẹ khô</t>
  </si>
  <si>
    <t>Ghẹ khô (ẩm)</t>
  </si>
  <si>
    <t>Ghẹ khô (nhỏ)</t>
  </si>
  <si>
    <t>Bò ghép</t>
  </si>
  <si>
    <t>Xuất trả bò ghép</t>
  </si>
  <si>
    <t>T01</t>
  </si>
  <si>
    <t>Thu t/u PC 165 ngày 29/12/16</t>
  </si>
  <si>
    <t>141</t>
  </si>
  <si>
    <t>C01</t>
  </si>
  <si>
    <t>C02</t>
  </si>
  <si>
    <t>C03</t>
  </si>
  <si>
    <t>C04</t>
  </si>
  <si>
    <t>Mua bao OPP, ziper, mực in</t>
  </si>
  <si>
    <t>Chi tiền chợ - nhà</t>
  </si>
  <si>
    <t>Chi tiền  - Cô 8</t>
  </si>
  <si>
    <t>T/ứng lương T12/16 (VP,TN,TP, Tvụ)</t>
  </si>
  <si>
    <t>T02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</si>
  <si>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</si>
  <si>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</si>
  <si>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</si>
  <si>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</si>
  <si>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</si>
  <si>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</si>
  <si>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</si>
  <si>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</si>
  <si>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</si>
  <si>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</si>
  <si>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</si>
  <si>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</si>
  <si>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Nộp tiền - PV Combank</t>
  </si>
  <si>
    <t>Lãi vay 3/12</t>
  </si>
  <si>
    <t>3 Xuyên</t>
  </si>
  <si>
    <t xml:space="preserve">Lãi vay 16/12 + 1/1 </t>
  </si>
  <si>
    <t>Ng Minh</t>
  </si>
  <si>
    <t>Chi tiền - TV</t>
  </si>
  <si>
    <t>C Thuỵ</t>
  </si>
  <si>
    <t>Nộp tiền bổ sung hoá đơn</t>
  </si>
  <si>
    <t>Chi phí - Chú Duy</t>
  </si>
  <si>
    <t>Mua gạch - nhà</t>
  </si>
  <si>
    <t>Chi phí giao thông</t>
  </si>
  <si>
    <t>Tiền xăng dầu 16/12 - 31/12</t>
  </si>
  <si>
    <t>Tiền cá - 7 Long Hải</t>
  </si>
  <si>
    <t>Kiểm mẫu - A Nguyên</t>
  </si>
  <si>
    <t>Phí gửi thư bưu chính</t>
  </si>
  <si>
    <t>635</t>
  </si>
  <si>
    <t>1121</t>
  </si>
  <si>
    <t>Thu tiền mượn - Nguyệt (phế liệu)</t>
  </si>
  <si>
    <t>Nguyệt  phế liệu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</si>
  <si>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</si>
  <si>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</si>
  <si>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</si>
  <si>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</si>
  <si>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</si>
  <si>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</si>
  <si>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</si>
  <si>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</si>
  <si>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</si>
  <si>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Trả tiền mượn + lãi  5/1/17 - Huy</t>
  </si>
  <si>
    <t>Huy</t>
  </si>
  <si>
    <t>Trả tiền cá - Đông Tiến</t>
  </si>
  <si>
    <t>Trả tiền cá - Cúc Bình Đại</t>
  </si>
  <si>
    <t>Chi Phí + phí chuyển khoản</t>
  </si>
  <si>
    <t>Tiền chợ + tiền nước T12/16 - Nhà</t>
  </si>
  <si>
    <t>Kiểm Nafi (Nhật + HQ)</t>
  </si>
  <si>
    <t>Tạm ứng nhận hàng trả - Toaki</t>
  </si>
  <si>
    <t>Tạm ứng mua gas + vật tư xưởng</t>
  </si>
  <si>
    <t>Tạm ứng kiểm mẫu - A Nguyên</t>
  </si>
  <si>
    <t>Chú Nguyên</t>
  </si>
  <si>
    <t>T03</t>
  </si>
  <si>
    <t>T04</t>
  </si>
  <si>
    <t>T05</t>
  </si>
  <si>
    <t>T06</t>
  </si>
  <si>
    <t>Thu tiền NH PV Combank</t>
  </si>
  <si>
    <t>Thu t/ứng PC 15 ngày 5/1 - C Duyệt</t>
  </si>
  <si>
    <t>Thu t/ứng PC 25 ngày 6/1 - Thạnh</t>
  </si>
  <si>
    <t>Thu t/ứng PC 87 ngày 15/12/16  - Bé Hai</t>
  </si>
  <si>
    <t>C26</t>
  </si>
  <si>
    <t>C27</t>
  </si>
  <si>
    <t>C28</t>
  </si>
  <si>
    <t>C29</t>
  </si>
  <si>
    <t>Nộp tiền EIB Q4</t>
  </si>
  <si>
    <t>Chi phí xưởng 15/12 - 7/1</t>
  </si>
  <si>
    <t>Tạm ứng chi phí xưởng 8/1/17</t>
  </si>
  <si>
    <t>T07</t>
  </si>
  <si>
    <t>Thu tiền NH - Q4</t>
  </si>
  <si>
    <t>C30</t>
  </si>
  <si>
    <t>C31</t>
  </si>
  <si>
    <t>C32</t>
  </si>
  <si>
    <t>C33</t>
  </si>
  <si>
    <t>C34</t>
  </si>
  <si>
    <t>C35</t>
  </si>
  <si>
    <t>C36</t>
  </si>
  <si>
    <t>C37</t>
  </si>
  <si>
    <t>Tiền cá cơm - TQ</t>
  </si>
  <si>
    <t>Mua hủ nhựa - Duy Tân</t>
  </si>
  <si>
    <t>Chi tiền du lịch - Cường</t>
  </si>
  <si>
    <t>Chi tiền - Duy Dương</t>
  </si>
  <si>
    <t>Chi phí - nhà (Cô 8)</t>
  </si>
  <si>
    <t>Tiền chợ - nhà</t>
  </si>
  <si>
    <t>Tiền cá - Gìau</t>
  </si>
  <si>
    <t>Chi tiền - Hướng TV</t>
  </si>
  <si>
    <t>Hướng TV</t>
  </si>
  <si>
    <t>TQ</t>
  </si>
  <si>
    <t>T08</t>
  </si>
  <si>
    <t>Thu tiền - Cô Dương</t>
  </si>
  <si>
    <t>Cô Dương</t>
  </si>
  <si>
    <t>C38</t>
  </si>
  <si>
    <t>C39</t>
  </si>
  <si>
    <t>C40</t>
  </si>
  <si>
    <t>C41</t>
  </si>
  <si>
    <t>Tiền cá - Tấn TG</t>
  </si>
  <si>
    <t>Chị Thuỵ</t>
  </si>
  <si>
    <t>Tiền ghẹ - Tấn Lực CM</t>
  </si>
  <si>
    <t>Sửa xe + thay nhớt 51F 080.56</t>
  </si>
  <si>
    <t>Tấn Lực CM</t>
  </si>
  <si>
    <t>T09</t>
  </si>
  <si>
    <t>C42</t>
  </si>
  <si>
    <t>C43</t>
  </si>
  <si>
    <t>Thu t/ứng PC 24 ngày 6/1 - Hiền</t>
  </si>
  <si>
    <t>Mua nhớt kho lạnh + vật tư xưởng</t>
  </si>
  <si>
    <t>Tiền chăm sóc cây kiểng T11 + T12/16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</si>
  <si>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</si>
  <si>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</si>
  <si>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</si>
  <si>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</si>
  <si>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</si>
  <si>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</si>
  <si>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</si>
  <si>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</si>
  <si>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</si>
  <si>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Hoa hồng - Mr Yoo (Hương ghẹ)</t>
  </si>
  <si>
    <t>Tiền chợ + đồ cúng + đám giỗ</t>
  </si>
  <si>
    <t>Tiền gas - Tân Hải Việt 16/12</t>
  </si>
  <si>
    <t>Tiền băng keo</t>
  </si>
  <si>
    <t>Mua đồ cúng 15/12Al</t>
  </si>
  <si>
    <t>Tiền sửa máy in + thay mực</t>
  </si>
  <si>
    <t>Tiền sửa máy phát điện</t>
  </si>
  <si>
    <t>Tiền thuê taxi Đức hoà - An Lạc</t>
  </si>
  <si>
    <t>Thu tiền phế liệu - chị Yến</t>
  </si>
  <si>
    <t>C53</t>
  </si>
  <si>
    <t>C54</t>
  </si>
  <si>
    <t>C55</t>
  </si>
  <si>
    <t>C56</t>
  </si>
  <si>
    <t>C57</t>
  </si>
  <si>
    <t>C58</t>
  </si>
  <si>
    <t>Mua bao PP, túi xách quà tết</t>
  </si>
  <si>
    <t>Nộp thẻ Citybanh - Chú Duy</t>
  </si>
  <si>
    <t>T11</t>
  </si>
  <si>
    <t>T10</t>
  </si>
  <si>
    <t>Đóng hụi - Chị Cẩm</t>
  </si>
  <si>
    <t>Mua đồ cúng 16/12Al</t>
  </si>
  <si>
    <t>Tiền điện thoại + Internet T12/16 - xưởng</t>
  </si>
  <si>
    <t>Q4</t>
  </si>
  <si>
    <t>Trà Vinh</t>
  </si>
  <si>
    <t>Phí chuyển tiền</t>
  </si>
  <si>
    <t>Ghẹ NL</t>
  </si>
  <si>
    <t>Ngân A</t>
  </si>
  <si>
    <t>Ngân B</t>
  </si>
  <si>
    <t>Phơi lại hai hụt</t>
  </si>
  <si>
    <t>Chai file (Hùng)</t>
  </si>
  <si>
    <t>Chi phí 2 xe</t>
  </si>
  <si>
    <t>Thanh toán</t>
  </si>
  <si>
    <t>Ngân mặn</t>
  </si>
  <si>
    <t>Mượn lại</t>
  </si>
  <si>
    <t>Mua 30T cá hộp</t>
  </si>
  <si>
    <t>Phí gia công ngân mặn</t>
  </si>
  <si>
    <t>Phí gia công ngân ngọt</t>
  </si>
  <si>
    <t>Phí gia công chỉ ghép</t>
  </si>
  <si>
    <t>Phí gia công cá trác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</si>
  <si>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</si>
  <si>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</si>
  <si>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</si>
  <si>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</si>
  <si>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</si>
  <si>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</si>
  <si>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</si>
  <si>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</si>
  <si>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</si>
  <si>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</si>
  <si>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</si>
  <si>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</si>
  <si>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</si>
  <si>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</si>
  <si>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</si>
  <si>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</si>
  <si>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T12</t>
  </si>
  <si>
    <t>Mua màu thực phẩm</t>
  </si>
  <si>
    <t>Sửa xe + thay bóng đèn xe 51A-14174</t>
  </si>
  <si>
    <t>Kiểm định xe 51A-14174</t>
  </si>
  <si>
    <t>Thu Pvcombank</t>
  </si>
  <si>
    <t>Thanh toán tiền cá</t>
  </si>
  <si>
    <t>Phí bảo vệ T12/16</t>
  </si>
  <si>
    <t>Tiền mè đường Phát</t>
  </si>
  <si>
    <t>T13</t>
  </si>
  <si>
    <t>Thu t/uứng</t>
  </si>
  <si>
    <t>Phí thông báo LC</t>
  </si>
  <si>
    <t>T14</t>
  </si>
  <si>
    <t>C75</t>
  </si>
  <si>
    <t>C76</t>
  </si>
  <si>
    <t>C77</t>
  </si>
  <si>
    <t>C78</t>
  </si>
  <si>
    <t>C79</t>
  </si>
  <si>
    <t>C80</t>
  </si>
  <si>
    <t>C81</t>
  </si>
  <si>
    <t>C82</t>
  </si>
  <si>
    <t>T15</t>
  </si>
  <si>
    <t>T16</t>
  </si>
  <si>
    <t>C83</t>
  </si>
  <si>
    <t>T17</t>
  </si>
  <si>
    <t>C84</t>
  </si>
  <si>
    <t>C85</t>
  </si>
  <si>
    <t>C86</t>
  </si>
  <si>
    <t>C87</t>
  </si>
  <si>
    <t>C88</t>
  </si>
  <si>
    <t>C89</t>
  </si>
  <si>
    <t>C90</t>
  </si>
  <si>
    <t>Tiền xăng dầu 1 - 15/01</t>
  </si>
  <si>
    <t>Nộp tiền Q4</t>
  </si>
  <si>
    <t>Tiền chợ nhà</t>
  </si>
  <si>
    <t>Chi lương t12</t>
  </si>
  <si>
    <t>Chi tiền Trà Vinh</t>
  </si>
  <si>
    <t>Tiền cây kiểng</t>
  </si>
  <si>
    <t>Chi phí nhà</t>
  </si>
  <si>
    <t>Tiền rác thải</t>
  </si>
  <si>
    <t>Thu tiền mượn - Huy</t>
  </si>
  <si>
    <t>Thu tiền mượn -  8</t>
  </si>
  <si>
    <t>Trả tiền mượn + lãi  (Mén)</t>
  </si>
  <si>
    <t>Thu tiền Pvcombank</t>
  </si>
  <si>
    <t>Chi tiền C Thu</t>
  </si>
  <si>
    <t>Trả tiền vay (Nguyệt)</t>
  </si>
  <si>
    <t>Nua gạo nhà</t>
  </si>
  <si>
    <t>Mua đồ cúng</t>
  </si>
  <si>
    <t>Ghẹ lạt</t>
  </si>
  <si>
    <t>Chai file tẩm</t>
  </si>
  <si>
    <t>Chỉ NL</t>
  </si>
  <si>
    <t>Cá chỉ NL nhỏ</t>
  </si>
  <si>
    <t>Cá đù NL</t>
  </si>
  <si>
    <t>Cá chỉ NL trung</t>
  </si>
  <si>
    <t>Đục NL</t>
  </si>
  <si>
    <t>Cá</t>
  </si>
  <si>
    <t>C91</t>
  </si>
  <si>
    <t>C92</t>
  </si>
  <si>
    <t>C93</t>
  </si>
  <si>
    <t>C94</t>
  </si>
  <si>
    <t>Chi lương nghỉ việc</t>
  </si>
  <si>
    <t>mua nồi</t>
  </si>
  <si>
    <t>T18</t>
  </si>
  <si>
    <t>T19</t>
  </si>
  <si>
    <t>T20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</si>
  <si>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</si>
  <si>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</si>
  <si>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</si>
  <si>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</si>
  <si>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</si>
  <si>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</si>
  <si>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</si>
  <si>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</si>
  <si>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</si>
  <si>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</si>
  <si>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Thu cô Huyển</t>
  </si>
  <si>
    <t>Tiền cô 8</t>
  </si>
  <si>
    <t>Tiền cDuy</t>
  </si>
  <si>
    <t>Tiền PCCC</t>
  </si>
  <si>
    <t>Tiền đt</t>
  </si>
  <si>
    <t>Tiền xe</t>
  </si>
  <si>
    <t>tiền chợ</t>
  </si>
  <si>
    <t>tiền tất niên</t>
  </si>
  <si>
    <t>tiền bia</t>
  </si>
  <si>
    <t>mua điện trở</t>
  </si>
  <si>
    <t>C105</t>
  </si>
  <si>
    <t>C106</t>
  </si>
  <si>
    <t>Tiền máy lạnh</t>
  </si>
  <si>
    <t>tiền đt</t>
  </si>
  <si>
    <t>C107</t>
  </si>
  <si>
    <t>C108</t>
  </si>
  <si>
    <t>C109</t>
  </si>
  <si>
    <t>T21</t>
  </si>
  <si>
    <t>T22</t>
  </si>
  <si>
    <t>C110</t>
  </si>
  <si>
    <t>C111</t>
  </si>
  <si>
    <t>T23</t>
  </si>
  <si>
    <t>C113</t>
  </si>
  <si>
    <t>C112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</si>
  <si>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</si>
  <si>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</si>
  <si>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</si>
  <si>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</si>
  <si>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</si>
  <si>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</si>
  <si>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</si>
  <si>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</si>
  <si>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</si>
  <si>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</si>
  <si>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</si>
  <si>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</si>
  <si>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</si>
  <si>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</si>
  <si>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T24</t>
  </si>
  <si>
    <t>C128</t>
  </si>
  <si>
    <t>C129</t>
  </si>
  <si>
    <t>C130</t>
  </si>
  <si>
    <t>T25</t>
  </si>
  <si>
    <t>Thu NH Q4</t>
  </si>
  <si>
    <t>Chi phí C.Duy</t>
  </si>
  <si>
    <t>Thu T/ứng</t>
  </si>
  <si>
    <t>Chi phí nhập hàng Tokai</t>
  </si>
  <si>
    <t>Chi chế độ BHXH ( Tha)</t>
  </si>
  <si>
    <t>Chi chế độ BHXH ( Được)</t>
  </si>
  <si>
    <t>Mượn C. Nguyệt</t>
  </si>
  <si>
    <t>Nộp tiền Q4 Trà Vinh</t>
  </si>
  <si>
    <t>Chi phí xuất hàng T1/2017</t>
  </si>
  <si>
    <t xml:space="preserve">Tiền xây dựng </t>
  </si>
  <si>
    <t>Huướng - Khánh Trân</t>
  </si>
  <si>
    <t>Tiền ăn</t>
  </si>
  <si>
    <t xml:space="preserve">Lãi vay </t>
  </si>
  <si>
    <t>Quốc</t>
  </si>
  <si>
    <t>Tiền đt 8</t>
  </si>
  <si>
    <t xml:space="preserve">Tiền muối </t>
  </si>
  <si>
    <t>Tân Thành</t>
  </si>
  <si>
    <t>Chi lương &amp; thưởng</t>
  </si>
  <si>
    <t xml:space="preserve">Chi tiền </t>
  </si>
  <si>
    <t>Hoàng Kim</t>
  </si>
  <si>
    <t>Tiền điện nhà</t>
  </si>
  <si>
    <t>Lì xì Thảo PV</t>
  </si>
  <si>
    <t>Thu tiền PVCombank</t>
  </si>
  <si>
    <t xml:space="preserve">Trà tiền </t>
  </si>
  <si>
    <t>Phúc Vinh</t>
  </si>
  <si>
    <t>Phát</t>
  </si>
  <si>
    <t>Mua 2000USD</t>
  </si>
  <si>
    <t>Tiền hốt hụi</t>
  </si>
  <si>
    <t>Chi phí C Duy</t>
  </si>
  <si>
    <t>Diệp máy lạnh</t>
  </si>
  <si>
    <t>Lì xì thêm</t>
  </si>
  <si>
    <t>Tiền chợ tết</t>
  </si>
  <si>
    <t>TIÊN
KG</t>
  </si>
  <si>
    <t>NGA
MS</t>
  </si>
  <si>
    <t>SÁCH
VT</t>
  </si>
  <si>
    <t>VIỆT
VL</t>
  </si>
  <si>
    <t>LỰC
CM</t>
  </si>
  <si>
    <t>TỔNG HỢP CÔNG NỢ CÁ</t>
  </si>
  <si>
    <t>Tiền đầu cá Trà Vinh</t>
  </si>
  <si>
    <t/>
  </si>
  <si>
    <t>Bán Chỉ B (73Tx12 &amp; 49Tx15)</t>
  </si>
  <si>
    <t>Cá bò NL</t>
  </si>
  <si>
    <t>Hết nợ</t>
  </si>
  <si>
    <t>Tiền mực</t>
  </si>
  <si>
    <t>Tiền cuất hàng 6 cont</t>
  </si>
  <si>
    <t>Kim Cương -BL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</si>
</sst>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_(* #,##0.0_);_(* \(#,##0.0\);_(* &quot;-&quot;??_);_(@_)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i/>
      <sz val="11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2"/>
      <name val="Times New Roman"/>
      <family val="1"/>
    </font>
    <font>
      <i/>
      <sz val="12"/>
      <name val="Times New Roman"/>
      <family val="1"/>
    </font>
    <font>
      <sz val="10"/>
      <color rgb="FF0000FF"/>
      <name val="Arial"/>
      <family val="2"/>
    </font>
    <font>
      <b/>
      <sz val="11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sz val="11"/>
      <color indexed="8"/>
      <name val="Times New Roman"/>
      <family val="1"/>
    </font>
    <font>
      <sz val="28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24"/>
      <color indexed="8"/>
      <name val="Times New Roman"/>
      <family val="1"/>
    </font>
    <font>
      <sz val="20"/>
      <color indexed="8"/>
      <name val="Times New Roman"/>
      <family val="1"/>
    </font>
    <font>
      <b/>
      <sz val="20"/>
      <color indexed="8"/>
      <name val="Times New Roman"/>
      <family val="1"/>
    </font>
    <font>
      <sz val="32"/>
      <color indexed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91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43" fontId="38" fillId="0" borderId="0" applyFont="0" applyFill="0" applyBorder="0" applyAlignment="0" applyProtection="0"/>
    <xf numFmtId="0" fontId="25" fillId="0" borderId="0"/>
    <xf numFmtId="0" fontId="38" fillId="0" borderId="0"/>
    <xf numFmtId="0" fontId="41" fillId="0" borderId="0">
      <alignment horizontal="center"/>
    </xf>
    <xf numFmtId="43" fontId="44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44" fillId="0" borderId="0" applyFont="0" applyFill="0" applyBorder="0" applyAlignment="0" applyProtection="0"/>
    <xf numFmtId="0" fontId="44" fillId="0" borderId="0"/>
    <xf numFmtId="0" fontId="3" fillId="0" borderId="0"/>
    <xf numFmtId="0" fontId="4" fillId="0" borderId="0"/>
    <xf numFmtId="171" fontId="4" fillId="0" borderId="0" applyFont="0" applyFill="0" applyBorder="0" applyAlignment="0" applyProtection="0"/>
    <xf numFmtId="0" fontId="4" fillId="0" borderId="0"/>
    <xf numFmtId="0" fontId="4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1" fillId="0" borderId="0"/>
  </cellStyleXfs>
  <cellXfs count="204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14" fontId="35" fillId="0" borderId="21" xfId="55" applyNumberFormat="1" applyFont="1" applyBorder="1" applyAlignment="1">
      <alignment horizontal="center" vertical="center" wrapText="1"/>
    </xf>
    <xf numFmtId="0" fontId="35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1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 shrinkToFit="1"/>
    </xf>
    <xf numFmtId="0" fontId="35" fillId="0" borderId="0" xfId="74" applyFont="1" applyFill="1" applyAlignment="1">
      <alignment horizontal="left" vertical="center"/>
    </xf>
    <xf numFmtId="0" fontId="40" fillId="0" borderId="0" xfId="74" applyFont="1" applyFill="1" applyAlignment="1">
      <alignment horizontal="center" vertical="center" wrapText="1"/>
    </xf>
    <xf numFmtId="0" fontId="40" fillId="0" borderId="0" xfId="74" applyFont="1" applyFill="1" applyAlignment="1">
      <alignment vertical="center" wrapText="1"/>
    </xf>
    <xf numFmtId="1" fontId="35" fillId="0" borderId="0" xfId="74" applyNumberFormat="1" applyFont="1" applyFill="1" applyAlignment="1">
      <alignment horizontal="center" vertical="center"/>
    </xf>
    <xf numFmtId="1" fontId="35" fillId="0" borderId="0" xfId="74" applyNumberFormat="1" applyFont="1" applyFill="1" applyAlignment="1">
      <alignment horizontal="center" vertical="center" wrapText="1"/>
    </xf>
    <xf numFmtId="0" fontId="35" fillId="0" borderId="16" xfId="75" applyNumberFormat="1" applyFont="1" applyFill="1" applyBorder="1" applyAlignment="1">
      <alignment horizontal="center" vertical="center"/>
    </xf>
    <xf numFmtId="14" fontId="35" fillId="0" borderId="16" xfId="74" applyNumberFormat="1" applyFont="1" applyFill="1" applyBorder="1" applyAlignment="1">
      <alignment horizontal="center" vertical="center"/>
    </xf>
    <xf numFmtId="164" fontId="35" fillId="0" borderId="16" xfId="75" applyNumberFormat="1" applyFont="1" applyFill="1" applyBorder="1" applyAlignment="1">
      <alignment vertical="center"/>
    </xf>
    <xf numFmtId="0" fontId="35" fillId="0" borderId="16" xfId="74" quotePrefix="1" applyNumberFormat="1" applyFont="1" applyFill="1" applyBorder="1" applyAlignment="1">
      <alignment horizontal="center" vertical="center"/>
    </xf>
    <xf numFmtId="164" fontId="35" fillId="0" borderId="16" xfId="74" applyNumberFormat="1" applyFont="1" applyFill="1" applyBorder="1" applyAlignment="1">
      <alignment horizontal="left" vertical="center"/>
    </xf>
    <xf numFmtId="0" fontId="35" fillId="0" borderId="0" xfId="74" applyFont="1" applyFill="1" applyAlignment="1">
      <alignment horizontal="center" vertical="center" wrapText="1"/>
    </xf>
    <xf numFmtId="0" fontId="35" fillId="0" borderId="0" xfId="74" applyFont="1" applyFill="1" applyAlignment="1">
      <alignment horizontal="center" vertical="center"/>
    </xf>
    <xf numFmtId="49" fontId="35" fillId="0" borderId="0" xfId="74" applyNumberFormat="1" applyFont="1" applyFill="1" applyAlignment="1">
      <alignment horizontal="center" vertical="center"/>
    </xf>
    <xf numFmtId="49" fontId="35" fillId="0" borderId="16" xfId="74" applyNumberFormat="1" applyFont="1" applyFill="1" applyBorder="1" applyAlignment="1">
      <alignment horizontal="left" vertical="center"/>
    </xf>
    <xf numFmtId="49" fontId="35" fillId="0" borderId="16" xfId="74" applyNumberFormat="1" applyFont="1" applyFill="1" applyBorder="1" applyAlignment="1">
      <alignment horizontal="left" vertical="center" wrapText="1"/>
    </xf>
    <xf numFmtId="0" fontId="35" fillId="0" borderId="21" xfId="55" applyNumberFormat="1" applyFont="1" applyBorder="1" applyAlignment="1">
      <alignment horizontal="left" vertical="center" wrapText="1"/>
    </xf>
    <xf numFmtId="0" fontId="35" fillId="0" borderId="21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42" fillId="0" borderId="16" xfId="74" quotePrefix="1" applyNumberFormat="1" applyFont="1" applyFill="1" applyBorder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/>
    </xf>
    <xf numFmtId="49" fontId="40" fillId="0" borderId="0" xfId="74" applyNumberFormat="1" applyFont="1" applyFill="1" applyAlignment="1">
      <alignment vertical="center"/>
    </xf>
    <xf numFmtId="49" fontId="40" fillId="0" borderId="0" xfId="74" applyNumberFormat="1" applyFont="1" applyFill="1" applyAlignment="1">
      <alignment horizontal="center" vertical="center"/>
    </xf>
    <xf numFmtId="164" fontId="35" fillId="0" borderId="21" xfId="29" applyNumberFormat="1" applyFont="1" applyBorder="1" applyAlignment="1">
      <alignment horizontal="center" vertical="center" wrapText="1"/>
    </xf>
    <xf numFmtId="0" fontId="34" fillId="0" borderId="0" xfId="75" applyFont="1" applyFill="1" applyBorder="1" applyAlignment="1" applyProtection="1">
      <alignment horizontal="left" vertical="center"/>
      <protection hidden="1"/>
    </xf>
    <xf numFmtId="1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34" fillId="0" borderId="0" xfId="75" applyNumberFormat="1" applyFont="1" applyAlignment="1">
      <alignment vertical="center"/>
    </xf>
    <xf numFmtId="164" fontId="34" fillId="0" borderId="0" xfId="75" applyNumberFormat="1" applyFont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6" fillId="0" borderId="0" xfId="75" applyNumberFormat="1" applyFont="1" applyAlignment="1">
      <alignment vertical="center"/>
    </xf>
    <xf numFmtId="164" fontId="36" fillId="0" borderId="2" xfId="75" applyNumberFormat="1" applyFont="1" applyBorder="1" applyAlignment="1">
      <alignment horizontal="center" vertical="center" wrapText="1"/>
    </xf>
    <xf numFmtId="164" fontId="37" fillId="0" borderId="0" xfId="75" applyNumberFormat="1" applyFont="1" applyAlignment="1">
      <alignment vertical="center"/>
    </xf>
    <xf numFmtId="164" fontId="37" fillId="0" borderId="21" xfId="75" applyNumberFormat="1" applyFont="1" applyBorder="1" applyAlignment="1">
      <alignment vertical="center" wrapText="1"/>
    </xf>
    <xf numFmtId="49" fontId="37" fillId="0" borderId="21" xfId="75" applyNumberFormat="1" applyFont="1" applyBorder="1" applyAlignment="1">
      <alignment vertical="center" wrapText="1"/>
    </xf>
    <xf numFmtId="164" fontId="37" fillId="0" borderId="21" xfId="75" applyNumberFormat="1" applyFont="1" applyBorder="1" applyAlignment="1">
      <alignment horizontal="left" vertical="center" wrapText="1"/>
    </xf>
    <xf numFmtId="1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 wrapText="1"/>
    </xf>
    <xf numFmtId="164" fontId="34" fillId="0" borderId="16" xfId="75" applyNumberFormat="1" applyFont="1" applyBorder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 wrapText="1"/>
    </xf>
    <xf numFmtId="164" fontId="34" fillId="0" borderId="16" xfId="75" quotePrefix="1" applyNumberFormat="1" applyFont="1" applyBorder="1" applyAlignment="1">
      <alignment horizontal="center" vertical="center" wrapText="1"/>
    </xf>
    <xf numFmtId="164" fontId="34" fillId="0" borderId="16" xfId="73" applyNumberFormat="1" applyFont="1" applyBorder="1" applyAlignment="1">
      <alignment horizontal="left" vertical="center" wrapText="1"/>
    </xf>
    <xf numFmtId="164" fontId="34" fillId="0" borderId="16" xfId="75" applyNumberFormat="1" applyFont="1" applyBorder="1" applyAlignment="1">
      <alignment vertical="center" wrapText="1"/>
    </xf>
    <xf numFmtId="14" fontId="34" fillId="0" borderId="16" xfId="75" applyNumberFormat="1" applyFont="1" applyBorder="1" applyAlignment="1">
      <alignment vertical="center" wrapText="1"/>
    </xf>
    <xf numFmtId="49" fontId="45" fillId="0" borderId="16" xfId="73" applyNumberFormat="1" applyFont="1" applyBorder="1" applyAlignment="1">
      <alignment horizontal="center"/>
    </xf>
    <xf numFmtId="164" fontId="37" fillId="0" borderId="16" xfId="75" applyNumberFormat="1" applyFont="1" applyBorder="1" applyAlignment="1">
      <alignment vertical="center" wrapText="1"/>
    </xf>
    <xf numFmtId="164" fontId="37" fillId="0" borderId="16" xfId="75" applyNumberFormat="1" applyFont="1" applyBorder="1" applyAlignment="1">
      <alignment horizontal="center" vertical="center" wrapText="1"/>
    </xf>
    <xf numFmtId="164" fontId="37" fillId="0" borderId="19" xfId="75" applyNumberFormat="1" applyFont="1" applyBorder="1" applyAlignment="1">
      <alignment vertical="center" wrapText="1"/>
    </xf>
    <xf numFmtId="164" fontId="37" fillId="0" borderId="19" xfId="75" applyNumberFormat="1" applyFont="1" applyBorder="1" applyAlignment="1">
      <alignment horizontal="center" vertical="center" wrapText="1"/>
    </xf>
    <xf numFmtId="164" fontId="34" fillId="0" borderId="19" xfId="75" applyNumberFormat="1" applyFont="1" applyBorder="1" applyAlignment="1">
      <alignment vertical="center" wrapText="1"/>
    </xf>
    <xf numFmtId="164" fontId="34" fillId="0" borderId="0" xfId="75" quotePrefix="1" applyNumberFormat="1" applyFont="1" applyAlignment="1">
      <alignment vertical="center"/>
    </xf>
    <xf numFmtId="0" fontId="37" fillId="0" borderId="0" xfId="54" applyFont="1" applyAlignment="1">
      <alignment horizontal="center" vertical="center"/>
    </xf>
    <xf numFmtId="0" fontId="34" fillId="0" borderId="0" xfId="54" applyFont="1" applyAlignment="1">
      <alignment horizontal="center" vertical="center"/>
    </xf>
    <xf numFmtId="0" fontId="37" fillId="0" borderId="0" xfId="75" applyFont="1" applyFill="1" applyBorder="1" applyAlignment="1" applyProtection="1">
      <alignment horizontal="left" vertical="center"/>
      <protection hidden="1"/>
    </xf>
    <xf numFmtId="164" fontId="37" fillId="0" borderId="0" xfId="75" applyNumberFormat="1" applyFont="1" applyAlignment="1">
      <alignment horizontal="center" vertical="center"/>
    </xf>
    <xf numFmtId="164" fontId="37" fillId="0" borderId="21" xfId="73" applyNumberFormat="1" applyFont="1" applyBorder="1" applyAlignment="1">
      <alignment horizontal="right" vertical="center" wrapText="1"/>
    </xf>
    <xf numFmtId="164" fontId="46" fillId="25" borderId="28" xfId="75" applyNumberFormat="1" applyFont="1" applyFill="1" applyBorder="1" applyAlignment="1">
      <alignment vertical="center"/>
    </xf>
    <xf numFmtId="0" fontId="35" fillId="0" borderId="0" xfId="82" quotePrefix="1" applyFont="1" applyAlignment="1">
      <alignment horizontal="left" vertical="center"/>
    </xf>
    <xf numFmtId="0" fontId="27" fillId="0" borderId="0" xfId="53" applyFont="1" applyAlignment="1">
      <alignment vertical="center"/>
    </xf>
    <xf numFmtId="164" fontId="27" fillId="0" borderId="0" xfId="53" applyNumberFormat="1" applyFont="1" applyAlignment="1">
      <alignment vertical="center"/>
    </xf>
    <xf numFmtId="0" fontId="35" fillId="0" borderId="0" xfId="54" applyFont="1" applyAlignment="1">
      <alignment horizontal="center" vertical="center"/>
    </xf>
    <xf numFmtId="14" fontId="35" fillId="0" borderId="16" xfId="85" applyNumberFormat="1" applyFont="1" applyFill="1" applyBorder="1" applyAlignment="1">
      <alignment horizontal="center" vertical="center"/>
    </xf>
    <xf numFmtId="164" fontId="35" fillId="0" borderId="16" xfId="85" applyNumberFormat="1" applyFont="1" applyFill="1" applyBorder="1" applyAlignment="1">
      <alignment horizontal="left" vertical="center"/>
    </xf>
    <xf numFmtId="0" fontId="35" fillId="0" borderId="2" xfId="0" applyFont="1" applyFill="1" applyBorder="1" applyAlignment="1">
      <alignment horizontal="center"/>
    </xf>
    <xf numFmtId="0" fontId="35" fillId="0" borderId="2" xfId="0" applyFont="1" applyFill="1" applyBorder="1" applyAlignment="1">
      <alignment horizontal="center" wrapText="1"/>
    </xf>
    <xf numFmtId="0" fontId="43" fillId="0" borderId="0" xfId="0" applyFont="1" applyAlignment="1">
      <alignment horizontal="center"/>
    </xf>
    <xf numFmtId="0" fontId="35" fillId="0" borderId="21" xfId="55" applyNumberFormat="1" applyFont="1" applyBorder="1" applyAlignment="1">
      <alignment horizontal="left" vertical="center"/>
    </xf>
    <xf numFmtId="0" fontId="47" fillId="0" borderId="0" xfId="0" applyFont="1" applyAlignment="1">
      <alignment horizontal="center"/>
    </xf>
    <xf numFmtId="164" fontId="47" fillId="0" borderId="0" xfId="75" applyNumberFormat="1" applyFont="1" applyAlignment="1">
      <alignment horizontal="center" vertical="center"/>
    </xf>
    <xf numFmtId="164" fontId="34" fillId="0" borderId="16" xfId="75" applyNumberFormat="1" applyFont="1" applyBorder="1" applyAlignment="1">
      <alignment horizontal="left" vertical="center"/>
    </xf>
    <xf numFmtId="164" fontId="34" fillId="0" borderId="16" xfId="75" applyNumberFormat="1" applyFont="1" applyBorder="1" applyAlignment="1">
      <alignment vertical="center"/>
    </xf>
    <xf numFmtId="164" fontId="35" fillId="0" borderId="0" xfId="75" quotePrefix="1" applyNumberFormat="1" applyFont="1" applyAlignment="1">
      <alignment vertical="center"/>
    </xf>
    <xf numFmtId="43" fontId="35" fillId="0" borderId="16" xfId="29" applyFont="1" applyFill="1" applyBorder="1" applyAlignment="1">
      <alignment horizontal="left" vertical="center"/>
    </xf>
    <xf numFmtId="164" fontId="35" fillId="0" borderId="16" xfId="29" applyNumberFormat="1" applyFont="1" applyFill="1" applyBorder="1" applyAlignment="1">
      <alignment horizontal="left" vertical="center"/>
    </xf>
    <xf numFmtId="164" fontId="35" fillId="0" borderId="0" xfId="29" applyNumberFormat="1" applyFont="1" applyFill="1"/>
    <xf numFmtId="0" fontId="40" fillId="0" borderId="0" xfId="74" applyFont="1" applyFill="1" applyAlignment="1">
      <alignment horizontal="left" vertical="center"/>
    </xf>
    <xf numFmtId="0" fontId="35" fillId="0" borderId="2" xfId="0" applyFont="1" applyFill="1" applyBorder="1" applyAlignment="1">
      <alignment horizontal="left"/>
    </xf>
    <xf numFmtId="164" fontId="35" fillId="0" borderId="16" xfId="74" quotePrefix="1" applyNumberFormat="1" applyFont="1" applyFill="1" applyBorder="1" applyAlignment="1">
      <alignment horizontal="left" vertical="center"/>
    </xf>
    <xf numFmtId="164" fontId="34" fillId="0" borderId="2" xfId="29" applyNumberFormat="1" applyFont="1" applyBorder="1" applyAlignment="1">
      <alignment vertical="center"/>
    </xf>
    <xf numFmtId="0" fontId="40" fillId="21" borderId="20" xfId="34" applyFont="1" applyBorder="1" applyAlignment="1">
      <alignment horizontal="center" vertical="center" wrapText="1"/>
    </xf>
    <xf numFmtId="0" fontId="46" fillId="0" borderId="0" xfId="52" applyFont="1" applyAlignment="1">
      <alignment horizontal="right" vertical="center"/>
    </xf>
    <xf numFmtId="49" fontId="40" fillId="0" borderId="0" xfId="74" applyNumberFormat="1" applyFont="1" applyFill="1" applyAlignment="1">
      <alignment horizontal="center" vertical="center" wrapText="1"/>
    </xf>
    <xf numFmtId="49" fontId="35" fillId="0" borderId="20" xfId="74" applyNumberFormat="1" applyFont="1" applyFill="1" applyBorder="1" applyAlignment="1">
      <alignment horizontal="center" vertical="center" wrapText="1"/>
    </xf>
    <xf numFmtId="49" fontId="35" fillId="0" borderId="2" xfId="0" applyNumberFormat="1" applyFont="1" applyFill="1" applyBorder="1" applyAlignment="1">
      <alignment horizontal="center"/>
    </xf>
    <xf numFmtId="49" fontId="35" fillId="0" borderId="16" xfId="74" applyNumberFormat="1" applyFont="1" applyFill="1" applyBorder="1" applyAlignment="1">
      <alignment horizontal="center" vertical="center"/>
    </xf>
    <xf numFmtId="164" fontId="37" fillId="0" borderId="0" xfId="29" applyNumberFormat="1" applyFont="1" applyAlignment="1">
      <alignment horizontal="center" vertical="center" wrapText="1"/>
    </xf>
    <xf numFmtId="164" fontId="35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 wrapText="1" shrinkToFit="1"/>
    </xf>
    <xf numFmtId="164" fontId="35" fillId="0" borderId="20" xfId="29" applyNumberFormat="1" applyFont="1" applyBorder="1" applyAlignment="1">
      <alignment horizontal="center" vertical="center"/>
    </xf>
    <xf numFmtId="164" fontId="0" fillId="0" borderId="0" xfId="29" applyNumberFormat="1" applyFont="1"/>
    <xf numFmtId="164" fontId="35" fillId="0" borderId="21" xfId="29" applyNumberFormat="1" applyFont="1" applyBorder="1" applyAlignment="1">
      <alignment horizontal="left" vertical="center"/>
    </xf>
    <xf numFmtId="0" fontId="42" fillId="0" borderId="16" xfId="75" applyNumberFormat="1" applyFont="1" applyFill="1" applyBorder="1" applyAlignment="1">
      <alignment horizontal="center" vertical="center"/>
    </xf>
    <xf numFmtId="14" fontId="42" fillId="0" borderId="16" xfId="74" applyNumberFormat="1" applyFont="1" applyFill="1" applyBorder="1" applyAlignment="1">
      <alignment horizontal="center" vertical="center"/>
    </xf>
    <xf numFmtId="164" fontId="42" fillId="0" borderId="16" xfId="85" applyNumberFormat="1" applyFont="1" applyFill="1" applyBorder="1" applyAlignment="1">
      <alignment horizontal="left" vertical="center"/>
    </xf>
    <xf numFmtId="164" fontId="42" fillId="0" borderId="16" xfId="29" applyNumberFormat="1" applyFont="1" applyFill="1" applyBorder="1" applyAlignment="1">
      <alignment horizontal="left" vertical="center"/>
    </xf>
    <xf numFmtId="43" fontId="42" fillId="0" borderId="16" xfId="29" applyFont="1" applyFill="1" applyBorder="1" applyAlignment="1">
      <alignment horizontal="left" vertical="center"/>
    </xf>
    <xf numFmtId="164" fontId="42" fillId="0" borderId="16" xfId="75" applyNumberFormat="1" applyFont="1" applyFill="1" applyBorder="1" applyAlignment="1">
      <alignment vertical="center"/>
    </xf>
    <xf numFmtId="0" fontId="48" fillId="0" borderId="0" xfId="0" applyFont="1" applyFill="1"/>
    <xf numFmtId="14" fontId="42" fillId="0" borderId="16" xfId="85" applyNumberFormat="1" applyFont="1" applyFill="1" applyBorder="1" applyAlignment="1">
      <alignment horizontal="center" vertical="center"/>
    </xf>
    <xf numFmtId="49" fontId="42" fillId="0" borderId="16" xfId="85" applyNumberFormat="1" applyFont="1" applyFill="1" applyBorder="1" applyAlignment="1">
      <alignment horizontal="left" vertical="center"/>
    </xf>
    <xf numFmtId="0" fontId="42" fillId="0" borderId="16" xfId="85" quotePrefix="1" applyNumberFormat="1" applyFont="1" applyFill="1" applyBorder="1" applyAlignment="1">
      <alignment horizontal="center" vertical="center"/>
    </xf>
    <xf numFmtId="1" fontId="42" fillId="0" borderId="16" xfId="85" quotePrefix="1" applyNumberFormat="1" applyFont="1" applyFill="1" applyBorder="1" applyAlignment="1">
      <alignment horizontal="center" vertical="center"/>
    </xf>
    <xf numFmtId="0" fontId="46" fillId="0" borderId="0" xfId="52" applyFont="1" applyAlignment="1">
      <alignment vertical="center"/>
    </xf>
    <xf numFmtId="0" fontId="49" fillId="0" borderId="24" xfId="90" applyFont="1" applyBorder="1" applyAlignment="1">
      <alignment horizontal="center" vertical="center" wrapText="1"/>
    </xf>
    <xf numFmtId="0" fontId="49" fillId="0" borderId="5" xfId="90" applyFont="1" applyBorder="1" applyAlignment="1">
      <alignment horizontal="center" vertical="center" wrapText="1"/>
    </xf>
    <xf numFmtId="0" fontId="49" fillId="0" borderId="0" xfId="90" applyFont="1" applyBorder="1" applyAlignment="1">
      <alignment horizontal="center" vertical="center" wrapText="1"/>
    </xf>
    <xf numFmtId="0" fontId="50" fillId="0" borderId="0" xfId="90" applyFont="1" applyBorder="1" applyAlignment="1">
      <alignment horizontal="center" vertical="center"/>
    </xf>
    <xf numFmtId="0" fontId="50" fillId="0" borderId="0" xfId="90" applyFont="1" applyBorder="1" applyAlignment="1">
      <alignment horizontal="center" vertical="center" wrapText="1"/>
    </xf>
    <xf numFmtId="0" fontId="52" fillId="0" borderId="0" xfId="90" applyFont="1" applyBorder="1" applyAlignment="1">
      <alignment horizontal="center"/>
    </xf>
    <xf numFmtId="0" fontId="52" fillId="0" borderId="0" xfId="90" applyFont="1" applyBorder="1" applyAlignment="1">
      <alignment horizontal="center" wrapText="1"/>
    </xf>
    <xf numFmtId="0" fontId="49" fillId="0" borderId="0" xfId="90" applyFont="1" applyBorder="1" applyAlignment="1">
      <alignment horizontal="center" vertical="center"/>
    </xf>
    <xf numFmtId="0" fontId="49" fillId="0" borderId="0" xfId="90" applyFont="1" applyBorder="1" applyAlignment="1">
      <alignment horizontal="center"/>
    </xf>
    <xf numFmtId="0" fontId="52" fillId="0" borderId="31" xfId="90" applyFont="1" applyBorder="1" applyAlignment="1">
      <alignment horizontal="center"/>
    </xf>
    <xf numFmtId="0" fontId="53" fillId="0" borderId="0" xfId="90" applyFont="1" applyBorder="1" applyAlignment="1">
      <alignment horizontal="center" wrapText="1"/>
    </xf>
    <xf numFmtId="0" fontId="54" fillId="0" borderId="32" xfId="90" applyFont="1" applyBorder="1" applyAlignment="1">
      <alignment horizontal="center" wrapText="1"/>
    </xf>
    <xf numFmtId="0" fontId="55" fillId="0" borderId="0" xfId="90" applyFont="1" applyBorder="1" applyAlignment="1">
      <alignment horizontal="center" vertical="center" wrapText="1"/>
    </xf>
    <xf numFmtId="0" fontId="54" fillId="0" borderId="33" xfId="90" applyFont="1" applyBorder="1" applyAlignment="1">
      <alignment horizontal="center" wrapText="1"/>
    </xf>
    <xf numFmtId="0" fontId="56" fillId="0" borderId="0" xfId="90" applyFont="1" applyBorder="1" applyAlignment="1">
      <alignment horizontal="center" vertical="top" wrapText="1"/>
    </xf>
    <xf numFmtId="0" fontId="56" fillId="0" borderId="0" xfId="90" applyFont="1" applyBorder="1" applyAlignment="1">
      <alignment horizontal="center" vertical="top"/>
    </xf>
    <xf numFmtId="0" fontId="57" fillId="0" borderId="34" xfId="90" applyFont="1" applyBorder="1" applyAlignment="1">
      <alignment horizontal="center" vertical="top"/>
    </xf>
    <xf numFmtId="0" fontId="58" fillId="0" borderId="0" xfId="90" applyFont="1" applyBorder="1" applyAlignment="1">
      <alignment horizontal="center" wrapText="1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16" xfId="0" applyFont="1" applyBorder="1"/>
    <xf numFmtId="0" fontId="4" fillId="0" borderId="0" xfId="0" applyFont="1" applyFill="1"/>
    <xf numFmtId="0" fontId="35" fillId="0" borderId="16" xfId="0" applyFont="1" applyBorder="1" applyAlignment="1">
      <alignment vertical="center"/>
    </xf>
    <xf numFmtId="49" fontId="4" fillId="0" borderId="0" xfId="0" applyNumberFormat="1" applyFont="1" applyFill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/>
    <xf numFmtId="164" fontId="35" fillId="0" borderId="16" xfId="85" quotePrefix="1" applyNumberFormat="1" applyFont="1" applyFill="1" applyBorder="1" applyAlignment="1">
      <alignment horizontal="left" vertical="center"/>
    </xf>
    <xf numFmtId="164" fontId="35" fillId="0" borderId="0" xfId="29" applyNumberFormat="1" applyFont="1" applyBorder="1" applyAlignment="1">
      <alignment vertical="center"/>
    </xf>
    <xf numFmtId="172" fontId="35" fillId="0" borderId="16" xfId="29" applyNumberFormat="1" applyFont="1" applyFill="1" applyBorder="1" applyAlignment="1">
      <alignment horizontal="left" vertical="center"/>
    </xf>
    <xf numFmtId="172" fontId="35" fillId="0" borderId="21" xfId="29" applyNumberFormat="1" applyFont="1" applyBorder="1" applyAlignment="1">
      <alignment horizontal="left" vertical="center"/>
    </xf>
    <xf numFmtId="0" fontId="35" fillId="0" borderId="17" xfId="74" applyFont="1" applyFill="1" applyBorder="1" applyAlignment="1">
      <alignment horizontal="center" vertical="center"/>
    </xf>
    <xf numFmtId="0" fontId="35" fillId="0" borderId="18" xfId="74" applyFont="1" applyFill="1" applyBorder="1" applyAlignment="1">
      <alignment horizontal="center" vertical="center"/>
    </xf>
    <xf numFmtId="49" fontId="35" fillId="0" borderId="2" xfId="74" applyNumberFormat="1" applyFont="1" applyFill="1" applyBorder="1" applyAlignment="1">
      <alignment horizontal="center" vertical="center"/>
    </xf>
    <xf numFmtId="0" fontId="35" fillId="0" borderId="2" xfId="74" applyFont="1" applyFill="1" applyBorder="1" applyAlignment="1">
      <alignment horizontal="center" vertical="center" wrapText="1"/>
    </xf>
    <xf numFmtId="0" fontId="35" fillId="0" borderId="25" xfId="74" quotePrefix="1" applyNumberFormat="1" applyFont="1" applyFill="1" applyBorder="1" applyAlignment="1">
      <alignment horizontal="center" vertical="center" wrapText="1"/>
    </xf>
    <xf numFmtId="0" fontId="35" fillId="0" borderId="27" xfId="74" quotePrefix="1" applyNumberFormat="1" applyFont="1" applyFill="1" applyBorder="1" applyAlignment="1">
      <alignment horizontal="center" vertical="center" wrapText="1"/>
    </xf>
    <xf numFmtId="0" fontId="35" fillId="0" borderId="26" xfId="74" quotePrefix="1" applyNumberFormat="1" applyFont="1" applyFill="1" applyBorder="1" applyAlignment="1">
      <alignment horizontal="center" vertical="center" wrapText="1"/>
    </xf>
    <xf numFmtId="0" fontId="35" fillId="0" borderId="29" xfId="74" quotePrefix="1" applyNumberFormat="1" applyFont="1" applyFill="1" applyBorder="1" applyAlignment="1">
      <alignment horizontal="center" vertical="center" wrapText="1"/>
    </xf>
    <xf numFmtId="0" fontId="35" fillId="0" borderId="22" xfId="74" quotePrefix="1" applyNumberFormat="1" applyFont="1" applyFill="1" applyBorder="1" applyAlignment="1">
      <alignment horizontal="center" vertical="center" wrapText="1"/>
    </xf>
    <xf numFmtId="0" fontId="35" fillId="0" borderId="30" xfId="74" quotePrefix="1" applyNumberFormat="1" applyFont="1" applyFill="1" applyBorder="1" applyAlignment="1">
      <alignment horizontal="center" vertical="center" wrapText="1"/>
    </xf>
    <xf numFmtId="0" fontId="35" fillId="0" borderId="17" xfId="74" quotePrefix="1" applyNumberFormat="1" applyFont="1" applyFill="1" applyBorder="1" applyAlignment="1">
      <alignment horizontal="center" vertical="center" wrapText="1"/>
    </xf>
    <xf numFmtId="0" fontId="35" fillId="0" borderId="18" xfId="74" quotePrefix="1" applyNumberFormat="1" applyFont="1" applyFill="1" applyBorder="1" applyAlignment="1">
      <alignment horizontal="center" vertical="center" wrapText="1"/>
    </xf>
    <xf numFmtId="49" fontId="35" fillId="0" borderId="24" xfId="74" applyNumberFormat="1" applyFont="1" applyFill="1" applyBorder="1" applyAlignment="1">
      <alignment horizontal="center" vertical="center"/>
    </xf>
    <xf numFmtId="49" fontId="35" fillId="0" borderId="20" xfId="74" applyNumberFormat="1" applyFont="1" applyFill="1" applyBorder="1" applyAlignment="1">
      <alignment horizontal="center" vertical="center"/>
    </xf>
    <xf numFmtId="0" fontId="40" fillId="0" borderId="0" xfId="74" applyFont="1" applyFill="1" applyAlignment="1">
      <alignment horizontal="center" vertical="center"/>
    </xf>
    <xf numFmtId="0" fontId="35" fillId="0" borderId="5" xfId="74" applyFont="1" applyFill="1" applyBorder="1" applyAlignment="1">
      <alignment horizontal="center" vertical="center" wrapText="1"/>
    </xf>
    <xf numFmtId="0" fontId="35" fillId="0" borderId="20" xfId="74" applyFont="1" applyFill="1" applyBorder="1" applyAlignment="1">
      <alignment horizontal="center" vertical="center" wrapText="1"/>
    </xf>
    <xf numFmtId="0" fontId="35" fillId="0" borderId="2" xfId="74" applyNumberFormat="1" applyFont="1" applyFill="1" applyBorder="1" applyAlignment="1">
      <alignment horizontal="center" vertical="center" wrapText="1"/>
    </xf>
    <xf numFmtId="0" fontId="35" fillId="0" borderId="17" xfId="74" applyFont="1" applyFill="1" applyBorder="1" applyAlignment="1">
      <alignment horizontal="left" vertical="center"/>
    </xf>
    <xf numFmtId="0" fontId="35" fillId="0" borderId="18" xfId="74" applyFont="1" applyFill="1" applyBorder="1" applyAlignment="1">
      <alignment horizontal="left" vertical="center"/>
    </xf>
    <xf numFmtId="164" fontId="34" fillId="0" borderId="2" xfId="75" applyNumberFormat="1" applyFont="1" applyBorder="1" applyAlignment="1">
      <alignment horizontal="center" vertical="center" wrapText="1"/>
    </xf>
    <xf numFmtId="164" fontId="34" fillId="0" borderId="17" xfId="75" applyNumberFormat="1" applyFont="1" applyBorder="1" applyAlignment="1">
      <alignment horizontal="center" vertical="center" wrapText="1"/>
    </xf>
    <xf numFmtId="164" fontId="34" fillId="0" borderId="18" xfId="75" applyNumberFormat="1" applyFont="1" applyBorder="1" applyAlignment="1">
      <alignment horizontal="center" vertical="center" wrapText="1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164" fontId="23" fillId="0" borderId="0" xfId="75" applyNumberFormat="1" applyFont="1" applyAlignment="1">
      <alignment horizontal="center" vertical="center"/>
    </xf>
    <xf numFmtId="164" fontId="34" fillId="0" borderId="0" xfId="75" applyNumberFormat="1" applyFont="1" applyAlignment="1">
      <alignment horizontal="center" vertical="center"/>
    </xf>
    <xf numFmtId="164" fontId="37" fillId="0" borderId="0" xfId="75" applyNumberFormat="1" applyFont="1" applyAlignment="1">
      <alignment horizontal="center" vertical="center"/>
    </xf>
    <xf numFmtId="0" fontId="39" fillId="0" borderId="22" xfId="58" applyFont="1" applyBorder="1" applyAlignment="1">
      <alignment horizontal="center" vertical="center"/>
    </xf>
    <xf numFmtId="0" fontId="40" fillId="21" borderId="24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40" fillId="21" borderId="17" xfId="53" applyFont="1" applyFill="1" applyBorder="1" applyAlignment="1">
      <alignment horizontal="center" vertical="center"/>
    </xf>
    <xf numFmtId="0" fontId="40" fillId="21" borderId="23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3" xfId="34" applyFont="1" applyBorder="1" applyAlignment="1">
      <alignment horizontal="center" vertical="center" wrapText="1"/>
    </xf>
    <xf numFmtId="0" fontId="35" fillId="0" borderId="2" xfId="52" applyFont="1" applyBorder="1" applyAlignment="1">
      <alignment horizontal="center" vertical="center" wrapText="1" shrinkToFit="1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22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46" fillId="0" borderId="0" xfId="52" applyFont="1" applyAlignment="1">
      <alignment horizontal="left" vertical="center"/>
    </xf>
  </cellXfs>
  <cellStyles count="9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3"/>
    <cellStyle name="Comma 2 2" xfId="89"/>
    <cellStyle name="Comma 3" xfId="77"/>
    <cellStyle name="Comma 4" xfId="78"/>
    <cellStyle name="Comma 5" xfId="79"/>
    <cellStyle name="Comma 6" xfId="83"/>
    <cellStyle name="Comma 6 2" xfId="87"/>
    <cellStyle name="Comma0" xfId="30"/>
    <cellStyle name="Currency0" xfId="31"/>
    <cellStyle name="Date" xfId="32"/>
    <cellStyle name="Explanatory Text" xfId="33" builtinId="53" customBuiltin="1"/>
    <cellStyle name="f1" xfId="34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88"/>
    <cellStyle name="Normal 3" xfId="80"/>
    <cellStyle name="Normal 4" xfId="81"/>
    <cellStyle name="Normal 5" xfId="84"/>
    <cellStyle name="Normal 5 2" xfId="86"/>
    <cellStyle name="Normal 6" xfId="90"/>
    <cellStyle name="Normal_112 - 15" xfId="82"/>
    <cellStyle name="Normal_Copy of Ke-toan-mo-phong-mauso_ke_toan_NKC_excel-2" xfId="52"/>
    <cellStyle name="Normal_Ctkt08" xfId="53"/>
    <cellStyle name="Normal_ketoanthucte_NhatKySoCai" xfId="54"/>
    <cellStyle name="Normal_ketoanthucte_NhatKySoCai 2" xfId="74"/>
    <cellStyle name="Normal_ketoanthucte_NhatKySoCai 2 2" xfId="85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6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1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R304"/>
  <sheetViews>
    <sheetView topLeftCell="A7" workbookViewId="0">
      <pane ySplit="3" topLeftCell="A178" activePane="bottomLeft" state="frozen"/>
      <selection activeCell="A7" sqref="A7"/>
      <selection pane="bottomLeft" activeCell="E234" sqref="E234"/>
    </sheetView>
  </sheetViews>
  <sheetFormatPr defaultRowHeight="12.75"/>
  <cols>
    <col min="1" max="1" width="4.85546875" style="152" customWidth="1"/>
    <col min="2" max="2" width="9.140625" style="152" customWidth="1"/>
    <col min="3" max="3" width="6.85546875" style="154" customWidth="1"/>
    <col min="4" max="4" width="9.140625" style="152" customWidth="1"/>
    <col min="5" max="5" width="32.7109375" style="152" customWidth="1"/>
    <col min="6" max="6" width="14.85546875" style="155" customWidth="1"/>
    <col min="7" max="7" width="40.7109375" style="156" customWidth="1"/>
    <col min="8" max="8" width="7.7109375" style="156" customWidth="1"/>
    <col min="9" max="9" width="9.140625" style="156" customWidth="1"/>
    <col min="10" max="10" width="10" style="156" customWidth="1"/>
    <col min="11" max="11" width="8.85546875" style="156" customWidth="1"/>
    <col min="12" max="12" width="16" style="152" customWidth="1"/>
    <col min="13" max="13" width="7" style="152" customWidth="1"/>
    <col min="14" max="18" width="6.42578125" style="152" customWidth="1"/>
    <col min="19" max="19" width="9.140625" style="152" customWidth="1"/>
    <col min="20" max="16384" width="9.140625" style="152"/>
  </cols>
  <sheetData>
    <row r="1" spans="1:18">
      <c r="A1" s="27"/>
      <c r="B1" s="27" t="s">
        <v>36</v>
      </c>
      <c r="C1" s="107"/>
      <c r="D1" s="28"/>
      <c r="E1" s="29"/>
      <c r="F1" s="101"/>
      <c r="G1" s="47"/>
      <c r="H1" s="47"/>
      <c r="I1" s="47"/>
      <c r="J1" s="47"/>
      <c r="K1" s="47"/>
      <c r="L1" s="38"/>
      <c r="M1" s="30"/>
      <c r="N1" s="30"/>
      <c r="O1" s="30"/>
      <c r="P1" s="30"/>
      <c r="Q1" s="30"/>
      <c r="R1" s="30"/>
    </row>
    <row r="2" spans="1:18">
      <c r="A2" s="27"/>
      <c r="B2" s="27" t="s">
        <v>37</v>
      </c>
      <c r="C2" s="107"/>
      <c r="D2" s="28"/>
      <c r="E2" s="28"/>
      <c r="F2" s="101"/>
      <c r="G2" s="48"/>
      <c r="H2" s="48"/>
      <c r="I2" s="48"/>
      <c r="J2" s="48"/>
      <c r="K2" s="48"/>
      <c r="L2" s="38"/>
      <c r="M2" s="30"/>
      <c r="N2" s="30"/>
      <c r="O2" s="30"/>
      <c r="P2" s="30"/>
      <c r="Q2" s="30"/>
      <c r="R2" s="30"/>
    </row>
    <row r="3" spans="1:18">
      <c r="A3" s="28"/>
      <c r="B3" s="28"/>
      <c r="C3" s="107"/>
      <c r="D3" s="28"/>
      <c r="E3" s="28"/>
      <c r="F3" s="101"/>
      <c r="G3" s="48"/>
      <c r="H3" s="48"/>
      <c r="I3" s="48"/>
      <c r="J3" s="48"/>
      <c r="K3" s="48"/>
      <c r="L3" s="37"/>
      <c r="M3" s="31"/>
      <c r="N3" s="31"/>
      <c r="O3" s="31"/>
      <c r="P3" s="31"/>
      <c r="Q3" s="31"/>
      <c r="R3" s="31"/>
    </row>
    <row r="4" spans="1:18">
      <c r="A4" s="38"/>
      <c r="B4" s="175" t="s">
        <v>34</v>
      </c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  <c r="N4" s="175"/>
    </row>
    <row r="5" spans="1:18">
      <c r="A5" s="38"/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</row>
    <row r="6" spans="1:18">
      <c r="A6" s="38"/>
      <c r="B6" s="38"/>
      <c r="C6" s="39"/>
      <c r="D6" s="38"/>
      <c r="E6" s="38"/>
      <c r="F6" s="27"/>
      <c r="G6" s="39"/>
      <c r="H6" s="39"/>
      <c r="I6" s="39"/>
      <c r="J6" s="39"/>
      <c r="K6" s="39"/>
      <c r="L6" s="38"/>
      <c r="M6" s="30"/>
      <c r="N6" s="30"/>
      <c r="O6" s="30"/>
      <c r="P6" s="30"/>
      <c r="Q6" s="30"/>
      <c r="R6" s="30"/>
    </row>
    <row r="7" spans="1:18" ht="24.75" customHeight="1">
      <c r="A7" s="161" t="s">
        <v>38</v>
      </c>
      <c r="B7" s="164" t="s">
        <v>16</v>
      </c>
      <c r="C7" s="176" t="s">
        <v>1</v>
      </c>
      <c r="D7" s="177"/>
      <c r="E7" s="164" t="s">
        <v>0</v>
      </c>
      <c r="F7" s="179" t="s">
        <v>43</v>
      </c>
      <c r="G7" s="163" t="s">
        <v>31</v>
      </c>
      <c r="H7" s="173" t="s">
        <v>74</v>
      </c>
      <c r="I7" s="174"/>
      <c r="J7" s="164" t="s">
        <v>69</v>
      </c>
      <c r="K7" s="164"/>
      <c r="L7" s="164" t="s">
        <v>68</v>
      </c>
      <c r="M7" s="178" t="s">
        <v>35</v>
      </c>
      <c r="N7" s="178"/>
      <c r="O7" s="171" t="s">
        <v>8</v>
      </c>
      <c r="P7" s="165" t="s">
        <v>33</v>
      </c>
      <c r="Q7" s="166"/>
      <c r="R7" s="167"/>
    </row>
    <row r="8" spans="1:18" ht="24.75" customHeight="1">
      <c r="A8" s="162"/>
      <c r="B8" s="164"/>
      <c r="C8" s="108" t="s">
        <v>14</v>
      </c>
      <c r="D8" s="148" t="s">
        <v>21</v>
      </c>
      <c r="E8" s="164"/>
      <c r="F8" s="180"/>
      <c r="G8" s="163"/>
      <c r="H8" s="150" t="s">
        <v>72</v>
      </c>
      <c r="I8" s="150" t="s">
        <v>73</v>
      </c>
      <c r="J8" s="148" t="s">
        <v>71</v>
      </c>
      <c r="K8" s="148" t="s">
        <v>70</v>
      </c>
      <c r="L8" s="164"/>
      <c r="M8" s="149" t="s">
        <v>18</v>
      </c>
      <c r="N8" s="149" t="s">
        <v>19</v>
      </c>
      <c r="O8" s="172"/>
      <c r="P8" s="168"/>
      <c r="Q8" s="169"/>
      <c r="R8" s="170"/>
    </row>
    <row r="9" spans="1:18">
      <c r="A9" s="89">
        <v>2</v>
      </c>
      <c r="B9" s="89">
        <v>3</v>
      </c>
      <c r="C9" s="109">
        <v>4</v>
      </c>
      <c r="D9" s="89">
        <v>5</v>
      </c>
      <c r="E9" s="89">
        <v>6</v>
      </c>
      <c r="F9" s="102">
        <v>7</v>
      </c>
      <c r="G9" s="89">
        <v>8</v>
      </c>
      <c r="H9" s="90">
        <v>9</v>
      </c>
      <c r="I9" s="89">
        <v>10</v>
      </c>
      <c r="J9" s="90">
        <v>11</v>
      </c>
      <c r="K9" s="89">
        <v>12</v>
      </c>
      <c r="L9" s="90">
        <v>13</v>
      </c>
      <c r="M9" s="89">
        <v>14</v>
      </c>
      <c r="N9" s="90">
        <v>15</v>
      </c>
      <c r="O9" s="89">
        <v>16</v>
      </c>
      <c r="P9" s="90">
        <v>17</v>
      </c>
      <c r="Q9" s="89">
        <v>18</v>
      </c>
      <c r="R9" s="90">
        <v>19</v>
      </c>
    </row>
    <row r="10" spans="1:18" s="124" customFormat="1" ht="15.75" customHeight="1">
      <c r="A10" s="118">
        <f t="shared" ref="A10:A11" si="0">IF(B10&lt;&gt;"",MONTH(B10),"")</f>
        <v>1</v>
      </c>
      <c r="B10" s="119">
        <f t="shared" ref="B10:B11" si="1">D10</f>
        <v>42400</v>
      </c>
      <c r="C10" s="125" t="s">
        <v>100</v>
      </c>
      <c r="D10" s="125">
        <v>42400</v>
      </c>
      <c r="E10" s="120" t="s">
        <v>101</v>
      </c>
      <c r="F10" s="120"/>
      <c r="G10" s="126"/>
      <c r="H10" s="121"/>
      <c r="I10" s="121"/>
      <c r="J10" s="122"/>
      <c r="K10" s="121"/>
      <c r="L10" s="123"/>
      <c r="M10" s="127" t="s">
        <v>102</v>
      </c>
      <c r="N10" s="127" t="s">
        <v>103</v>
      </c>
      <c r="O10" s="45" t="str">
        <f>IF(AND('331-CT'!$F$5=TH!G10,OR(M10="331",N10="331")),"x","")</f>
        <v/>
      </c>
      <c r="P10" s="45" t="str">
        <f>IF(AND(A10='111'!$L$11,OR($M10=$P$7,$N10=$P$7)),"x","")</f>
        <v/>
      </c>
      <c r="Q10" s="45" t="str">
        <f>IF(AND($M10=$P$7,$A10&lt;'111'!$L$11),"x","")</f>
        <v/>
      </c>
      <c r="R10" s="45" t="str">
        <f>IF(AND($N10=$P$7,$A10&lt;'111'!$L$11),"x","")</f>
        <v/>
      </c>
    </row>
    <row r="11" spans="1:18" s="124" customFormat="1" ht="15.75" customHeight="1">
      <c r="A11" s="118">
        <f t="shared" si="0"/>
        <v>1</v>
      </c>
      <c r="B11" s="119">
        <f t="shared" si="1"/>
        <v>42400</v>
      </c>
      <c r="C11" s="125" t="s">
        <v>100</v>
      </c>
      <c r="D11" s="125">
        <v>42400</v>
      </c>
      <c r="E11" s="120" t="s">
        <v>104</v>
      </c>
      <c r="F11" s="120"/>
      <c r="G11" s="126"/>
      <c r="H11" s="121"/>
      <c r="I11" s="121"/>
      <c r="J11" s="122"/>
      <c r="K11" s="121"/>
      <c r="L11" s="123"/>
      <c r="M11" s="128" t="s">
        <v>105</v>
      </c>
      <c r="N11" s="127" t="s">
        <v>106</v>
      </c>
      <c r="O11" s="45" t="str">
        <f>IF(AND('331-CT'!$F$5=TH!G11,OR(M11="331",N11="331")),"x","")</f>
        <v/>
      </c>
      <c r="P11" s="45" t="str">
        <f>IF(AND(A11='111'!$L$11,OR($M11=$P$7,$N11=$P$7)),"x","")</f>
        <v/>
      </c>
      <c r="Q11" s="45" t="str">
        <f>IF(AND($M11=$P$7,$A11&lt;'111'!$L$11),"x","")</f>
        <v/>
      </c>
      <c r="R11" s="45" t="str">
        <f>IF(AND($N11=$P$7,$A11&lt;'111'!$L$11),"x","")</f>
        <v/>
      </c>
    </row>
    <row r="12" spans="1:18" ht="15.75" customHeight="1">
      <c r="A12" s="32">
        <f t="shared" ref="A12:A43" si="2">IF(B12&lt;&gt;"",MONTH(B12),"")</f>
        <v>8</v>
      </c>
      <c r="B12" s="33">
        <f>D12</f>
        <v>42584</v>
      </c>
      <c r="C12" s="110"/>
      <c r="D12" s="33">
        <v>42584</v>
      </c>
      <c r="E12" s="88" t="s">
        <v>403</v>
      </c>
      <c r="F12" s="103"/>
      <c r="G12" s="7" t="s">
        <v>85</v>
      </c>
      <c r="H12" s="99">
        <v>940</v>
      </c>
      <c r="I12" s="99">
        <v>37000</v>
      </c>
      <c r="J12" s="98"/>
      <c r="K12" s="99"/>
      <c r="L12" s="34">
        <f>ROUND(H12*I12,-3)</f>
        <v>34780000</v>
      </c>
      <c r="M12" s="35" t="s">
        <v>92</v>
      </c>
      <c r="N12" s="35" t="s">
        <v>8</v>
      </c>
      <c r="O12" s="45" t="str">
        <f>IF(AND('331-CT'!$F$5=TH!G12,OR(M12="331",N12="331")),"x","")</f>
        <v/>
      </c>
      <c r="P12" s="45" t="str">
        <f>IF(AND(A12='111'!$L$11,OR($M12=$P$7,$N12=$P$7)),"x","")</f>
        <v/>
      </c>
      <c r="Q12" s="45" t="str">
        <f>IF(AND($M12=$P$7,$A12&lt;'111'!$L$11),"x","")</f>
        <v/>
      </c>
      <c r="R12" s="45" t="str">
        <f>IF(AND($N12=$P$7,$A12&lt;'111'!$L$11),"x","")</f>
        <v/>
      </c>
    </row>
    <row r="13" spans="1:18" ht="15.75" customHeight="1">
      <c r="A13" s="32">
        <f t="shared" si="2"/>
        <v>8</v>
      </c>
      <c r="B13" s="33">
        <f t="shared" ref="B13:B78" si="3">D13</f>
        <v>42585</v>
      </c>
      <c r="C13" s="110"/>
      <c r="D13" s="33">
        <v>42585</v>
      </c>
      <c r="E13" s="88" t="s">
        <v>403</v>
      </c>
      <c r="F13" s="103"/>
      <c r="G13" s="7" t="s">
        <v>85</v>
      </c>
      <c r="H13" s="99">
        <v>660</v>
      </c>
      <c r="I13" s="99">
        <v>37000</v>
      </c>
      <c r="J13" s="98"/>
      <c r="K13" s="99"/>
      <c r="L13" s="34">
        <f>ROUND(H13*I13,-3)</f>
        <v>24420000</v>
      </c>
      <c r="M13" s="35" t="s">
        <v>92</v>
      </c>
      <c r="N13" s="35" t="s">
        <v>8</v>
      </c>
      <c r="O13" s="45" t="str">
        <f>IF(AND('331-CT'!$F$5=TH!G13,OR(M13="331",N13="331")),"x","")</f>
        <v/>
      </c>
      <c r="P13" s="45" t="str">
        <f>IF(AND(A13='111'!$L$11,OR($M13=$P$7,$N13=$P$7)),"x","")</f>
        <v/>
      </c>
      <c r="Q13" s="45" t="str">
        <f>IF(AND($M13=$P$7,$A13&lt;'111'!$L$11),"x","")</f>
        <v/>
      </c>
      <c r="R13" s="45" t="str">
        <f>IF(AND($N13=$P$7,$A13&lt;'111'!$L$11),"x","")</f>
        <v/>
      </c>
    </row>
    <row r="14" spans="1:18" ht="15.75" customHeight="1">
      <c r="A14" s="32">
        <f t="shared" si="2"/>
        <v>8</v>
      </c>
      <c r="B14" s="33">
        <f t="shared" si="3"/>
        <v>42586</v>
      </c>
      <c r="C14" s="110"/>
      <c r="D14" s="33">
        <v>42586</v>
      </c>
      <c r="E14" s="88" t="s">
        <v>403</v>
      </c>
      <c r="F14" s="103"/>
      <c r="G14" s="7" t="s">
        <v>85</v>
      </c>
      <c r="H14" s="99">
        <v>825</v>
      </c>
      <c r="I14" s="99">
        <v>37000</v>
      </c>
      <c r="J14" s="98"/>
      <c r="K14" s="99"/>
      <c r="L14" s="34">
        <f>ROUND(H14*I14,-3)</f>
        <v>30525000</v>
      </c>
      <c r="M14" s="35" t="s">
        <v>92</v>
      </c>
      <c r="N14" s="35" t="s">
        <v>8</v>
      </c>
      <c r="O14" s="45" t="str">
        <f>IF(AND('331-CT'!$F$5=TH!G14,OR(M14="331",N14="331")),"x","")</f>
        <v/>
      </c>
      <c r="P14" s="45" t="str">
        <f>IF(AND(A14='111'!$L$11,OR($M14=$P$7,$N14=$P$7)),"x","")</f>
        <v/>
      </c>
      <c r="Q14" s="45" t="str">
        <f>IF(AND($M14=$P$7,$A14&lt;'111'!$L$11),"x","")</f>
        <v/>
      </c>
      <c r="R14" s="45" t="str">
        <f>IF(AND($N14=$P$7,$A14&lt;'111'!$L$11),"x","")</f>
        <v/>
      </c>
    </row>
    <row r="15" spans="1:18" ht="15.75" customHeight="1">
      <c r="A15" s="32">
        <f t="shared" si="2"/>
        <v>8</v>
      </c>
      <c r="B15" s="33">
        <f t="shared" si="3"/>
        <v>42587</v>
      </c>
      <c r="C15" s="110"/>
      <c r="D15" s="33">
        <v>42587</v>
      </c>
      <c r="E15" s="88" t="s">
        <v>403</v>
      </c>
      <c r="F15" s="103"/>
      <c r="G15" s="7" t="s">
        <v>85</v>
      </c>
      <c r="H15" s="99">
        <v>670</v>
      </c>
      <c r="I15" s="99">
        <v>37000</v>
      </c>
      <c r="J15" s="98"/>
      <c r="K15" s="99"/>
      <c r="L15" s="34">
        <f>ROUND(H15*I15,-3)</f>
        <v>24790000</v>
      </c>
      <c r="M15" s="35" t="s">
        <v>92</v>
      </c>
      <c r="N15" s="35" t="s">
        <v>8</v>
      </c>
      <c r="O15" s="45" t="str">
        <f>IF(AND('331-CT'!$F$5=TH!G15,OR(M15="331",N15="331")),"x","")</f>
        <v/>
      </c>
      <c r="P15" s="45" t="str">
        <f>IF(AND(A15='111'!$L$11,OR($M15=$P$7,$N15=$P$7)),"x","")</f>
        <v/>
      </c>
      <c r="Q15" s="45" t="str">
        <f>IF(AND($M15=$P$7,$A15&lt;'111'!$L$11),"x","")</f>
        <v/>
      </c>
      <c r="R15" s="45" t="str">
        <f>IF(AND($N15=$P$7,$A15&lt;'111'!$L$11),"x","")</f>
        <v/>
      </c>
    </row>
    <row r="16" spans="1:18" ht="15.75" customHeight="1">
      <c r="A16" s="32">
        <f t="shared" si="2"/>
        <v>8</v>
      </c>
      <c r="B16" s="33">
        <f t="shared" si="3"/>
        <v>42587</v>
      </c>
      <c r="C16" s="110"/>
      <c r="D16" s="33">
        <v>42587</v>
      </c>
      <c r="E16" s="88" t="s">
        <v>404</v>
      </c>
      <c r="F16" s="103"/>
      <c r="G16" s="7" t="s">
        <v>85</v>
      </c>
      <c r="H16" s="99"/>
      <c r="I16" s="99"/>
      <c r="J16" s="98"/>
      <c r="K16" s="99"/>
      <c r="L16" s="34">
        <v>6845000</v>
      </c>
      <c r="M16" s="35"/>
      <c r="N16" s="35" t="s">
        <v>8</v>
      </c>
      <c r="O16" s="45" t="str">
        <f>IF(AND('331-CT'!$F$5=TH!G16,OR(M16="331",N16="331")),"x","")</f>
        <v/>
      </c>
      <c r="P16" s="45" t="str">
        <f>IF(AND(A16='111'!$L$11,OR($M16=$P$7,$N16=$P$7)),"x","")</f>
        <v/>
      </c>
      <c r="Q16" s="45" t="str">
        <f>IF(AND($M16=$P$7,$A16&lt;'111'!$L$11),"x","")</f>
        <v/>
      </c>
      <c r="R16" s="45" t="str">
        <f>IF(AND($N16=$P$7,$A16&lt;'111'!$L$11),"x","")</f>
        <v/>
      </c>
    </row>
    <row r="17" spans="1:18" ht="15.75" customHeight="1">
      <c r="A17" s="32">
        <f t="shared" si="2"/>
        <v>8</v>
      </c>
      <c r="B17" s="33">
        <f t="shared" si="3"/>
        <v>42592</v>
      </c>
      <c r="C17" s="110"/>
      <c r="D17" s="33">
        <v>42592</v>
      </c>
      <c r="E17" s="88" t="s">
        <v>405</v>
      </c>
      <c r="F17" s="103"/>
      <c r="G17" s="7" t="s">
        <v>85</v>
      </c>
      <c r="H17" s="99"/>
      <c r="I17" s="99"/>
      <c r="J17" s="98"/>
      <c r="K17" s="99"/>
      <c r="L17" s="34">
        <v>114515000</v>
      </c>
      <c r="M17" s="35" t="s">
        <v>8</v>
      </c>
      <c r="N17" s="35"/>
      <c r="O17" s="45" t="str">
        <f>IF(AND('331-CT'!$F$5=TH!G17,OR(M17="331",N17="331")),"x","")</f>
        <v/>
      </c>
      <c r="P17" s="45" t="str">
        <f>IF(AND(A17='111'!$L$11,OR($M17=$P$7,$N17=$P$7)),"x","")</f>
        <v/>
      </c>
      <c r="Q17" s="45" t="str">
        <f>IF(AND($M17=$P$7,$A17&lt;'111'!$L$11),"x","")</f>
        <v/>
      </c>
      <c r="R17" s="45" t="str">
        <f>IF(AND($N17=$P$7,$A17&lt;'111'!$L$11),"x","")</f>
        <v/>
      </c>
    </row>
    <row r="18" spans="1:18" ht="15.75" customHeight="1">
      <c r="A18" s="32">
        <f t="shared" si="2"/>
        <v>10</v>
      </c>
      <c r="B18" s="33">
        <f t="shared" si="3"/>
        <v>42650</v>
      </c>
      <c r="C18" s="110"/>
      <c r="D18" s="33">
        <v>42650</v>
      </c>
      <c r="E18" s="88" t="s">
        <v>406</v>
      </c>
      <c r="F18" s="103"/>
      <c r="G18" s="7" t="s">
        <v>85</v>
      </c>
      <c r="H18" s="99">
        <v>2215.5</v>
      </c>
      <c r="I18" s="99">
        <v>105000</v>
      </c>
      <c r="J18" s="98"/>
      <c r="K18" s="99"/>
      <c r="L18" s="34">
        <f>ROUND(H18*I18,-3)</f>
        <v>232628000</v>
      </c>
      <c r="M18" s="35" t="s">
        <v>92</v>
      </c>
      <c r="N18" s="35" t="s">
        <v>8</v>
      </c>
      <c r="O18" s="45" t="str">
        <f>IF(AND('331-CT'!$F$5=TH!G18,OR(M18="331",N18="331")),"x","")</f>
        <v/>
      </c>
      <c r="P18" s="45" t="str">
        <f>IF(AND(A18='111'!$L$11,OR($M18=$P$7,$N18=$P$7)),"x","")</f>
        <v/>
      </c>
      <c r="Q18" s="45" t="str">
        <f>IF(AND($M18=$P$7,$A18&lt;'111'!$L$11),"x","")</f>
        <v/>
      </c>
      <c r="R18" s="45" t="str">
        <f>IF(AND($N18=$P$7,$A18&lt;'111'!$L$11),"x","")</f>
        <v/>
      </c>
    </row>
    <row r="19" spans="1:18" ht="15.75" customHeight="1">
      <c r="A19" s="32">
        <f t="shared" si="2"/>
        <v>11</v>
      </c>
      <c r="B19" s="33">
        <f t="shared" si="3"/>
        <v>42689</v>
      </c>
      <c r="C19" s="110"/>
      <c r="D19" s="33">
        <v>42689</v>
      </c>
      <c r="E19" s="88" t="s">
        <v>405</v>
      </c>
      <c r="F19" s="103"/>
      <c r="G19" s="7" t="s">
        <v>85</v>
      </c>
      <c r="H19" s="99"/>
      <c r="I19" s="99"/>
      <c r="J19" s="98"/>
      <c r="K19" s="99"/>
      <c r="L19" s="34">
        <v>200000000</v>
      </c>
      <c r="M19" s="35" t="s">
        <v>8</v>
      </c>
      <c r="N19" s="35"/>
      <c r="O19" s="45" t="str">
        <f>IF(AND('331-CT'!$F$5=TH!G19,OR(M19="331",N19="331")),"x","")</f>
        <v/>
      </c>
      <c r="P19" s="45" t="str">
        <f>IF(AND(A19='111'!$L$11,OR($M19=$P$7,$N19=$P$7)),"x","")</f>
        <v/>
      </c>
      <c r="Q19" s="45" t="str">
        <f>IF(AND($M19=$P$7,$A19&lt;'111'!$L$11),"x","")</f>
        <v/>
      </c>
      <c r="R19" s="45" t="str">
        <f>IF(AND($N19=$P$7,$A19&lt;'111'!$L$11),"x","")</f>
        <v/>
      </c>
    </row>
    <row r="20" spans="1:18" ht="15.75" customHeight="1">
      <c r="A20" s="32">
        <f t="shared" si="2"/>
        <v>11</v>
      </c>
      <c r="B20" s="33">
        <f t="shared" si="3"/>
        <v>42701</v>
      </c>
      <c r="C20" s="110"/>
      <c r="D20" s="87">
        <v>42701</v>
      </c>
      <c r="E20" s="88" t="s">
        <v>247</v>
      </c>
      <c r="F20" s="157"/>
      <c r="G20" s="7" t="s">
        <v>109</v>
      </c>
      <c r="H20" s="99">
        <v>10</v>
      </c>
      <c r="I20" s="99">
        <f>8.5*22500</f>
        <v>191250</v>
      </c>
      <c r="J20" s="98"/>
      <c r="K20" s="99"/>
      <c r="L20" s="34">
        <f>ROUND(H20*I20,-3)</f>
        <v>1913000</v>
      </c>
      <c r="M20" s="35" t="s">
        <v>92</v>
      </c>
      <c r="N20" s="35" t="s">
        <v>8</v>
      </c>
      <c r="O20" s="45" t="str">
        <f>IF(AND('331-CT'!$F$5=TH!G20,OR(M20="331",N20="331")),"x","")</f>
        <v/>
      </c>
      <c r="P20" s="45" t="str">
        <f>IF(AND(A20='111'!$L$11,OR($M20=$P$7,$N20=$P$7)),"x","")</f>
        <v/>
      </c>
      <c r="Q20" s="45" t="str">
        <f>IF(AND($M20=$P$7,$A20&lt;'111'!$L$11),"x","")</f>
        <v/>
      </c>
      <c r="R20" s="45" t="str">
        <f>IF(AND($N20=$P$7,$A20&lt;'111'!$L$11),"x","")</f>
        <v/>
      </c>
    </row>
    <row r="21" spans="1:18" ht="15.75" customHeight="1">
      <c r="A21" s="32">
        <f t="shared" si="2"/>
        <v>12</v>
      </c>
      <c r="B21" s="33">
        <f t="shared" si="3"/>
        <v>42709</v>
      </c>
      <c r="C21" s="110"/>
      <c r="D21" s="33">
        <v>42709</v>
      </c>
      <c r="E21" s="88" t="s">
        <v>407</v>
      </c>
      <c r="F21" s="103"/>
      <c r="G21" s="7" t="s">
        <v>85</v>
      </c>
      <c r="H21" s="99"/>
      <c r="I21" s="99"/>
      <c r="J21" s="98"/>
      <c r="K21" s="99"/>
      <c r="L21" s="34">
        <v>200000000</v>
      </c>
      <c r="M21" s="35"/>
      <c r="N21" s="35" t="s">
        <v>8</v>
      </c>
      <c r="O21" s="45" t="str">
        <f>IF(AND('331-CT'!$F$5=TH!G21,OR(M21="331",N21="331")),"x","")</f>
        <v/>
      </c>
      <c r="P21" s="45" t="str">
        <f>IF(AND(A21='111'!$L$11,OR($M21=$P$7,$N21=$P$7)),"x","")</f>
        <v/>
      </c>
      <c r="Q21" s="45" t="str">
        <f>IF(AND($M21=$P$7,$A21&lt;'111'!$L$11),"x","")</f>
        <v/>
      </c>
      <c r="R21" s="45" t="str">
        <f>IF(AND($N21=$P$7,$A21&lt;'111'!$L$11),"x","")</f>
        <v/>
      </c>
    </row>
    <row r="22" spans="1:18" ht="15.75" customHeight="1">
      <c r="A22" s="32">
        <f t="shared" si="2"/>
        <v>12</v>
      </c>
      <c r="B22" s="33">
        <f t="shared" si="3"/>
        <v>42711</v>
      </c>
      <c r="C22" s="110"/>
      <c r="D22" s="87">
        <v>42711</v>
      </c>
      <c r="E22" s="88" t="s">
        <v>244</v>
      </c>
      <c r="F22" s="157"/>
      <c r="G22" s="7" t="s">
        <v>111</v>
      </c>
      <c r="H22" s="99">
        <v>495</v>
      </c>
      <c r="I22" s="99">
        <v>80000</v>
      </c>
      <c r="J22" s="98"/>
      <c r="K22" s="99"/>
      <c r="L22" s="34">
        <f t="shared" ref="L22:L29" si="4">ROUND(H22*I22,-3)</f>
        <v>39600000</v>
      </c>
      <c r="M22" s="35" t="s">
        <v>92</v>
      </c>
      <c r="N22" s="35" t="s">
        <v>8</v>
      </c>
      <c r="O22" s="45" t="str">
        <f>IF(AND('331-CT'!$F$5=TH!G22,OR(M22="331",N22="331")),"x","")</f>
        <v>x</v>
      </c>
      <c r="P22" s="45" t="str">
        <f>IF(AND(A22='111'!$L$11,OR($M22=$P$7,$N22=$P$7)),"x","")</f>
        <v/>
      </c>
      <c r="Q22" s="45" t="str">
        <f>IF(AND($M22=$P$7,$A22&lt;'111'!$L$11),"x","")</f>
        <v/>
      </c>
      <c r="R22" s="45" t="str">
        <f>IF(AND($N22=$P$7,$A22&lt;'111'!$L$11),"x","")</f>
        <v/>
      </c>
    </row>
    <row r="23" spans="1:18" ht="15.75" customHeight="1">
      <c r="A23" s="32">
        <f t="shared" si="2"/>
        <v>12</v>
      </c>
      <c r="B23" s="33">
        <f t="shared" si="3"/>
        <v>42714</v>
      </c>
      <c r="C23" s="110"/>
      <c r="D23" s="87">
        <v>42714</v>
      </c>
      <c r="E23" s="88" t="s">
        <v>245</v>
      </c>
      <c r="F23" s="157"/>
      <c r="G23" s="7" t="s">
        <v>111</v>
      </c>
      <c r="H23" s="99">
        <v>429</v>
      </c>
      <c r="I23" s="99">
        <v>85000</v>
      </c>
      <c r="J23" s="98"/>
      <c r="K23" s="99"/>
      <c r="L23" s="34">
        <f t="shared" si="4"/>
        <v>36465000</v>
      </c>
      <c r="M23" s="35" t="s">
        <v>92</v>
      </c>
      <c r="N23" s="35" t="s">
        <v>8</v>
      </c>
      <c r="O23" s="45" t="str">
        <f>IF(AND('331-CT'!$F$5=TH!G23,OR(M23="331",N23="331")),"x","")</f>
        <v>x</v>
      </c>
      <c r="P23" s="45" t="str">
        <f>IF(AND(A23='111'!$L$11,OR($M23=$P$7,$N23=$P$7)),"x","")</f>
        <v/>
      </c>
      <c r="Q23" s="45" t="str">
        <f>IF(AND($M23=$P$7,$A23&lt;'111'!$L$11),"x","")</f>
        <v/>
      </c>
      <c r="R23" s="45" t="str">
        <f>IF(AND($N23=$P$7,$A23&lt;'111'!$L$11),"x","")</f>
        <v/>
      </c>
    </row>
    <row r="24" spans="1:18" ht="15.75" customHeight="1">
      <c r="A24" s="32">
        <f t="shared" si="2"/>
        <v>12</v>
      </c>
      <c r="B24" s="33">
        <f t="shared" si="3"/>
        <v>42714</v>
      </c>
      <c r="C24" s="110"/>
      <c r="D24" s="87">
        <v>42714</v>
      </c>
      <c r="E24" s="88" t="s">
        <v>246</v>
      </c>
      <c r="F24" s="157"/>
      <c r="G24" s="7" t="s">
        <v>111</v>
      </c>
      <c r="H24" s="99">
        <v>154</v>
      </c>
      <c r="I24" s="99">
        <v>80000</v>
      </c>
      <c r="J24" s="98"/>
      <c r="K24" s="99"/>
      <c r="L24" s="34">
        <f t="shared" si="4"/>
        <v>12320000</v>
      </c>
      <c r="M24" s="35" t="s">
        <v>92</v>
      </c>
      <c r="N24" s="35" t="s">
        <v>8</v>
      </c>
      <c r="O24" s="45" t="str">
        <f>IF(AND('331-CT'!$F$5=TH!G24,OR(M24="331",N24="331")),"x","")</f>
        <v>x</v>
      </c>
      <c r="P24" s="45" t="str">
        <f>IF(AND(A24='111'!$L$11,OR($M24=$P$7,$N24=$P$7)),"x","")</f>
        <v/>
      </c>
      <c r="Q24" s="45" t="str">
        <f>IF(AND($M24=$P$7,$A24&lt;'111'!$L$11),"x","")</f>
        <v/>
      </c>
      <c r="R24" s="45" t="str">
        <f>IF(AND($N24=$P$7,$A24&lt;'111'!$L$11),"x","")</f>
        <v/>
      </c>
    </row>
    <row r="25" spans="1:18" ht="15.75" customHeight="1">
      <c r="A25" s="32">
        <f t="shared" si="2"/>
        <v>12</v>
      </c>
      <c r="B25" s="33">
        <f t="shared" si="3"/>
        <v>42720</v>
      </c>
      <c r="C25" s="110"/>
      <c r="D25" s="87">
        <v>42720</v>
      </c>
      <c r="E25" s="88" t="s">
        <v>244</v>
      </c>
      <c r="F25" s="157"/>
      <c r="G25" s="7" t="s">
        <v>111</v>
      </c>
      <c r="H25" s="99">
        <v>886</v>
      </c>
      <c r="I25" s="99">
        <v>90000</v>
      </c>
      <c r="J25" s="98"/>
      <c r="K25" s="99"/>
      <c r="L25" s="34">
        <f t="shared" si="4"/>
        <v>79740000</v>
      </c>
      <c r="M25" s="35" t="s">
        <v>92</v>
      </c>
      <c r="N25" s="35" t="s">
        <v>8</v>
      </c>
      <c r="O25" s="45" t="str">
        <f>IF(AND('331-CT'!$F$5=TH!G25,OR(M25="331",N25="331")),"x","")</f>
        <v>x</v>
      </c>
      <c r="P25" s="45" t="str">
        <f>IF(AND(A25='111'!$L$11,OR($M25=$P$7,$N25=$P$7)),"x","")</f>
        <v/>
      </c>
      <c r="Q25" s="45" t="str">
        <f>IF(AND($M25=$P$7,$A25&lt;'111'!$L$11),"x","")</f>
        <v/>
      </c>
      <c r="R25" s="45" t="str">
        <f>IF(AND($N25=$P$7,$A25&lt;'111'!$L$11),"x","")</f>
        <v/>
      </c>
    </row>
    <row r="26" spans="1:18" ht="15.75" customHeight="1">
      <c r="A26" s="32">
        <f t="shared" si="2"/>
        <v>12</v>
      </c>
      <c r="B26" s="33">
        <f t="shared" si="3"/>
        <v>42722</v>
      </c>
      <c r="C26" s="110"/>
      <c r="D26" s="33">
        <v>42722</v>
      </c>
      <c r="E26" s="88" t="s">
        <v>399</v>
      </c>
      <c r="F26" s="103"/>
      <c r="G26" s="151" t="s">
        <v>358</v>
      </c>
      <c r="H26" s="99">
        <f>2870</f>
        <v>2870</v>
      </c>
      <c r="I26" s="99">
        <v>5000</v>
      </c>
      <c r="J26" s="98"/>
      <c r="K26" s="99"/>
      <c r="L26" s="34">
        <f t="shared" si="4"/>
        <v>14350000</v>
      </c>
      <c r="M26" s="35" t="s">
        <v>92</v>
      </c>
      <c r="N26" s="35" t="s">
        <v>8</v>
      </c>
      <c r="O26" s="45" t="str">
        <f>IF(AND('331-CT'!$F$5=TH!G26,OR(M26="331",N26="331")),"x","")</f>
        <v/>
      </c>
      <c r="P26" s="45" t="str">
        <f>IF(AND(A26='111'!$L$11,OR($M26=$P$7,$N26=$P$7)),"x","")</f>
        <v/>
      </c>
      <c r="Q26" s="45" t="str">
        <f>IF(AND($M26=$P$7,$A26&lt;'111'!$L$11),"x","")</f>
        <v/>
      </c>
      <c r="R26" s="45" t="str">
        <f>IF(AND($N26=$P$7,$A26&lt;'111'!$L$11),"x","")</f>
        <v/>
      </c>
    </row>
    <row r="27" spans="1:18" ht="15.75" customHeight="1">
      <c r="A27" s="32">
        <f t="shared" si="2"/>
        <v>12</v>
      </c>
      <c r="B27" s="33">
        <f t="shared" si="3"/>
        <v>42728</v>
      </c>
      <c r="C27" s="110"/>
      <c r="D27" s="87">
        <v>42728</v>
      </c>
      <c r="E27" s="88" t="s">
        <v>244</v>
      </c>
      <c r="F27" s="157"/>
      <c r="G27" s="7" t="s">
        <v>111</v>
      </c>
      <c r="H27" s="99">
        <v>686</v>
      </c>
      <c r="I27" s="99">
        <v>87000</v>
      </c>
      <c r="J27" s="98"/>
      <c r="K27" s="99"/>
      <c r="L27" s="34">
        <f t="shared" si="4"/>
        <v>59682000</v>
      </c>
      <c r="M27" s="35" t="s">
        <v>92</v>
      </c>
      <c r="N27" s="35" t="s">
        <v>8</v>
      </c>
      <c r="O27" s="45" t="str">
        <f>IF(AND('331-CT'!$F$5=TH!G27,OR(M27="331",N27="331")),"x","")</f>
        <v>x</v>
      </c>
      <c r="P27" s="45" t="str">
        <f>IF(AND(A27='111'!$L$11,OR($M27=$P$7,$N27=$P$7)),"x","")</f>
        <v/>
      </c>
      <c r="Q27" s="45" t="str">
        <f>IF(AND($M27=$P$7,$A27&lt;'111'!$L$11),"x","")</f>
        <v/>
      </c>
      <c r="R27" s="45" t="str">
        <f>IF(AND($N27=$P$7,$A27&lt;'111'!$L$11),"x","")</f>
        <v/>
      </c>
    </row>
    <row r="28" spans="1:18" ht="15.75" customHeight="1">
      <c r="A28" s="32">
        <f t="shared" si="2"/>
        <v>12</v>
      </c>
      <c r="B28" s="33">
        <f t="shared" si="3"/>
        <v>42729</v>
      </c>
      <c r="C28" s="110"/>
      <c r="D28" s="87">
        <v>42729</v>
      </c>
      <c r="E28" s="88" t="s">
        <v>247</v>
      </c>
      <c r="F28" s="157"/>
      <c r="G28" s="7" t="s">
        <v>109</v>
      </c>
      <c r="H28" s="99">
        <v>1790</v>
      </c>
      <c r="I28" s="99">
        <f>8.5*22500</f>
        <v>191250</v>
      </c>
      <c r="J28" s="98"/>
      <c r="K28" s="99"/>
      <c r="L28" s="34">
        <f t="shared" si="4"/>
        <v>342338000</v>
      </c>
      <c r="M28" s="35" t="s">
        <v>92</v>
      </c>
      <c r="N28" s="35" t="s">
        <v>8</v>
      </c>
      <c r="O28" s="45" t="str">
        <f>IF(AND('331-CT'!$F$5=TH!G28,OR(M28="331",N28="331")),"x","")</f>
        <v/>
      </c>
      <c r="P28" s="45" t="str">
        <f>IF(AND(A28='111'!$L$11,OR($M28=$P$7,$N28=$P$7)),"x","")</f>
        <v/>
      </c>
      <c r="Q28" s="45" t="str">
        <f>IF(AND($M28=$P$7,$A28&lt;'111'!$L$11),"x","")</f>
        <v/>
      </c>
      <c r="R28" s="45" t="str">
        <f>IF(AND($N28=$P$7,$A28&lt;'111'!$L$11),"x","")</f>
        <v/>
      </c>
    </row>
    <row r="29" spans="1:18" ht="15.75" customHeight="1">
      <c r="A29" s="32">
        <f t="shared" si="2"/>
        <v>12</v>
      </c>
      <c r="B29" s="33">
        <f t="shared" si="3"/>
        <v>42733</v>
      </c>
      <c r="C29" s="110"/>
      <c r="D29" s="87">
        <v>42733</v>
      </c>
      <c r="E29" s="88" t="s">
        <v>244</v>
      </c>
      <c r="F29" s="157"/>
      <c r="G29" s="7" t="s">
        <v>111</v>
      </c>
      <c r="H29" s="99">
        <v>730</v>
      </c>
      <c r="I29" s="99">
        <v>90000</v>
      </c>
      <c r="J29" s="98"/>
      <c r="K29" s="99"/>
      <c r="L29" s="34">
        <f t="shared" si="4"/>
        <v>65700000</v>
      </c>
      <c r="M29" s="35" t="s">
        <v>92</v>
      </c>
      <c r="N29" s="35" t="s">
        <v>8</v>
      </c>
      <c r="O29" s="45" t="str">
        <f>IF(AND('331-CT'!$F$5=TH!G29,OR(M29="331",N29="331")),"x","")</f>
        <v>x</v>
      </c>
      <c r="P29" s="45" t="str">
        <f>IF(AND(A29='111'!$L$11,OR($M29=$P$7,$N29=$P$7)),"x","")</f>
        <v/>
      </c>
      <c r="Q29" s="45" t="str">
        <f>IF(AND($M29=$P$7,$A29&lt;'111'!$L$11),"x","")</f>
        <v/>
      </c>
      <c r="R29" s="45" t="str">
        <f>IF(AND($N29=$P$7,$A29&lt;'111'!$L$11),"x","")</f>
        <v/>
      </c>
    </row>
    <row r="30" spans="1:18" ht="15.75" customHeight="1">
      <c r="A30" s="32">
        <f t="shared" si="2"/>
        <v>1</v>
      </c>
      <c r="B30" s="33">
        <f t="shared" si="3"/>
        <v>42736</v>
      </c>
      <c r="C30" s="110" t="s">
        <v>249</v>
      </c>
      <c r="D30" s="33">
        <v>42736</v>
      </c>
      <c r="E30" s="88" t="s">
        <v>250</v>
      </c>
      <c r="F30" s="103"/>
      <c r="G30" s="151"/>
      <c r="H30" s="99"/>
      <c r="I30" s="99"/>
      <c r="J30" s="98"/>
      <c r="K30" s="99"/>
      <c r="L30" s="34">
        <v>8000000</v>
      </c>
      <c r="M30" s="35" t="s">
        <v>33</v>
      </c>
      <c r="N30" s="35" t="s">
        <v>251</v>
      </c>
      <c r="O30" s="45" t="str">
        <f>IF(AND('331-CT'!$F$5=TH!G30,OR(M30="331",N30="331")),"x","")</f>
        <v/>
      </c>
      <c r="P30" s="45" t="str">
        <f>IF(AND(A30='111'!$L$11,OR($M30=$P$7,$N30=$P$7)),"x","")</f>
        <v>x</v>
      </c>
      <c r="Q30" s="45" t="str">
        <f>IF(AND($M30=$P$7,$A30&lt;'111'!$L$11),"x","")</f>
        <v/>
      </c>
      <c r="R30" s="45" t="str">
        <f>IF(AND($N30=$P$7,$A30&lt;'111'!$L$11),"x","")</f>
        <v/>
      </c>
    </row>
    <row r="31" spans="1:18" ht="15.75" customHeight="1">
      <c r="A31" s="32">
        <f t="shared" si="2"/>
        <v>1</v>
      </c>
      <c r="B31" s="33">
        <f t="shared" si="3"/>
        <v>42736</v>
      </c>
      <c r="C31" s="110" t="s">
        <v>252</v>
      </c>
      <c r="D31" s="33">
        <v>42736</v>
      </c>
      <c r="E31" s="88" t="s">
        <v>256</v>
      </c>
      <c r="F31" s="103"/>
      <c r="G31" s="151"/>
      <c r="H31" s="99"/>
      <c r="I31" s="99"/>
      <c r="J31" s="98"/>
      <c r="K31" s="99"/>
      <c r="L31" s="34">
        <v>6771000</v>
      </c>
      <c r="M31" s="35"/>
      <c r="N31" s="35" t="s">
        <v>33</v>
      </c>
      <c r="O31" s="45" t="str">
        <f>IF(AND('331-CT'!$F$5=TH!G31,OR(M31="331",N31="331")),"x","")</f>
        <v/>
      </c>
      <c r="P31" s="45" t="str">
        <f>IF(AND(A31='111'!$L$11,OR($M31=$P$7,$N31=$P$7)),"x","")</f>
        <v>x</v>
      </c>
      <c r="Q31" s="45" t="str">
        <f>IF(AND($M31=$P$7,$A31&lt;'111'!$L$11),"x","")</f>
        <v/>
      </c>
      <c r="R31" s="45" t="str">
        <f>IF(AND($N31=$P$7,$A31&lt;'111'!$L$11),"x","")</f>
        <v/>
      </c>
    </row>
    <row r="32" spans="1:18" ht="15.75" customHeight="1">
      <c r="A32" s="32">
        <f t="shared" si="2"/>
        <v>1</v>
      </c>
      <c r="B32" s="33">
        <f t="shared" si="3"/>
        <v>42736</v>
      </c>
      <c r="C32" s="110" t="s">
        <v>253</v>
      </c>
      <c r="D32" s="33">
        <v>42736</v>
      </c>
      <c r="E32" s="88" t="s">
        <v>257</v>
      </c>
      <c r="F32" s="103"/>
      <c r="G32" s="151"/>
      <c r="H32" s="99"/>
      <c r="I32" s="99"/>
      <c r="J32" s="98"/>
      <c r="K32" s="99"/>
      <c r="L32" s="34">
        <v>500000</v>
      </c>
      <c r="M32" s="35"/>
      <c r="N32" s="35" t="s">
        <v>33</v>
      </c>
      <c r="O32" s="45" t="str">
        <f>IF(AND('331-CT'!$F$5=TH!G32,OR(M32="331",N32="331")),"x","")</f>
        <v/>
      </c>
      <c r="P32" s="45" t="str">
        <f>IF(AND(A32='111'!$L$11,OR($M32=$P$7,$N32=$P$7)),"x","")</f>
        <v>x</v>
      </c>
      <c r="Q32" s="45" t="str">
        <f>IF(AND($M32=$P$7,$A32&lt;'111'!$L$11),"x","")</f>
        <v/>
      </c>
      <c r="R32" s="45" t="str">
        <f>IF(AND($N32=$P$7,$A32&lt;'111'!$L$11),"x","")</f>
        <v/>
      </c>
    </row>
    <row r="33" spans="1:18" ht="15.75" customHeight="1">
      <c r="A33" s="32">
        <f t="shared" si="2"/>
        <v>1</v>
      </c>
      <c r="B33" s="33">
        <f t="shared" si="3"/>
        <v>42736</v>
      </c>
      <c r="C33" s="110" t="s">
        <v>254</v>
      </c>
      <c r="D33" s="33">
        <v>42736</v>
      </c>
      <c r="E33" s="88" t="s">
        <v>258</v>
      </c>
      <c r="F33" s="103"/>
      <c r="G33" s="151"/>
      <c r="H33" s="99"/>
      <c r="I33" s="99"/>
      <c r="J33" s="98"/>
      <c r="K33" s="99"/>
      <c r="L33" s="34">
        <v>50000000</v>
      </c>
      <c r="M33" s="35"/>
      <c r="N33" s="35" t="s">
        <v>33</v>
      </c>
      <c r="O33" s="45" t="str">
        <f>IF(AND('331-CT'!$F$5=TH!G33,OR(M33="331",N33="331")),"x","")</f>
        <v/>
      </c>
      <c r="P33" s="45" t="str">
        <f>IF(AND(A33='111'!$L$11,OR($M33=$P$7,$N33=$P$7)),"x","")</f>
        <v>x</v>
      </c>
      <c r="Q33" s="45" t="str">
        <f>IF(AND($M33=$P$7,$A33&lt;'111'!$L$11),"x","")</f>
        <v/>
      </c>
      <c r="R33" s="45" t="str">
        <f>IF(AND($N33=$P$7,$A33&lt;'111'!$L$11),"x","")</f>
        <v/>
      </c>
    </row>
    <row r="34" spans="1:18" ht="15.75" customHeight="1">
      <c r="A34" s="32">
        <f t="shared" si="2"/>
        <v>1</v>
      </c>
      <c r="B34" s="33">
        <f t="shared" si="3"/>
        <v>42736</v>
      </c>
      <c r="C34" s="110" t="s">
        <v>255</v>
      </c>
      <c r="D34" s="33">
        <v>42736</v>
      </c>
      <c r="E34" s="88" t="s">
        <v>259</v>
      </c>
      <c r="F34" s="103"/>
      <c r="G34" s="151"/>
      <c r="H34" s="99"/>
      <c r="I34" s="99"/>
      <c r="J34" s="98"/>
      <c r="K34" s="99"/>
      <c r="L34" s="34">
        <v>61031000</v>
      </c>
      <c r="M34" s="35"/>
      <c r="N34" s="35" t="s">
        <v>33</v>
      </c>
      <c r="O34" s="45" t="str">
        <f>IF(AND('331-CT'!$F$5=TH!G34,OR(M34="331",N34="331")),"x","")</f>
        <v/>
      </c>
      <c r="P34" s="45" t="str">
        <f>IF(AND(A34='111'!$L$11,OR($M34=$P$7,$N34=$P$7)),"x","")</f>
        <v>x</v>
      </c>
      <c r="Q34" s="45" t="str">
        <f>IF(AND($M34=$P$7,$A34&lt;'111'!$L$11),"x","")</f>
        <v/>
      </c>
      <c r="R34" s="45" t="str">
        <f>IF(AND($N34=$P$7,$A34&lt;'111'!$L$11),"x","")</f>
        <v/>
      </c>
    </row>
    <row r="35" spans="1:18" ht="15.75" customHeight="1">
      <c r="A35" s="32">
        <f t="shared" si="2"/>
        <v>1</v>
      </c>
      <c r="B35" s="33">
        <f t="shared" si="3"/>
        <v>42737</v>
      </c>
      <c r="C35" s="110"/>
      <c r="D35" s="87">
        <v>42737</v>
      </c>
      <c r="E35" s="88" t="s">
        <v>244</v>
      </c>
      <c r="F35" s="157"/>
      <c r="G35" s="7" t="s">
        <v>111</v>
      </c>
      <c r="H35" s="99">
        <v>690</v>
      </c>
      <c r="I35" s="99">
        <v>83000</v>
      </c>
      <c r="J35" s="98"/>
      <c r="K35" s="99"/>
      <c r="L35" s="34">
        <f>ROUND(H35*I35,-3)</f>
        <v>57270000</v>
      </c>
      <c r="M35" s="35" t="s">
        <v>92</v>
      </c>
      <c r="N35" s="35" t="s">
        <v>8</v>
      </c>
      <c r="O35" s="45" t="str">
        <f>IF(AND('331-CT'!$F$5=TH!G35,OR(M35="331",N35="331")),"x","")</f>
        <v>x</v>
      </c>
      <c r="P35" s="45" t="str">
        <f>IF(AND(A35='111'!$L$11,OR($M35=$P$7,$N35=$P$7)),"x","")</f>
        <v/>
      </c>
      <c r="Q35" s="45" t="str">
        <f>IF(AND($M35=$P$7,$A35&lt;'111'!$L$11),"x","")</f>
        <v/>
      </c>
      <c r="R35" s="45" t="str">
        <f>IF(AND($N35=$P$7,$A35&lt;'111'!$L$11),"x","")</f>
        <v/>
      </c>
    </row>
    <row r="36" spans="1:18" ht="15.75" customHeight="1">
      <c r="A36" s="32">
        <f t="shared" si="2"/>
        <v>1</v>
      </c>
      <c r="B36" s="33">
        <f t="shared" si="3"/>
        <v>42738</v>
      </c>
      <c r="C36" s="110"/>
      <c r="D36" s="33">
        <v>42738</v>
      </c>
      <c r="E36" s="88" t="s">
        <v>399</v>
      </c>
      <c r="F36" s="103"/>
      <c r="G36" s="151" t="s">
        <v>358</v>
      </c>
      <c r="H36" s="99">
        <v>2860</v>
      </c>
      <c r="I36" s="99">
        <v>11000</v>
      </c>
      <c r="J36" s="98"/>
      <c r="K36" s="99"/>
      <c r="L36" s="34">
        <f>ROUND(H36*I36,-3)</f>
        <v>31460000</v>
      </c>
      <c r="M36" s="35" t="s">
        <v>92</v>
      </c>
      <c r="N36" s="35" t="s">
        <v>8</v>
      </c>
      <c r="O36" s="45" t="str">
        <f>IF(AND('331-CT'!$F$5=TH!G36,OR(M36="331",N36="331")),"x","")</f>
        <v/>
      </c>
      <c r="P36" s="45" t="str">
        <f>IF(AND(A36='111'!$L$11,OR($M36=$P$7,$N36=$P$7)),"x","")</f>
        <v/>
      </c>
      <c r="Q36" s="45" t="str">
        <f>IF(AND($M36=$P$7,$A36&lt;'111'!$L$11),"x","")</f>
        <v/>
      </c>
      <c r="R36" s="45" t="str">
        <f>IF(AND($N36=$P$7,$A36&lt;'111'!$L$11),"x","")</f>
        <v/>
      </c>
    </row>
    <row r="37" spans="1:18" ht="15.75" customHeight="1">
      <c r="A37" s="32">
        <f t="shared" si="2"/>
        <v>1</v>
      </c>
      <c r="B37" s="33">
        <f t="shared" si="3"/>
        <v>42738</v>
      </c>
      <c r="C37" s="110" t="s">
        <v>261</v>
      </c>
      <c r="D37" s="33">
        <v>42738</v>
      </c>
      <c r="E37" s="88" t="s">
        <v>273</v>
      </c>
      <c r="F37" s="103"/>
      <c r="G37" s="151"/>
      <c r="H37" s="99"/>
      <c r="I37" s="99"/>
      <c r="J37" s="98"/>
      <c r="K37" s="99"/>
      <c r="L37" s="34">
        <v>70000000</v>
      </c>
      <c r="M37" s="35" t="s">
        <v>289</v>
      </c>
      <c r="N37" s="35" t="s">
        <v>33</v>
      </c>
      <c r="O37" s="45" t="str">
        <f>IF(AND('331-CT'!$F$5=TH!G37,OR(M37="331",N37="331")),"x","")</f>
        <v/>
      </c>
      <c r="P37" s="45" t="str">
        <f>IF(AND(A37='111'!$L$11,OR($M37=$P$7,$N37=$P$7)),"x","")</f>
        <v>x</v>
      </c>
      <c r="Q37" s="45" t="str">
        <f>IF(AND($M37=$P$7,$A37&lt;'111'!$L$11),"x","")</f>
        <v/>
      </c>
      <c r="R37" s="45" t="str">
        <f>IF(AND($N37=$P$7,$A37&lt;'111'!$L$11),"x","")</f>
        <v/>
      </c>
    </row>
    <row r="38" spans="1:18" ht="15.75" customHeight="1">
      <c r="A38" s="32">
        <f t="shared" si="2"/>
        <v>1</v>
      </c>
      <c r="B38" s="33">
        <f t="shared" si="3"/>
        <v>42738</v>
      </c>
      <c r="C38" s="110" t="s">
        <v>262</v>
      </c>
      <c r="D38" s="33">
        <v>42738</v>
      </c>
      <c r="E38" s="88" t="s">
        <v>274</v>
      </c>
      <c r="F38" s="103"/>
      <c r="G38" s="151" t="s">
        <v>275</v>
      </c>
      <c r="H38" s="99"/>
      <c r="I38" s="99"/>
      <c r="J38" s="98"/>
      <c r="K38" s="99"/>
      <c r="L38" s="34">
        <v>10517000</v>
      </c>
      <c r="M38" s="35" t="s">
        <v>288</v>
      </c>
      <c r="N38" s="35" t="s">
        <v>33</v>
      </c>
      <c r="O38" s="45" t="str">
        <f>IF(AND('331-CT'!$F$5=TH!G38,OR(M38="331",N38="331")),"x","")</f>
        <v/>
      </c>
      <c r="P38" s="45" t="str">
        <f>IF(AND(A38='111'!$L$11,OR($M38=$P$7,$N38=$P$7)),"x","")</f>
        <v>x</v>
      </c>
      <c r="Q38" s="45" t="str">
        <f>IF(AND($M38=$P$7,$A38&lt;'111'!$L$11),"x","")</f>
        <v/>
      </c>
      <c r="R38" s="45" t="str">
        <f>IF(AND($N38=$P$7,$A38&lt;'111'!$L$11),"x","")</f>
        <v/>
      </c>
    </row>
    <row r="39" spans="1:18" ht="15.75" customHeight="1">
      <c r="A39" s="32">
        <f t="shared" si="2"/>
        <v>1</v>
      </c>
      <c r="B39" s="33">
        <f t="shared" si="3"/>
        <v>42738</v>
      </c>
      <c r="C39" s="110" t="s">
        <v>263</v>
      </c>
      <c r="D39" s="33">
        <v>42738</v>
      </c>
      <c r="E39" s="88" t="s">
        <v>276</v>
      </c>
      <c r="F39" s="103"/>
      <c r="G39" s="151" t="s">
        <v>277</v>
      </c>
      <c r="H39" s="99"/>
      <c r="I39" s="99"/>
      <c r="J39" s="98"/>
      <c r="K39" s="99"/>
      <c r="L39" s="34">
        <v>28017000</v>
      </c>
      <c r="M39" s="35" t="s">
        <v>288</v>
      </c>
      <c r="N39" s="35" t="s">
        <v>33</v>
      </c>
      <c r="O39" s="45" t="str">
        <f>IF(AND('331-CT'!$F$5=TH!G39,OR(M39="331",N39="331")),"x","")</f>
        <v/>
      </c>
      <c r="P39" s="45" t="str">
        <f>IF(AND(A39='111'!$L$11,OR($M39=$P$7,$N39=$P$7)),"x","")</f>
        <v>x</v>
      </c>
      <c r="Q39" s="45" t="str">
        <f>IF(AND($M39=$P$7,$A39&lt;'111'!$L$11),"x","")</f>
        <v/>
      </c>
      <c r="R39" s="45" t="str">
        <f>IF(AND($N39=$P$7,$A39&lt;'111'!$L$11),"x","")</f>
        <v/>
      </c>
    </row>
    <row r="40" spans="1:18" ht="15.75" customHeight="1">
      <c r="A40" s="32">
        <f t="shared" si="2"/>
        <v>1</v>
      </c>
      <c r="B40" s="33">
        <f t="shared" si="3"/>
        <v>42738</v>
      </c>
      <c r="C40" s="110" t="s">
        <v>264</v>
      </c>
      <c r="D40" s="33">
        <v>42738</v>
      </c>
      <c r="E40" s="88" t="s">
        <v>278</v>
      </c>
      <c r="F40" s="103"/>
      <c r="G40" s="151" t="s">
        <v>279</v>
      </c>
      <c r="H40" s="99"/>
      <c r="I40" s="99"/>
      <c r="J40" s="98"/>
      <c r="K40" s="99"/>
      <c r="L40" s="34">
        <v>150050000</v>
      </c>
      <c r="M40" s="35"/>
      <c r="N40" s="35" t="s">
        <v>33</v>
      </c>
      <c r="O40" s="45" t="str">
        <f>IF(AND('331-CT'!$F$5=TH!G40,OR(M40="331",N40="331")),"x","")</f>
        <v/>
      </c>
      <c r="P40" s="45" t="str">
        <f>IF(AND(A40='111'!$L$11,OR($M40=$P$7,$N40=$P$7)),"x","")</f>
        <v>x</v>
      </c>
      <c r="Q40" s="45" t="str">
        <f>IF(AND($M40=$P$7,$A40&lt;'111'!$L$11),"x","")</f>
        <v/>
      </c>
      <c r="R40" s="45" t="str">
        <f>IF(AND($N40=$P$7,$A40&lt;'111'!$L$11),"x","")</f>
        <v/>
      </c>
    </row>
    <row r="41" spans="1:18" ht="15.75" customHeight="1">
      <c r="A41" s="32">
        <f t="shared" si="2"/>
        <v>1</v>
      </c>
      <c r="B41" s="33">
        <f t="shared" si="3"/>
        <v>42738</v>
      </c>
      <c r="C41" s="110" t="s">
        <v>265</v>
      </c>
      <c r="D41" s="33">
        <v>42738</v>
      </c>
      <c r="E41" s="88" t="s">
        <v>280</v>
      </c>
      <c r="F41" s="103"/>
      <c r="G41" s="151"/>
      <c r="H41" s="99"/>
      <c r="I41" s="99"/>
      <c r="J41" s="98"/>
      <c r="K41" s="99"/>
      <c r="L41" s="34">
        <v>21382000</v>
      </c>
      <c r="M41" s="35"/>
      <c r="N41" s="35" t="s">
        <v>33</v>
      </c>
      <c r="O41" s="45" t="str">
        <f>IF(AND('331-CT'!$F$5=TH!G41,OR(M41="331",N41="331")),"x","")</f>
        <v/>
      </c>
      <c r="P41" s="45" t="str">
        <f>IF(AND(A41='111'!$L$11,OR($M41=$P$7,$N41=$P$7)),"x","")</f>
        <v>x</v>
      </c>
      <c r="Q41" s="45" t="str">
        <f>IF(AND($M41=$P$7,$A41&lt;'111'!$L$11),"x","")</f>
        <v/>
      </c>
      <c r="R41" s="45" t="str">
        <f>IF(AND($N41=$P$7,$A41&lt;'111'!$L$11),"x","")</f>
        <v/>
      </c>
    </row>
    <row r="42" spans="1:18" ht="15.75" customHeight="1">
      <c r="A42" s="32">
        <f t="shared" si="2"/>
        <v>1</v>
      </c>
      <c r="B42" s="33">
        <f t="shared" si="3"/>
        <v>42738</v>
      </c>
      <c r="C42" s="110" t="s">
        <v>266</v>
      </c>
      <c r="D42" s="33">
        <v>42738</v>
      </c>
      <c r="E42" s="88" t="s">
        <v>281</v>
      </c>
      <c r="F42" s="103"/>
      <c r="G42" s="151"/>
      <c r="H42" s="99"/>
      <c r="I42" s="99"/>
      <c r="J42" s="98"/>
      <c r="K42" s="99"/>
      <c r="L42" s="34">
        <v>10000000</v>
      </c>
      <c r="M42" s="35"/>
      <c r="N42" s="35" t="s">
        <v>33</v>
      </c>
      <c r="O42" s="45" t="str">
        <f>IF(AND('331-CT'!$F$5=TH!G42,OR(M42="331",N42="331")),"x","")</f>
        <v/>
      </c>
      <c r="P42" s="45" t="str">
        <f>IF(AND(A42='111'!$L$11,OR($M42=$P$7,$N42=$P$7)),"x","")</f>
        <v>x</v>
      </c>
      <c r="Q42" s="45" t="str">
        <f>IF(AND($M42=$P$7,$A42&lt;'111'!$L$11),"x","")</f>
        <v/>
      </c>
      <c r="R42" s="45" t="str">
        <f>IF(AND($N42=$P$7,$A42&lt;'111'!$L$11),"x","")</f>
        <v/>
      </c>
    </row>
    <row r="43" spans="1:18" ht="15.75" customHeight="1">
      <c r="A43" s="32">
        <f t="shared" si="2"/>
        <v>1</v>
      </c>
      <c r="B43" s="33">
        <f t="shared" si="3"/>
        <v>42738</v>
      </c>
      <c r="C43" s="110" t="s">
        <v>267</v>
      </c>
      <c r="D43" s="33">
        <v>42738</v>
      </c>
      <c r="E43" s="88" t="s">
        <v>282</v>
      </c>
      <c r="F43" s="103"/>
      <c r="G43" s="151"/>
      <c r="H43" s="99"/>
      <c r="I43" s="99"/>
      <c r="J43" s="98"/>
      <c r="K43" s="99"/>
      <c r="L43" s="34">
        <v>5000000</v>
      </c>
      <c r="M43" s="35"/>
      <c r="N43" s="35" t="s">
        <v>33</v>
      </c>
      <c r="O43" s="45" t="str">
        <f>IF(AND('331-CT'!$F$5=TH!G43,OR(M43="331",N43="331")),"x","")</f>
        <v/>
      </c>
      <c r="P43" s="45" t="str">
        <f>IF(AND(A43='111'!$L$11,OR($M43=$P$7,$N43=$P$7)),"x","")</f>
        <v>x</v>
      </c>
      <c r="Q43" s="45" t="str">
        <f>IF(AND($M43=$P$7,$A43&lt;'111'!$L$11),"x","")</f>
        <v/>
      </c>
      <c r="R43" s="45" t="str">
        <f>IF(AND($N43=$P$7,$A43&lt;'111'!$L$11),"x","")</f>
        <v/>
      </c>
    </row>
    <row r="44" spans="1:18" ht="15.75" customHeight="1">
      <c r="A44" s="32">
        <f t="shared" ref="A44:A77" si="5">IF(B44&lt;&gt;"",MONTH(B44),"")</f>
        <v>1</v>
      </c>
      <c r="B44" s="33">
        <f t="shared" si="3"/>
        <v>42738</v>
      </c>
      <c r="C44" s="110" t="s">
        <v>268</v>
      </c>
      <c r="D44" s="33">
        <v>42738</v>
      </c>
      <c r="E44" s="88" t="s">
        <v>283</v>
      </c>
      <c r="F44" s="103"/>
      <c r="G44" s="151"/>
      <c r="H44" s="99"/>
      <c r="I44" s="99"/>
      <c r="J44" s="98"/>
      <c r="K44" s="99"/>
      <c r="L44" s="34">
        <v>275000</v>
      </c>
      <c r="M44" s="35"/>
      <c r="N44" s="35" t="s">
        <v>33</v>
      </c>
      <c r="O44" s="45" t="str">
        <f>IF(AND('331-CT'!$F$5=TH!G44,OR(M44="331",N44="331")),"x","")</f>
        <v/>
      </c>
      <c r="P44" s="45" t="str">
        <f>IF(AND(A44='111'!$L$11,OR($M44=$P$7,$N44=$P$7)),"x","")</f>
        <v>x</v>
      </c>
      <c r="Q44" s="45" t="str">
        <f>IF(AND($M44=$P$7,$A44&lt;'111'!$L$11),"x","")</f>
        <v/>
      </c>
      <c r="R44" s="45" t="str">
        <f>IF(AND($N44=$P$7,$A44&lt;'111'!$L$11),"x","")</f>
        <v/>
      </c>
    </row>
    <row r="45" spans="1:18" ht="15.75" customHeight="1">
      <c r="A45" s="32">
        <f t="shared" si="5"/>
        <v>1</v>
      </c>
      <c r="B45" s="33">
        <f t="shared" si="3"/>
        <v>42738</v>
      </c>
      <c r="C45" s="110" t="s">
        <v>269</v>
      </c>
      <c r="D45" s="33">
        <v>42738</v>
      </c>
      <c r="E45" s="88" t="s">
        <v>284</v>
      </c>
      <c r="F45" s="103"/>
      <c r="G45" s="151"/>
      <c r="H45" s="99"/>
      <c r="I45" s="99"/>
      <c r="J45" s="98"/>
      <c r="K45" s="99"/>
      <c r="L45" s="34">
        <v>7284000</v>
      </c>
      <c r="M45" s="35"/>
      <c r="N45" s="35" t="s">
        <v>33</v>
      </c>
      <c r="O45" s="45" t="str">
        <f>IF(AND('331-CT'!$F$5=TH!G45,OR(M45="331",N45="331")),"x","")</f>
        <v/>
      </c>
      <c r="P45" s="45" t="str">
        <f>IF(AND(A45='111'!$L$11,OR($M45=$P$7,$N45=$P$7)),"x","")</f>
        <v>x</v>
      </c>
      <c r="Q45" s="45" t="str">
        <f>IF(AND($M45=$P$7,$A45&lt;'111'!$L$11),"x","")</f>
        <v/>
      </c>
      <c r="R45" s="45" t="str">
        <f>IF(AND($N45=$P$7,$A45&lt;'111'!$L$11),"x","")</f>
        <v/>
      </c>
    </row>
    <row r="46" spans="1:18" ht="15.75" customHeight="1">
      <c r="A46" s="32">
        <f t="shared" si="5"/>
        <v>1</v>
      </c>
      <c r="B46" s="33">
        <f t="shared" si="3"/>
        <v>42738</v>
      </c>
      <c r="C46" s="110" t="s">
        <v>270</v>
      </c>
      <c r="D46" s="33">
        <v>42738</v>
      </c>
      <c r="E46" s="88" t="s">
        <v>285</v>
      </c>
      <c r="F46" s="103" t="s">
        <v>483</v>
      </c>
      <c r="G46" s="151" t="s">
        <v>85</v>
      </c>
      <c r="H46" s="99"/>
      <c r="I46" s="99"/>
      <c r="J46" s="98"/>
      <c r="K46" s="99"/>
      <c r="L46" s="34">
        <v>150000000</v>
      </c>
      <c r="M46" s="35" t="s">
        <v>8</v>
      </c>
      <c r="N46" s="35" t="s">
        <v>33</v>
      </c>
      <c r="O46" s="45" t="str">
        <f>IF(AND('331-CT'!$F$5=TH!G46,OR(M46="331",N46="331")),"x","")</f>
        <v/>
      </c>
      <c r="P46" s="45" t="str">
        <f>IF(AND(A46='111'!$L$11,OR($M46=$P$7,$N46=$P$7)),"x","")</f>
        <v>x</v>
      </c>
      <c r="Q46" s="45" t="str">
        <f>IF(AND($M46=$P$7,$A46&lt;'111'!$L$11),"x","")</f>
        <v/>
      </c>
      <c r="R46" s="45" t="str">
        <f>IF(AND($N46=$P$7,$A46&lt;'111'!$L$11),"x","")</f>
        <v/>
      </c>
    </row>
    <row r="47" spans="1:18" ht="15.75" customHeight="1">
      <c r="A47" s="32">
        <f t="shared" si="5"/>
        <v>1</v>
      </c>
      <c r="B47" s="33">
        <f t="shared" si="3"/>
        <v>42738</v>
      </c>
      <c r="C47" s="110" t="s">
        <v>270</v>
      </c>
      <c r="D47" s="33">
        <v>42738</v>
      </c>
      <c r="E47" s="88" t="s">
        <v>398</v>
      </c>
      <c r="F47" s="103"/>
      <c r="G47" s="151" t="s">
        <v>85</v>
      </c>
      <c r="H47" s="99"/>
      <c r="I47" s="99"/>
      <c r="J47" s="98"/>
      <c r="K47" s="99"/>
      <c r="L47" s="34">
        <v>50000</v>
      </c>
      <c r="M47" s="35"/>
      <c r="N47" s="35" t="s">
        <v>33</v>
      </c>
      <c r="O47" s="45" t="str">
        <f>IF(AND('331-CT'!$F$5=TH!G47,OR(M47="331",N47="331")),"x","")</f>
        <v/>
      </c>
      <c r="P47" s="45" t="str">
        <f>IF(AND(A47='111'!$L$11,OR($M47=$P$7,$N47=$P$7)),"x","")</f>
        <v>x</v>
      </c>
      <c r="Q47" s="45" t="str">
        <f>IF(AND($M47=$P$7,$A47&lt;'111'!$L$11),"x","")</f>
        <v/>
      </c>
      <c r="R47" s="45" t="str">
        <f>IF(AND($N47=$P$7,$A47&lt;'111'!$L$11),"x","")</f>
        <v/>
      </c>
    </row>
    <row r="48" spans="1:18" ht="15.75" customHeight="1">
      <c r="A48" s="32">
        <f t="shared" si="5"/>
        <v>1</v>
      </c>
      <c r="B48" s="33">
        <f t="shared" si="3"/>
        <v>42740</v>
      </c>
      <c r="C48" s="110"/>
      <c r="D48" s="87">
        <v>42740</v>
      </c>
      <c r="E48" s="88" t="s">
        <v>247</v>
      </c>
      <c r="F48" s="157"/>
      <c r="G48" s="7" t="s">
        <v>109</v>
      </c>
      <c r="H48" s="99">
        <v>2000</v>
      </c>
      <c r="I48" s="99">
        <f>8.5*22500</f>
        <v>191250</v>
      </c>
      <c r="J48" s="98"/>
      <c r="K48" s="99"/>
      <c r="L48" s="34">
        <f>ROUND(H48*I48,-3)</f>
        <v>382500000</v>
      </c>
      <c r="M48" s="35" t="s">
        <v>92</v>
      </c>
      <c r="N48" s="35" t="s">
        <v>8</v>
      </c>
      <c r="O48" s="45" t="str">
        <f>IF(AND('331-CT'!$F$5=TH!G48,OR(M48="331",N48="331")),"x","")</f>
        <v/>
      </c>
      <c r="P48" s="45" t="str">
        <f>IF(AND(A48='111'!$L$11,OR($M48=$P$7,$N48=$P$7)),"x","")</f>
        <v/>
      </c>
      <c r="Q48" s="45" t="str">
        <f>IF(AND($M48=$P$7,$A48&lt;'111'!$L$11),"x","")</f>
        <v/>
      </c>
      <c r="R48" s="45" t="str">
        <f>IF(AND($N48=$P$7,$A48&lt;'111'!$L$11),"x","")</f>
        <v/>
      </c>
    </row>
    <row r="49" spans="1:18" ht="15.75" customHeight="1">
      <c r="A49" s="32">
        <f t="shared" si="5"/>
        <v>1</v>
      </c>
      <c r="B49" s="33">
        <f t="shared" si="3"/>
        <v>42740</v>
      </c>
      <c r="C49" s="110"/>
      <c r="D49" s="87">
        <v>42740</v>
      </c>
      <c r="E49" s="88" t="s">
        <v>248</v>
      </c>
      <c r="F49" s="157"/>
      <c r="G49" s="7" t="s">
        <v>109</v>
      </c>
      <c r="H49" s="99">
        <f>4*10</f>
        <v>40</v>
      </c>
      <c r="I49" s="99">
        <f>8.5*22500</f>
        <v>191250</v>
      </c>
      <c r="J49" s="98"/>
      <c r="K49" s="99"/>
      <c r="L49" s="34">
        <f>ROUND(H49*I49,-3)</f>
        <v>7650000</v>
      </c>
      <c r="M49" s="35" t="s">
        <v>8</v>
      </c>
      <c r="N49" s="35"/>
      <c r="O49" s="45" t="str">
        <f>IF(AND('331-CT'!$F$5=TH!G49,OR(M49="331",N49="331")),"x","")</f>
        <v/>
      </c>
      <c r="P49" s="45" t="str">
        <f>IF(AND(A49='111'!$L$11,OR($M49=$P$7,$N49=$P$7)),"x","")</f>
        <v/>
      </c>
      <c r="Q49" s="45" t="str">
        <f>IF(AND($M49=$P$7,$A49&lt;'111'!$L$11),"x","")</f>
        <v/>
      </c>
      <c r="R49" s="45" t="str">
        <f>IF(AND($N49=$P$7,$A49&lt;'111'!$L$11),"x","")</f>
        <v/>
      </c>
    </row>
    <row r="50" spans="1:18" ht="15.75" customHeight="1">
      <c r="A50" s="32">
        <f t="shared" si="5"/>
        <v>1</v>
      </c>
      <c r="B50" s="33">
        <f t="shared" si="3"/>
        <v>42740</v>
      </c>
      <c r="C50" s="110"/>
      <c r="D50" s="87">
        <v>42740</v>
      </c>
      <c r="E50" s="88" t="s">
        <v>248</v>
      </c>
      <c r="F50" s="157"/>
      <c r="G50" s="7" t="s">
        <v>109</v>
      </c>
      <c r="H50" s="99">
        <v>30</v>
      </c>
      <c r="I50" s="99">
        <f>8.5*22500</f>
        <v>191250</v>
      </c>
      <c r="J50" s="98"/>
      <c r="K50" s="99"/>
      <c r="L50" s="34">
        <f>ROUND(H50*I50,-3)</f>
        <v>5738000</v>
      </c>
      <c r="M50" s="35" t="s">
        <v>8</v>
      </c>
      <c r="N50" s="35"/>
      <c r="O50" s="45" t="str">
        <f>IF(AND('331-CT'!$F$5=TH!G50,OR(M50="331",N50="331")),"x","")</f>
        <v/>
      </c>
      <c r="P50" s="45" t="str">
        <f>IF(AND(A50='111'!$L$11,OR($M50=$P$7,$N50=$P$7)),"x","")</f>
        <v/>
      </c>
      <c r="Q50" s="45" t="str">
        <f>IF(AND($M50=$P$7,$A50&lt;'111'!$L$11),"x","")</f>
        <v/>
      </c>
      <c r="R50" s="45" t="str">
        <f>IF(AND($N50=$P$7,$A50&lt;'111'!$L$11),"x","")</f>
        <v/>
      </c>
    </row>
    <row r="51" spans="1:18" ht="15.75" customHeight="1">
      <c r="A51" s="32">
        <f t="shared" si="5"/>
        <v>1</v>
      </c>
      <c r="B51" s="33">
        <f t="shared" si="3"/>
        <v>42740</v>
      </c>
      <c r="C51" s="110" t="s">
        <v>271</v>
      </c>
      <c r="D51" s="33">
        <v>42740</v>
      </c>
      <c r="E51" s="88" t="s">
        <v>286</v>
      </c>
      <c r="F51" s="103"/>
      <c r="G51" s="151" t="s">
        <v>311</v>
      </c>
      <c r="H51" s="99"/>
      <c r="I51" s="99"/>
      <c r="J51" s="98"/>
      <c r="K51" s="99"/>
      <c r="L51" s="34">
        <v>5000000</v>
      </c>
      <c r="M51" s="35"/>
      <c r="N51" s="35" t="s">
        <v>33</v>
      </c>
      <c r="O51" s="45" t="str">
        <f>IF(AND('331-CT'!$F$5=TH!G51,OR(M51="331",N51="331")),"x","")</f>
        <v/>
      </c>
      <c r="P51" s="45" t="str">
        <f>IF(AND(A51='111'!$L$11,OR($M51=$P$7,$N51=$P$7)),"x","")</f>
        <v>x</v>
      </c>
      <c r="Q51" s="45" t="str">
        <f>IF(AND($M51=$P$7,$A51&lt;'111'!$L$11),"x","")</f>
        <v/>
      </c>
      <c r="R51" s="45" t="str">
        <f>IF(AND($N51=$P$7,$A51&lt;'111'!$L$11),"x","")</f>
        <v/>
      </c>
    </row>
    <row r="52" spans="1:18" ht="15.75" customHeight="1">
      <c r="A52" s="32">
        <f t="shared" si="5"/>
        <v>1</v>
      </c>
      <c r="B52" s="33">
        <f t="shared" si="3"/>
        <v>42740</v>
      </c>
      <c r="C52" s="110" t="s">
        <v>272</v>
      </c>
      <c r="D52" s="33">
        <v>42740</v>
      </c>
      <c r="E52" s="88" t="s">
        <v>287</v>
      </c>
      <c r="F52" s="103"/>
      <c r="G52" s="151"/>
      <c r="H52" s="99"/>
      <c r="I52" s="99"/>
      <c r="J52" s="98"/>
      <c r="K52" s="99"/>
      <c r="L52" s="34">
        <v>280000</v>
      </c>
      <c r="M52" s="35"/>
      <c r="N52" s="35" t="s">
        <v>33</v>
      </c>
      <c r="O52" s="45" t="str">
        <f>IF(AND('331-CT'!$F$5=TH!G52,OR(M52="331",N52="331")),"x","")</f>
        <v/>
      </c>
      <c r="P52" s="45" t="str">
        <f>IF(AND(A52='111'!$L$11,OR($M52=$P$7,$N52=$P$7)),"x","")</f>
        <v>x</v>
      </c>
      <c r="Q52" s="45" t="str">
        <f>IF(AND($M52=$P$7,$A52&lt;'111'!$L$11),"x","")</f>
        <v/>
      </c>
      <c r="R52" s="45" t="str">
        <f>IF(AND($N52=$P$7,$A52&lt;'111'!$L$11),"x","")</f>
        <v/>
      </c>
    </row>
    <row r="53" spans="1:18" ht="15.75" customHeight="1">
      <c r="A53" s="32">
        <f t="shared" si="5"/>
        <v>1</v>
      </c>
      <c r="B53" s="33">
        <f t="shared" si="3"/>
        <v>42741</v>
      </c>
      <c r="C53" s="110"/>
      <c r="D53" s="87">
        <v>42741</v>
      </c>
      <c r="E53" s="88" t="s">
        <v>93</v>
      </c>
      <c r="F53" s="157"/>
      <c r="G53" s="7" t="s">
        <v>77</v>
      </c>
      <c r="H53" s="99">
        <v>8700</v>
      </c>
      <c r="I53" s="99">
        <v>54000</v>
      </c>
      <c r="J53" s="98"/>
      <c r="K53" s="99"/>
      <c r="L53" s="34">
        <f>ROUND(H53*I53,-3)</f>
        <v>469800000</v>
      </c>
      <c r="M53" s="35" t="s">
        <v>92</v>
      </c>
      <c r="N53" s="35" t="s">
        <v>8</v>
      </c>
      <c r="O53" s="45" t="str">
        <f>IF(AND('331-CT'!$F$5=TH!G53,OR(M53="331",N53="331")),"x","")</f>
        <v/>
      </c>
      <c r="P53" s="45" t="str">
        <f>IF(AND(A53='111'!$L$11,OR($M53=$P$7,$N53=$P$7)),"x","")</f>
        <v/>
      </c>
      <c r="Q53" s="45" t="str">
        <f>IF(AND($M53=$P$7,$A53&lt;'111'!$L$11),"x","")</f>
        <v/>
      </c>
      <c r="R53" s="45" t="str">
        <f>IF(AND($N53=$P$7,$A53&lt;'111'!$L$11),"x","")</f>
        <v/>
      </c>
    </row>
    <row r="54" spans="1:18" ht="15.75" customHeight="1">
      <c r="A54" s="32">
        <f t="shared" si="5"/>
        <v>1</v>
      </c>
      <c r="B54" s="33">
        <f t="shared" si="3"/>
        <v>42741</v>
      </c>
      <c r="C54" s="110"/>
      <c r="D54" s="33">
        <v>42741</v>
      </c>
      <c r="E54" s="88" t="s">
        <v>400</v>
      </c>
      <c r="F54" s="103"/>
      <c r="G54" s="7" t="s">
        <v>85</v>
      </c>
      <c r="H54" s="99">
        <f>98*15</f>
        <v>1470</v>
      </c>
      <c r="I54" s="99">
        <v>105000</v>
      </c>
      <c r="J54" s="98"/>
      <c r="K54" s="99"/>
      <c r="L54" s="34">
        <f>ROUND(H54*I54,-3)</f>
        <v>154350000</v>
      </c>
      <c r="M54" s="35" t="s">
        <v>92</v>
      </c>
      <c r="N54" s="35" t="s">
        <v>8</v>
      </c>
      <c r="O54" s="45" t="str">
        <f>IF(AND('331-CT'!$F$5=TH!G54,OR(M54="331",N54="331")),"x","")</f>
        <v/>
      </c>
      <c r="P54" s="45" t="str">
        <f>IF(AND(A54='111'!$L$11,OR($M54=$P$7,$N54=$P$7)),"x","")</f>
        <v/>
      </c>
      <c r="Q54" s="45" t="str">
        <f>IF(AND($M54=$P$7,$A54&lt;'111'!$L$11),"x","")</f>
        <v/>
      </c>
      <c r="R54" s="45" t="str">
        <f>IF(AND($N54=$P$7,$A54&lt;'111'!$L$11),"x","")</f>
        <v/>
      </c>
    </row>
    <row r="55" spans="1:18" ht="15.75" customHeight="1">
      <c r="A55" s="32">
        <f t="shared" si="5"/>
        <v>1</v>
      </c>
      <c r="B55" s="33">
        <f t="shared" si="3"/>
        <v>42741</v>
      </c>
      <c r="C55" s="110"/>
      <c r="D55" s="33">
        <v>42741</v>
      </c>
      <c r="E55" s="88" t="s">
        <v>401</v>
      </c>
      <c r="F55" s="103"/>
      <c r="G55" s="7" t="s">
        <v>85</v>
      </c>
      <c r="H55" s="99">
        <f>116</f>
        <v>116</v>
      </c>
      <c r="I55" s="99">
        <v>90000</v>
      </c>
      <c r="J55" s="98"/>
      <c r="K55" s="99"/>
      <c r="L55" s="34">
        <f>ROUND(H55*I55,-3)</f>
        <v>10440000</v>
      </c>
      <c r="M55" s="35" t="s">
        <v>92</v>
      </c>
      <c r="N55" s="35" t="s">
        <v>8</v>
      </c>
      <c r="O55" s="45" t="str">
        <f>IF(AND('331-CT'!$F$5=TH!G55,OR(M55="331",N55="331")),"x","")</f>
        <v/>
      </c>
      <c r="P55" s="45" t="str">
        <f>IF(AND(A55='111'!$L$11,OR($M55=$P$7,$N55=$P$7)),"x","")</f>
        <v/>
      </c>
      <c r="Q55" s="45" t="str">
        <f>IF(AND($M55=$P$7,$A55&lt;'111'!$L$11),"x","")</f>
        <v/>
      </c>
      <c r="R55" s="45" t="str">
        <f>IF(AND($N55=$P$7,$A55&lt;'111'!$L$11),"x","")</f>
        <v/>
      </c>
    </row>
    <row r="56" spans="1:18" ht="15.75" customHeight="1">
      <c r="A56" s="32">
        <f t="shared" si="5"/>
        <v>1</v>
      </c>
      <c r="B56" s="33">
        <f t="shared" si="3"/>
        <v>42741</v>
      </c>
      <c r="C56" s="110"/>
      <c r="D56" s="33">
        <v>42741</v>
      </c>
      <c r="E56" s="88" t="s">
        <v>402</v>
      </c>
      <c r="F56" s="103"/>
      <c r="G56" s="7" t="s">
        <v>85</v>
      </c>
      <c r="H56" s="159">
        <v>32.5</v>
      </c>
      <c r="I56" s="99"/>
      <c r="J56" s="98"/>
      <c r="K56" s="99"/>
      <c r="L56" s="34">
        <f>ROUND(H56*I56,-3)</f>
        <v>0</v>
      </c>
      <c r="M56" s="35" t="s">
        <v>8</v>
      </c>
      <c r="N56" s="35"/>
      <c r="O56" s="45" t="str">
        <f>IF(AND('331-CT'!$F$5=TH!G56,OR(M56="331",N56="331")),"x","")</f>
        <v/>
      </c>
      <c r="P56" s="45" t="str">
        <f>IF(AND(A56='111'!$L$11,OR($M56=$P$7,$N56=$P$7)),"x","")</f>
        <v/>
      </c>
      <c r="Q56" s="45" t="str">
        <f>IF(AND($M56=$P$7,$A56&lt;'111'!$L$11),"x","")</f>
        <v/>
      </c>
      <c r="R56" s="45" t="str">
        <f>IF(AND($N56=$P$7,$A56&lt;'111'!$L$11),"x","")</f>
        <v/>
      </c>
    </row>
    <row r="57" spans="1:18" ht="15.75" customHeight="1">
      <c r="A57" s="32">
        <f t="shared" si="5"/>
        <v>1</v>
      </c>
      <c r="B57" s="33">
        <f t="shared" si="3"/>
        <v>42741</v>
      </c>
      <c r="C57" s="110" t="s">
        <v>260</v>
      </c>
      <c r="D57" s="33">
        <v>42741</v>
      </c>
      <c r="E57" s="88" t="s">
        <v>290</v>
      </c>
      <c r="F57" s="103"/>
      <c r="G57" s="151" t="s">
        <v>291</v>
      </c>
      <c r="H57" s="99"/>
      <c r="I57" s="99"/>
      <c r="J57" s="98"/>
      <c r="K57" s="99"/>
      <c r="L57" s="34">
        <v>1000000000</v>
      </c>
      <c r="M57" s="35" t="s">
        <v>33</v>
      </c>
      <c r="N57" s="35"/>
      <c r="O57" s="45" t="str">
        <f>IF(AND('331-CT'!$F$5=TH!G57,OR(M57="331",N57="331")),"x","")</f>
        <v/>
      </c>
      <c r="P57" s="45" t="str">
        <f>IF(AND(A57='111'!$L$11,OR($M57=$P$7,$N57=$P$7)),"x","")</f>
        <v>x</v>
      </c>
      <c r="Q57" s="45" t="str">
        <f>IF(AND($M57=$P$7,$A57&lt;'111'!$L$11),"x","")</f>
        <v/>
      </c>
      <c r="R57" s="45" t="str">
        <f>IF(AND($N57=$P$7,$A57&lt;'111'!$L$11),"x","")</f>
        <v/>
      </c>
    </row>
    <row r="58" spans="1:18" ht="15.75" customHeight="1">
      <c r="A58" s="32">
        <f t="shared" si="5"/>
        <v>1</v>
      </c>
      <c r="B58" s="33">
        <f t="shared" si="3"/>
        <v>42741</v>
      </c>
      <c r="C58" s="110" t="s">
        <v>292</v>
      </c>
      <c r="D58" s="33">
        <v>42741</v>
      </c>
      <c r="E58" s="88" t="s">
        <v>301</v>
      </c>
      <c r="F58" s="103"/>
      <c r="G58" s="151" t="s">
        <v>302</v>
      </c>
      <c r="H58" s="99"/>
      <c r="I58" s="99"/>
      <c r="J58" s="98"/>
      <c r="K58" s="99"/>
      <c r="L58" s="34">
        <v>516500000</v>
      </c>
      <c r="M58" s="35"/>
      <c r="N58" s="35" t="s">
        <v>33</v>
      </c>
      <c r="O58" s="45" t="str">
        <f>IF(AND('331-CT'!$F$5=TH!G58,OR(M58="331",N58="331")),"x","")</f>
        <v/>
      </c>
      <c r="P58" s="45" t="str">
        <f>IF(AND(A58='111'!$L$11,OR($M58=$P$7,$N58=$P$7)),"x","")</f>
        <v>x</v>
      </c>
      <c r="Q58" s="45" t="str">
        <f>IF(AND($M58=$P$7,$A58&lt;'111'!$L$11),"x","")</f>
        <v/>
      </c>
      <c r="R58" s="45" t="str">
        <f>IF(AND($N58=$P$7,$A58&lt;'111'!$L$11),"x","")</f>
        <v/>
      </c>
    </row>
    <row r="59" spans="1:18" ht="15.75" customHeight="1">
      <c r="A59" s="32">
        <f t="shared" si="5"/>
        <v>1</v>
      </c>
      <c r="B59" s="33">
        <f t="shared" si="3"/>
        <v>42741</v>
      </c>
      <c r="C59" s="110" t="s">
        <v>293</v>
      </c>
      <c r="D59" s="33">
        <v>42741</v>
      </c>
      <c r="E59" s="88" t="s">
        <v>303</v>
      </c>
      <c r="F59" s="103" t="s">
        <v>483</v>
      </c>
      <c r="G59" s="151" t="s">
        <v>77</v>
      </c>
      <c r="H59" s="99"/>
      <c r="I59" s="99"/>
      <c r="J59" s="98"/>
      <c r="K59" s="99"/>
      <c r="L59" s="34">
        <v>200000000</v>
      </c>
      <c r="M59" s="35" t="s">
        <v>8</v>
      </c>
      <c r="N59" s="35" t="s">
        <v>33</v>
      </c>
      <c r="O59" s="45" t="str">
        <f>IF(AND('331-CT'!$F$5=TH!G59,OR(M59="331",N59="331")),"x","")</f>
        <v/>
      </c>
      <c r="P59" s="45" t="str">
        <f>IF(AND(A59='111'!$L$11,OR($M59=$P$7,$N59=$P$7)),"x","")</f>
        <v>x</v>
      </c>
      <c r="Q59" s="45" t="str">
        <f>IF(AND($M59=$P$7,$A59&lt;'111'!$L$11),"x","")</f>
        <v/>
      </c>
      <c r="R59" s="45" t="str">
        <f>IF(AND($N59=$P$7,$A59&lt;'111'!$L$11),"x","")</f>
        <v/>
      </c>
    </row>
    <row r="60" spans="1:18" ht="15.75" customHeight="1">
      <c r="A60" s="32">
        <f t="shared" ref="A60" si="6">IF(B60&lt;&gt;"",MONTH(B60),"")</f>
        <v>1</v>
      </c>
      <c r="B60" s="33">
        <f t="shared" ref="B60" si="7">D60</f>
        <v>42741</v>
      </c>
      <c r="C60" s="110" t="s">
        <v>293</v>
      </c>
      <c r="D60" s="33">
        <v>42741</v>
      </c>
      <c r="E60" s="88" t="s">
        <v>508</v>
      </c>
      <c r="F60" s="103" t="s">
        <v>483</v>
      </c>
      <c r="G60" s="151" t="s">
        <v>77</v>
      </c>
      <c r="H60" s="99"/>
      <c r="I60" s="99"/>
      <c r="J60" s="98"/>
      <c r="K60" s="99"/>
      <c r="L60" s="34">
        <v>4886000</v>
      </c>
      <c r="M60" s="35" t="s">
        <v>8</v>
      </c>
      <c r="N60" s="35"/>
      <c r="O60" s="45" t="str">
        <f>IF(AND('331-CT'!$F$5=TH!G60,OR(M60="331",N60="331")),"x","")</f>
        <v/>
      </c>
      <c r="P60" s="45" t="str">
        <f>IF(AND(A60='111'!$L$11,OR($M60=$P$7,$N60=$P$7)),"x","")</f>
        <v/>
      </c>
      <c r="Q60" s="45" t="str">
        <f>IF(AND($M60=$P$7,$A60&lt;'111'!$L$11),"x","")</f>
        <v/>
      </c>
      <c r="R60" s="45" t="str">
        <f>IF(AND($N60=$P$7,$A60&lt;'111'!$L$11),"x","")</f>
        <v/>
      </c>
    </row>
    <row r="61" spans="1:18" ht="15.75" customHeight="1">
      <c r="A61" s="32">
        <f t="shared" si="5"/>
        <v>1</v>
      </c>
      <c r="B61" s="33">
        <f t="shared" si="3"/>
        <v>42741</v>
      </c>
      <c r="C61" s="110" t="s">
        <v>294</v>
      </c>
      <c r="D61" s="33">
        <v>42741</v>
      </c>
      <c r="E61" s="88" t="s">
        <v>304</v>
      </c>
      <c r="F61" s="103" t="s">
        <v>483</v>
      </c>
      <c r="G61" s="41" t="s">
        <v>78</v>
      </c>
      <c r="H61" s="99"/>
      <c r="I61" s="99"/>
      <c r="J61" s="98"/>
      <c r="K61" s="99"/>
      <c r="L61" s="34">
        <v>150000000</v>
      </c>
      <c r="M61" s="35" t="s">
        <v>8</v>
      </c>
      <c r="N61" s="35" t="s">
        <v>33</v>
      </c>
      <c r="O61" s="45" t="str">
        <f>IF(AND('331-CT'!$F$5=TH!G61,OR(M61="331",N61="331")),"x","")</f>
        <v/>
      </c>
      <c r="P61" s="45" t="str">
        <f>IF(AND(A61='111'!$L$11,OR($M61=$P$7,$N61=$P$7)),"x","")</f>
        <v>x</v>
      </c>
      <c r="Q61" s="45" t="str">
        <f>IF(AND($M61=$P$7,$A61&lt;'111'!$L$11),"x","")</f>
        <v/>
      </c>
      <c r="R61" s="45" t="str">
        <f>IF(AND($N61=$P$7,$A61&lt;'111'!$L$11),"x","")</f>
        <v/>
      </c>
    </row>
    <row r="62" spans="1:18" ht="15.75" customHeight="1">
      <c r="A62" s="32">
        <f t="shared" ref="A62" si="8">IF(B62&lt;&gt;"",MONTH(B62),"")</f>
        <v>1</v>
      </c>
      <c r="B62" s="33">
        <f t="shared" ref="B62" si="9">D62</f>
        <v>42741</v>
      </c>
      <c r="C62" s="110" t="s">
        <v>294</v>
      </c>
      <c r="D62" s="33">
        <v>42741</v>
      </c>
      <c r="E62" s="88" t="s">
        <v>588</v>
      </c>
      <c r="F62" s="103" t="s">
        <v>483</v>
      </c>
      <c r="G62" s="41" t="s">
        <v>78</v>
      </c>
      <c r="H62" s="99"/>
      <c r="I62" s="99"/>
      <c r="J62" s="98"/>
      <c r="K62" s="99"/>
      <c r="L62" s="34">
        <v>3000</v>
      </c>
      <c r="M62" s="35" t="s">
        <v>8</v>
      </c>
      <c r="N62" s="35"/>
      <c r="O62" s="45" t="str">
        <f>IF(AND('331-CT'!$F$5=TH!G62,OR(M62="331",N62="331")),"x","")</f>
        <v/>
      </c>
      <c r="P62" s="45" t="str">
        <f>IF(AND(A62='111'!$L$11,OR($M62=$P$7,$N62=$P$7)),"x","")</f>
        <v/>
      </c>
      <c r="Q62" s="45" t="str">
        <f>IF(AND($M62=$P$7,$A62&lt;'111'!$L$11),"x","")</f>
        <v/>
      </c>
      <c r="R62" s="45" t="str">
        <f>IF(AND($N62=$P$7,$A62&lt;'111'!$L$11),"x","")</f>
        <v/>
      </c>
    </row>
    <row r="63" spans="1:18" ht="15.75" customHeight="1">
      <c r="A63" s="32">
        <f t="shared" si="5"/>
        <v>1</v>
      </c>
      <c r="B63" s="33">
        <f t="shared" si="3"/>
        <v>42741</v>
      </c>
      <c r="C63" s="110" t="s">
        <v>295</v>
      </c>
      <c r="D63" s="33">
        <v>42741</v>
      </c>
      <c r="E63" s="88" t="s">
        <v>305</v>
      </c>
      <c r="F63" s="103"/>
      <c r="G63" s="151"/>
      <c r="H63" s="99"/>
      <c r="I63" s="99"/>
      <c r="J63" s="98"/>
      <c r="K63" s="99"/>
      <c r="L63" s="34">
        <v>3500000</v>
      </c>
      <c r="M63" s="35"/>
      <c r="N63" s="35" t="s">
        <v>33</v>
      </c>
      <c r="O63" s="45" t="str">
        <f>IF(AND('331-CT'!$F$5=TH!G63,OR(M63="331",N63="331")),"x","")</f>
        <v/>
      </c>
      <c r="P63" s="45" t="str">
        <f>IF(AND(A63='111'!$L$11,OR($M63=$P$7,$N63=$P$7)),"x","")</f>
        <v>x</v>
      </c>
      <c r="Q63" s="45" t="str">
        <f>IF(AND($M63=$P$7,$A63&lt;'111'!$L$11),"x","")</f>
        <v/>
      </c>
      <c r="R63" s="45" t="str">
        <f>IF(AND($N63=$P$7,$A63&lt;'111'!$L$11),"x","")</f>
        <v/>
      </c>
    </row>
    <row r="64" spans="1:18" ht="15.75" customHeight="1">
      <c r="A64" s="32">
        <f t="shared" si="5"/>
        <v>1</v>
      </c>
      <c r="B64" s="33">
        <f t="shared" si="3"/>
        <v>42741</v>
      </c>
      <c r="C64" s="110" t="s">
        <v>296</v>
      </c>
      <c r="D64" s="33">
        <v>42741</v>
      </c>
      <c r="E64" s="88" t="s">
        <v>306</v>
      </c>
      <c r="F64" s="103"/>
      <c r="G64" s="151"/>
      <c r="H64" s="99"/>
      <c r="I64" s="99"/>
      <c r="J64" s="98"/>
      <c r="K64" s="99"/>
      <c r="L64" s="34">
        <v>865000</v>
      </c>
      <c r="M64" s="35"/>
      <c r="N64" s="35" t="s">
        <v>33</v>
      </c>
      <c r="O64" s="45" t="str">
        <f>IF(AND('331-CT'!$F$5=TH!G64,OR(M64="331",N64="331")),"x","")</f>
        <v/>
      </c>
      <c r="P64" s="45" t="str">
        <f>IF(AND(A64='111'!$L$11,OR($M64=$P$7,$N64=$P$7)),"x","")</f>
        <v>x</v>
      </c>
      <c r="Q64" s="45" t="str">
        <f>IF(AND($M64=$P$7,$A64&lt;'111'!$L$11),"x","")</f>
        <v/>
      </c>
      <c r="R64" s="45" t="str">
        <f>IF(AND($N64=$P$7,$A64&lt;'111'!$L$11),"x","")</f>
        <v/>
      </c>
    </row>
    <row r="65" spans="1:18" ht="15.75" customHeight="1">
      <c r="A65" s="32">
        <f t="shared" si="5"/>
        <v>1</v>
      </c>
      <c r="B65" s="33">
        <f t="shared" si="3"/>
        <v>42741</v>
      </c>
      <c r="C65" s="110" t="s">
        <v>297</v>
      </c>
      <c r="D65" s="33">
        <v>42741</v>
      </c>
      <c r="E65" s="88" t="s">
        <v>307</v>
      </c>
      <c r="F65" s="103"/>
      <c r="G65" s="151"/>
      <c r="H65" s="99"/>
      <c r="I65" s="99"/>
      <c r="J65" s="98"/>
      <c r="K65" s="99"/>
      <c r="L65" s="34">
        <v>500000</v>
      </c>
      <c r="M65" s="35"/>
      <c r="N65" s="35" t="s">
        <v>33</v>
      </c>
      <c r="O65" s="45" t="str">
        <f>IF(AND('331-CT'!$F$5=TH!G65,OR(M65="331",N65="331")),"x","")</f>
        <v/>
      </c>
      <c r="P65" s="45" t="str">
        <f>IF(AND(A65='111'!$L$11,OR($M65=$P$7,$N65=$P$7)),"x","")</f>
        <v>x</v>
      </c>
      <c r="Q65" s="45" t="str">
        <f>IF(AND($M65=$P$7,$A65&lt;'111'!$L$11),"x","")</f>
        <v/>
      </c>
      <c r="R65" s="45" t="str">
        <f>IF(AND($N65=$P$7,$A65&lt;'111'!$L$11),"x","")</f>
        <v/>
      </c>
    </row>
    <row r="66" spans="1:18" ht="15.75" customHeight="1">
      <c r="A66" s="32">
        <f t="shared" si="5"/>
        <v>1</v>
      </c>
      <c r="B66" s="33">
        <f t="shared" si="3"/>
        <v>42741</v>
      </c>
      <c r="C66" s="110" t="s">
        <v>298</v>
      </c>
      <c r="D66" s="33">
        <v>42741</v>
      </c>
      <c r="E66" s="88" t="s">
        <v>308</v>
      </c>
      <c r="F66" s="103"/>
      <c r="G66" s="151"/>
      <c r="H66" s="99"/>
      <c r="I66" s="99"/>
      <c r="J66" s="98"/>
      <c r="K66" s="99"/>
      <c r="L66" s="34">
        <v>10000000</v>
      </c>
      <c r="M66" s="35" t="s">
        <v>251</v>
      </c>
      <c r="N66" s="35" t="s">
        <v>33</v>
      </c>
      <c r="O66" s="45" t="str">
        <f>IF(AND('331-CT'!$F$5=TH!G66,OR(M66="331",N66="331")),"x","")</f>
        <v/>
      </c>
      <c r="P66" s="45" t="str">
        <f>IF(AND(A66='111'!$L$11,OR($M66=$P$7,$N66=$P$7)),"x","")</f>
        <v>x</v>
      </c>
      <c r="Q66" s="45" t="str">
        <f>IF(AND($M66=$P$7,$A66&lt;'111'!$L$11),"x","")</f>
        <v/>
      </c>
      <c r="R66" s="45" t="str">
        <f>IF(AND($N66=$P$7,$A66&lt;'111'!$L$11),"x","")</f>
        <v/>
      </c>
    </row>
    <row r="67" spans="1:18" ht="15.75" customHeight="1">
      <c r="A67" s="32">
        <f t="shared" si="5"/>
        <v>1</v>
      </c>
      <c r="B67" s="33">
        <f t="shared" si="3"/>
        <v>42741</v>
      </c>
      <c r="C67" s="110" t="s">
        <v>299</v>
      </c>
      <c r="D67" s="33">
        <v>42741</v>
      </c>
      <c r="E67" s="88" t="s">
        <v>309</v>
      </c>
      <c r="F67" s="103"/>
      <c r="G67" s="151"/>
      <c r="H67" s="99"/>
      <c r="I67" s="99"/>
      <c r="J67" s="98"/>
      <c r="K67" s="99"/>
      <c r="L67" s="34">
        <v>3500000</v>
      </c>
      <c r="M67" s="35" t="s">
        <v>251</v>
      </c>
      <c r="N67" s="35" t="s">
        <v>33</v>
      </c>
      <c r="O67" s="45" t="str">
        <f>IF(AND('331-CT'!$F$5=TH!G67,OR(M67="331",N67="331")),"x","")</f>
        <v/>
      </c>
      <c r="P67" s="45" t="str">
        <f>IF(AND(A67='111'!$L$11,OR($M67=$P$7,$N67=$P$7)),"x","")</f>
        <v>x</v>
      </c>
      <c r="Q67" s="45" t="str">
        <f>IF(AND($M67=$P$7,$A67&lt;'111'!$L$11),"x","")</f>
        <v/>
      </c>
      <c r="R67" s="45" t="str">
        <f>IF(AND($N67=$P$7,$A67&lt;'111'!$L$11),"x","")</f>
        <v/>
      </c>
    </row>
    <row r="68" spans="1:18" ht="15.75" customHeight="1">
      <c r="A68" s="32">
        <f t="shared" si="5"/>
        <v>1</v>
      </c>
      <c r="B68" s="33">
        <f t="shared" si="3"/>
        <v>42741</v>
      </c>
      <c r="C68" s="110" t="s">
        <v>300</v>
      </c>
      <c r="D68" s="33">
        <v>42741</v>
      </c>
      <c r="E68" s="88" t="s">
        <v>310</v>
      </c>
      <c r="F68" s="103"/>
      <c r="G68" s="151" t="s">
        <v>311</v>
      </c>
      <c r="H68" s="99"/>
      <c r="I68" s="99"/>
      <c r="J68" s="98"/>
      <c r="K68" s="99"/>
      <c r="L68" s="34">
        <v>4000000</v>
      </c>
      <c r="M68" s="35" t="s">
        <v>251</v>
      </c>
      <c r="N68" s="35" t="s">
        <v>33</v>
      </c>
      <c r="O68" s="45" t="str">
        <f>IF(AND('331-CT'!$F$5=TH!G68,OR(M68="331",N68="331")),"x","")</f>
        <v/>
      </c>
      <c r="P68" s="45" t="str">
        <f>IF(AND(A68='111'!$L$11,OR($M68=$P$7,$N68=$P$7)),"x","")</f>
        <v>x</v>
      </c>
      <c r="Q68" s="45" t="str">
        <f>IF(AND($M68=$P$7,$A68&lt;'111'!$L$11),"x","")</f>
        <v/>
      </c>
      <c r="R68" s="45" t="str">
        <f>IF(AND($N68=$P$7,$A68&lt;'111'!$L$11),"x","")</f>
        <v/>
      </c>
    </row>
    <row r="69" spans="1:18" ht="15.75" customHeight="1">
      <c r="A69" s="32">
        <f t="shared" si="5"/>
        <v>1</v>
      </c>
      <c r="B69" s="33">
        <f t="shared" si="3"/>
        <v>42742</v>
      </c>
      <c r="C69" s="110"/>
      <c r="D69" s="33">
        <v>42742</v>
      </c>
      <c r="E69" s="88" t="s">
        <v>477</v>
      </c>
      <c r="F69" s="103"/>
      <c r="G69" s="7" t="s">
        <v>77</v>
      </c>
      <c r="H69" s="99">
        <v>2000</v>
      </c>
      <c r="I69" s="99">
        <v>54000</v>
      </c>
      <c r="J69" s="98"/>
      <c r="K69" s="99"/>
      <c r="L69" s="34">
        <f>ROUND(H69*I69,-3)</f>
        <v>108000000</v>
      </c>
      <c r="M69" s="35" t="s">
        <v>92</v>
      </c>
      <c r="N69" s="35" t="s">
        <v>8</v>
      </c>
      <c r="O69" s="45" t="str">
        <f>IF(AND('331-CT'!$F$5=TH!G69,OR(M69="331",N69="331")),"x","")</f>
        <v/>
      </c>
      <c r="P69" s="45" t="str">
        <f>IF(AND(A69='111'!$L$11,OR($M69=$P$7,$N69=$P$7)),"x","")</f>
        <v/>
      </c>
      <c r="Q69" s="45" t="str">
        <f>IF(AND($M69=$P$7,$A69&lt;'111'!$L$11),"x","")</f>
        <v/>
      </c>
      <c r="R69" s="45" t="str">
        <f>IF(AND($N69=$P$7,$A69&lt;'111'!$L$11),"x","")</f>
        <v/>
      </c>
    </row>
    <row r="70" spans="1:18" ht="15.75" customHeight="1">
      <c r="A70" s="32">
        <f t="shared" si="5"/>
        <v>1</v>
      </c>
      <c r="B70" s="33">
        <f t="shared" si="3"/>
        <v>42742</v>
      </c>
      <c r="C70" s="110" t="s">
        <v>312</v>
      </c>
      <c r="D70" s="33">
        <v>42742</v>
      </c>
      <c r="E70" s="88" t="s">
        <v>316</v>
      </c>
      <c r="F70" s="103"/>
      <c r="G70" s="151"/>
      <c r="H70" s="99"/>
      <c r="I70" s="99"/>
      <c r="J70" s="98"/>
      <c r="K70" s="99"/>
      <c r="L70" s="34">
        <v>2350000000</v>
      </c>
      <c r="M70" s="35" t="s">
        <v>33</v>
      </c>
      <c r="N70" s="35" t="s">
        <v>251</v>
      </c>
      <c r="O70" s="45" t="str">
        <f>IF(AND('331-CT'!$F$5=TH!G70,OR(M70="331",N70="331")),"x","")</f>
        <v/>
      </c>
      <c r="P70" s="45" t="str">
        <f>IF(AND(A70='111'!$L$11,OR($M70=$P$7,$N70=$P$7)),"x","")</f>
        <v>x</v>
      </c>
      <c r="Q70" s="45" t="str">
        <f>IF(AND($M70=$P$7,$A70&lt;'111'!$L$11),"x","")</f>
        <v/>
      </c>
      <c r="R70" s="45" t="str">
        <f>IF(AND($N70=$P$7,$A70&lt;'111'!$L$11),"x","")</f>
        <v/>
      </c>
    </row>
    <row r="71" spans="1:18" ht="15.75" customHeight="1">
      <c r="A71" s="32">
        <f t="shared" si="5"/>
        <v>1</v>
      </c>
      <c r="B71" s="33">
        <f t="shared" si="3"/>
        <v>42742</v>
      </c>
      <c r="C71" s="110" t="s">
        <v>313</v>
      </c>
      <c r="D71" s="33">
        <v>42742</v>
      </c>
      <c r="E71" s="88" t="s">
        <v>317</v>
      </c>
      <c r="F71" s="103"/>
      <c r="G71" s="151"/>
      <c r="H71" s="99"/>
      <c r="I71" s="99"/>
      <c r="J71" s="98"/>
      <c r="K71" s="99"/>
      <c r="L71" s="34">
        <v>5000000</v>
      </c>
      <c r="M71" s="35" t="s">
        <v>33</v>
      </c>
      <c r="N71" s="35" t="s">
        <v>251</v>
      </c>
      <c r="O71" s="45" t="str">
        <f>IF(AND('331-CT'!$F$5=TH!G71,OR(M71="331",N71="331")),"x","")</f>
        <v/>
      </c>
      <c r="P71" s="45" t="str">
        <f>IF(AND(A71='111'!$L$11,OR($M71=$P$7,$N71=$P$7)),"x","")</f>
        <v>x</v>
      </c>
      <c r="Q71" s="45" t="str">
        <f>IF(AND($M71=$P$7,$A71&lt;'111'!$L$11),"x","")</f>
        <v/>
      </c>
      <c r="R71" s="45" t="str">
        <f>IF(AND($N71=$P$7,$A71&lt;'111'!$L$11),"x","")</f>
        <v/>
      </c>
    </row>
    <row r="72" spans="1:18" ht="15.75" customHeight="1">
      <c r="A72" s="32">
        <f t="shared" si="5"/>
        <v>1</v>
      </c>
      <c r="B72" s="33">
        <f t="shared" si="3"/>
        <v>42742</v>
      </c>
      <c r="C72" s="110" t="s">
        <v>314</v>
      </c>
      <c r="D72" s="33">
        <v>42742</v>
      </c>
      <c r="E72" s="88" t="s">
        <v>318</v>
      </c>
      <c r="F72" s="103"/>
      <c r="G72" s="151"/>
      <c r="H72" s="99"/>
      <c r="I72" s="99"/>
      <c r="J72" s="98"/>
      <c r="K72" s="99"/>
      <c r="L72" s="34">
        <v>4000000</v>
      </c>
      <c r="M72" s="35" t="s">
        <v>33</v>
      </c>
      <c r="N72" s="35" t="s">
        <v>251</v>
      </c>
      <c r="O72" s="45" t="str">
        <f>IF(AND('331-CT'!$F$5=TH!G72,OR(M72="331",N72="331")),"x","")</f>
        <v/>
      </c>
      <c r="P72" s="45" t="str">
        <f>IF(AND(A72='111'!$L$11,OR($M72=$P$7,$N72=$P$7)),"x","")</f>
        <v>x</v>
      </c>
      <c r="Q72" s="45" t="str">
        <f>IF(AND($M72=$P$7,$A72&lt;'111'!$L$11),"x","")</f>
        <v/>
      </c>
      <c r="R72" s="45" t="str">
        <f>IF(AND($N72=$P$7,$A72&lt;'111'!$L$11),"x","")</f>
        <v/>
      </c>
    </row>
    <row r="73" spans="1:18" ht="15.75" customHeight="1">
      <c r="A73" s="32">
        <f t="shared" si="5"/>
        <v>1</v>
      </c>
      <c r="B73" s="33">
        <f t="shared" si="3"/>
        <v>42742</v>
      </c>
      <c r="C73" s="110" t="s">
        <v>315</v>
      </c>
      <c r="D73" s="33">
        <v>42742</v>
      </c>
      <c r="E73" s="88" t="s">
        <v>319</v>
      </c>
      <c r="F73" s="103"/>
      <c r="G73" s="151"/>
      <c r="H73" s="99"/>
      <c r="I73" s="99"/>
      <c r="J73" s="98"/>
      <c r="K73" s="99"/>
      <c r="L73" s="34">
        <v>2000000</v>
      </c>
      <c r="M73" s="35" t="s">
        <v>33</v>
      </c>
      <c r="N73" s="35" t="s">
        <v>251</v>
      </c>
      <c r="O73" s="45" t="str">
        <f>IF(AND('331-CT'!$F$5=TH!G73,OR(M73="331",N73="331")),"x","")</f>
        <v/>
      </c>
      <c r="P73" s="45" t="str">
        <f>IF(AND(A73='111'!$L$11,OR($M73=$P$7,$N73=$P$7)),"x","")</f>
        <v>x</v>
      </c>
      <c r="Q73" s="45" t="str">
        <f>IF(AND($M73=$P$7,$A73&lt;'111'!$L$11),"x","")</f>
        <v/>
      </c>
      <c r="R73" s="45" t="str">
        <f>IF(AND($N73=$P$7,$A73&lt;'111'!$L$11),"x","")</f>
        <v/>
      </c>
    </row>
    <row r="74" spans="1:18" ht="15.75" customHeight="1">
      <c r="A74" s="32">
        <f t="shared" si="5"/>
        <v>1</v>
      </c>
      <c r="B74" s="33">
        <f t="shared" si="3"/>
        <v>42742</v>
      </c>
      <c r="C74" s="110" t="s">
        <v>320</v>
      </c>
      <c r="D74" s="33">
        <v>42742</v>
      </c>
      <c r="E74" s="88" t="s">
        <v>324</v>
      </c>
      <c r="F74" s="103"/>
      <c r="G74" s="151"/>
      <c r="H74" s="99"/>
      <c r="I74" s="99"/>
      <c r="J74" s="98"/>
      <c r="K74" s="99"/>
      <c r="L74" s="34">
        <v>2350000000</v>
      </c>
      <c r="M74" s="35" t="s">
        <v>289</v>
      </c>
      <c r="N74" s="35" t="s">
        <v>33</v>
      </c>
      <c r="O74" s="45" t="str">
        <f>IF(AND('331-CT'!$F$5=TH!G74,OR(M74="331",N74="331")),"x","")</f>
        <v/>
      </c>
      <c r="P74" s="45" t="str">
        <f>IF(AND(A74='111'!$L$11,OR($M74=$P$7,$N74=$P$7)),"x","")</f>
        <v>x</v>
      </c>
      <c r="Q74" s="45" t="str">
        <f>IF(AND($M74=$P$7,$A74&lt;'111'!$L$11),"x","")</f>
        <v/>
      </c>
      <c r="R74" s="45" t="str">
        <f>IF(AND($N74=$P$7,$A74&lt;'111'!$L$11),"x","")</f>
        <v/>
      </c>
    </row>
    <row r="75" spans="1:18" ht="15.75" customHeight="1">
      <c r="A75" s="32">
        <f t="shared" si="5"/>
        <v>1</v>
      </c>
      <c r="B75" s="33">
        <f t="shared" si="3"/>
        <v>42742</v>
      </c>
      <c r="C75" s="110" t="s">
        <v>321</v>
      </c>
      <c r="D75" s="33">
        <v>42742</v>
      </c>
      <c r="E75" s="88" t="s">
        <v>286</v>
      </c>
      <c r="F75" s="103"/>
      <c r="G75" s="151" t="s">
        <v>311</v>
      </c>
      <c r="H75" s="99"/>
      <c r="I75" s="99"/>
      <c r="J75" s="98"/>
      <c r="K75" s="99"/>
      <c r="L75" s="34">
        <v>8190000</v>
      </c>
      <c r="M75" s="35"/>
      <c r="N75" s="35" t="s">
        <v>33</v>
      </c>
      <c r="O75" s="45" t="str">
        <f>IF(AND('331-CT'!$F$5=TH!G75,OR(M75="331",N75="331")),"x","")</f>
        <v/>
      </c>
      <c r="P75" s="45" t="str">
        <f>IF(AND(A75='111'!$L$11,OR($M75=$P$7,$N75=$P$7)),"x","")</f>
        <v>x</v>
      </c>
      <c r="Q75" s="45" t="str">
        <f>IF(AND($M75=$P$7,$A75&lt;'111'!$L$11),"x","")</f>
        <v/>
      </c>
      <c r="R75" s="45" t="str">
        <f>IF(AND($N75=$P$7,$A75&lt;'111'!$L$11),"x","")</f>
        <v/>
      </c>
    </row>
    <row r="76" spans="1:18" ht="15.75" customHeight="1">
      <c r="A76" s="32">
        <f t="shared" si="5"/>
        <v>1</v>
      </c>
      <c r="B76" s="33">
        <f t="shared" si="3"/>
        <v>42742</v>
      </c>
      <c r="C76" s="110" t="s">
        <v>322</v>
      </c>
      <c r="D76" s="33">
        <v>42742</v>
      </c>
      <c r="E76" s="88" t="s">
        <v>325</v>
      </c>
      <c r="F76" s="103"/>
      <c r="G76" s="151"/>
      <c r="H76" s="99"/>
      <c r="I76" s="99"/>
      <c r="J76" s="98"/>
      <c r="K76" s="99"/>
      <c r="L76" s="34">
        <v>2573000</v>
      </c>
      <c r="M76" s="35"/>
      <c r="N76" s="35" t="s">
        <v>33</v>
      </c>
      <c r="O76" s="45" t="str">
        <f>IF(AND('331-CT'!$F$5=TH!G76,OR(M76="331",N76="331")),"x","")</f>
        <v/>
      </c>
      <c r="P76" s="45" t="str">
        <f>IF(AND(A76='111'!$L$11,OR($M76=$P$7,$N76=$P$7)),"x","")</f>
        <v>x</v>
      </c>
      <c r="Q76" s="45" t="str">
        <f>IF(AND($M76=$P$7,$A76&lt;'111'!$L$11),"x","")</f>
        <v/>
      </c>
      <c r="R76" s="45" t="str">
        <f>IF(AND($N76=$P$7,$A76&lt;'111'!$L$11),"x","")</f>
        <v/>
      </c>
    </row>
    <row r="77" spans="1:18" ht="15.75" customHeight="1">
      <c r="A77" s="32">
        <f t="shared" si="5"/>
        <v>1</v>
      </c>
      <c r="B77" s="33">
        <f t="shared" si="3"/>
        <v>42742</v>
      </c>
      <c r="C77" s="110" t="s">
        <v>323</v>
      </c>
      <c r="D77" s="33">
        <v>42742</v>
      </c>
      <c r="E77" s="88" t="s">
        <v>326</v>
      </c>
      <c r="F77" s="103"/>
      <c r="G77" s="151"/>
      <c r="H77" s="99"/>
      <c r="I77" s="99"/>
      <c r="J77" s="98"/>
      <c r="K77" s="99"/>
      <c r="L77" s="34">
        <v>2000000</v>
      </c>
      <c r="M77" s="35" t="s">
        <v>251</v>
      </c>
      <c r="N77" s="35" t="s">
        <v>33</v>
      </c>
      <c r="O77" s="45" t="str">
        <f>IF(AND('331-CT'!$F$5=TH!G77,OR(M77="331",N77="331")),"x","")</f>
        <v/>
      </c>
      <c r="P77" s="45" t="str">
        <f>IF(AND(A77='111'!$L$11,OR($M77=$P$7,$N77=$P$7)),"x","")</f>
        <v>x</v>
      </c>
      <c r="Q77" s="45" t="str">
        <f>IF(AND($M77=$P$7,$A77&lt;'111'!$L$11),"x","")</f>
        <v/>
      </c>
      <c r="R77" s="45" t="str">
        <f>IF(AND($N77=$P$7,$A77&lt;'111'!$L$11),"x","")</f>
        <v/>
      </c>
    </row>
    <row r="78" spans="1:18" ht="15.75" customHeight="1">
      <c r="A78" s="32">
        <f t="shared" ref="A78:A109" si="10">IF(B78&lt;&gt;"",MONTH(B78),"")</f>
        <v>1</v>
      </c>
      <c r="B78" s="33">
        <f t="shared" si="3"/>
        <v>42743</v>
      </c>
      <c r="C78" s="110"/>
      <c r="D78" s="87">
        <v>42743</v>
      </c>
      <c r="E78" s="88" t="s">
        <v>244</v>
      </c>
      <c r="F78" s="157"/>
      <c r="G78" s="7" t="s">
        <v>111</v>
      </c>
      <c r="H78" s="99">
        <v>692</v>
      </c>
      <c r="I78" s="99">
        <v>80000</v>
      </c>
      <c r="J78" s="98"/>
      <c r="K78" s="99"/>
      <c r="L78" s="34">
        <f>ROUND(H78*I78,-3)</f>
        <v>55360000</v>
      </c>
      <c r="M78" s="35" t="s">
        <v>92</v>
      </c>
      <c r="N78" s="35" t="s">
        <v>8</v>
      </c>
      <c r="O78" s="45" t="str">
        <f>IF(AND('331-CT'!$F$5=TH!G78,OR(M78="331",N78="331")),"x","")</f>
        <v>x</v>
      </c>
      <c r="P78" s="45" t="str">
        <f>IF(AND(A78='111'!$L$11,OR($M78=$P$7,$N78=$P$7)),"x","")</f>
        <v/>
      </c>
      <c r="Q78" s="45" t="str">
        <f>IF(AND($M78=$P$7,$A78&lt;'111'!$L$11),"x","")</f>
        <v/>
      </c>
      <c r="R78" s="45" t="str">
        <f>IF(AND($N78=$P$7,$A78&lt;'111'!$L$11),"x","")</f>
        <v/>
      </c>
    </row>
    <row r="79" spans="1:18" ht="15.75" customHeight="1">
      <c r="A79" s="32">
        <f t="shared" si="10"/>
        <v>1</v>
      </c>
      <c r="B79" s="33">
        <f t="shared" ref="B79:B145" si="11">D79</f>
        <v>42744</v>
      </c>
      <c r="C79" s="110" t="s">
        <v>327</v>
      </c>
      <c r="D79" s="33">
        <v>42744</v>
      </c>
      <c r="E79" s="88" t="s">
        <v>328</v>
      </c>
      <c r="F79" s="103"/>
      <c r="G79" s="151" t="s">
        <v>396</v>
      </c>
      <c r="H79" s="99"/>
      <c r="I79" s="99"/>
      <c r="J79" s="98"/>
      <c r="K79" s="99"/>
      <c r="L79" s="34">
        <v>2970000000</v>
      </c>
      <c r="M79" s="35" t="s">
        <v>33</v>
      </c>
      <c r="N79" s="35" t="s">
        <v>289</v>
      </c>
      <c r="O79" s="45" t="str">
        <f>IF(AND('331-CT'!$F$5=TH!G79,OR(M79="331",N79="331")),"x","")</f>
        <v/>
      </c>
      <c r="P79" s="45" t="str">
        <f>IF(AND(A79='111'!$L$11,OR($M79=$P$7,$N79=$P$7)),"x","")</f>
        <v>x</v>
      </c>
      <c r="Q79" s="45" t="str">
        <f>IF(AND($M79=$P$7,$A79&lt;'111'!$L$11),"x","")</f>
        <v/>
      </c>
      <c r="R79" s="45" t="str">
        <f>IF(AND($N79=$P$7,$A79&lt;'111'!$L$11),"x","")</f>
        <v/>
      </c>
    </row>
    <row r="80" spans="1:18" ht="15.75" customHeight="1">
      <c r="A80" s="32">
        <f t="shared" si="10"/>
        <v>1</v>
      </c>
      <c r="B80" s="33">
        <f t="shared" si="11"/>
        <v>42744</v>
      </c>
      <c r="C80" s="110" t="s">
        <v>329</v>
      </c>
      <c r="D80" s="33">
        <v>42744</v>
      </c>
      <c r="E80" s="88" t="s">
        <v>337</v>
      </c>
      <c r="F80" s="103"/>
      <c r="G80" s="151" t="s">
        <v>346</v>
      </c>
      <c r="H80" s="99"/>
      <c r="I80" s="99"/>
      <c r="J80" s="98"/>
      <c r="K80" s="99"/>
      <c r="L80" s="34">
        <v>2693712000</v>
      </c>
      <c r="M80" s="35"/>
      <c r="N80" s="35" t="s">
        <v>33</v>
      </c>
      <c r="O80" s="45" t="str">
        <f>IF(AND('331-CT'!$F$5=TH!G80,OR(M80="331",N80="331")),"x","")</f>
        <v/>
      </c>
      <c r="P80" s="45" t="str">
        <f>IF(AND(A80='111'!$L$11,OR($M80=$P$7,$N80=$P$7)),"x","")</f>
        <v>x</v>
      </c>
      <c r="Q80" s="45" t="str">
        <f>IF(AND($M80=$P$7,$A80&lt;'111'!$L$11),"x","")</f>
        <v/>
      </c>
      <c r="R80" s="45" t="str">
        <f>IF(AND($N80=$P$7,$A80&lt;'111'!$L$11),"x","")</f>
        <v/>
      </c>
    </row>
    <row r="81" spans="1:18" ht="15.75" customHeight="1">
      <c r="A81" s="32">
        <f t="shared" si="10"/>
        <v>1</v>
      </c>
      <c r="B81" s="33">
        <f t="shared" si="11"/>
        <v>42744</v>
      </c>
      <c r="C81" s="110" t="s">
        <v>330</v>
      </c>
      <c r="D81" s="33">
        <v>42744</v>
      </c>
      <c r="E81" s="88" t="s">
        <v>338</v>
      </c>
      <c r="F81" s="103"/>
      <c r="G81" s="151"/>
      <c r="H81" s="99"/>
      <c r="I81" s="99"/>
      <c r="J81" s="98"/>
      <c r="K81" s="99"/>
      <c r="L81" s="34">
        <v>3273000</v>
      </c>
      <c r="M81" s="35"/>
      <c r="N81" s="35" t="s">
        <v>33</v>
      </c>
      <c r="O81" s="45" t="str">
        <f>IF(AND('331-CT'!$F$5=TH!G81,OR(M81="331",N81="331")),"x","")</f>
        <v/>
      </c>
      <c r="P81" s="45" t="str">
        <f>IF(AND(A81='111'!$L$11,OR($M81=$P$7,$N81=$P$7)),"x","")</f>
        <v>x</v>
      </c>
      <c r="Q81" s="45" t="str">
        <f>IF(AND($M81=$P$7,$A81&lt;'111'!$L$11),"x","")</f>
        <v/>
      </c>
      <c r="R81" s="45" t="str">
        <f>IF(AND($N81=$P$7,$A81&lt;'111'!$L$11),"x","")</f>
        <v/>
      </c>
    </row>
    <row r="82" spans="1:18" ht="15.75" customHeight="1">
      <c r="A82" s="32">
        <f t="shared" si="10"/>
        <v>1</v>
      </c>
      <c r="B82" s="33">
        <f t="shared" si="11"/>
        <v>42744</v>
      </c>
      <c r="C82" s="110" t="s">
        <v>331</v>
      </c>
      <c r="D82" s="33">
        <v>42744</v>
      </c>
      <c r="E82" s="88" t="s">
        <v>339</v>
      </c>
      <c r="F82" s="103"/>
      <c r="G82" s="151"/>
      <c r="H82" s="99"/>
      <c r="I82" s="99"/>
      <c r="J82" s="98"/>
      <c r="K82" s="99"/>
      <c r="L82" s="34">
        <v>60020000</v>
      </c>
      <c r="M82" s="35"/>
      <c r="N82" s="35" t="s">
        <v>33</v>
      </c>
      <c r="O82" s="45" t="str">
        <f>IF(AND('331-CT'!$F$5=TH!G82,OR(M82="331",N82="331")),"x","")</f>
        <v/>
      </c>
      <c r="P82" s="45" t="str">
        <f>IF(AND(A82='111'!$L$11,OR($M82=$P$7,$N82=$P$7)),"x","")</f>
        <v>x</v>
      </c>
      <c r="Q82" s="45" t="str">
        <f>IF(AND($M82=$P$7,$A82&lt;'111'!$L$11),"x","")</f>
        <v/>
      </c>
      <c r="R82" s="45" t="str">
        <f>IF(AND($N82=$P$7,$A82&lt;'111'!$L$11),"x","")</f>
        <v/>
      </c>
    </row>
    <row r="83" spans="1:18" ht="15.75" customHeight="1">
      <c r="A83" s="32">
        <f t="shared" si="10"/>
        <v>1</v>
      </c>
      <c r="B83" s="33">
        <f t="shared" si="11"/>
        <v>42744</v>
      </c>
      <c r="C83" s="110" t="s">
        <v>332</v>
      </c>
      <c r="D83" s="33">
        <v>42744</v>
      </c>
      <c r="E83" s="88" t="s">
        <v>340</v>
      </c>
      <c r="F83" s="103"/>
      <c r="G83" s="151"/>
      <c r="H83" s="99"/>
      <c r="I83" s="99"/>
      <c r="J83" s="98"/>
      <c r="K83" s="99"/>
      <c r="L83" s="34">
        <v>50000000</v>
      </c>
      <c r="M83" s="35"/>
      <c r="N83" s="35" t="s">
        <v>33</v>
      </c>
      <c r="O83" s="45" t="str">
        <f>IF(AND('331-CT'!$F$5=TH!G83,OR(M83="331",N83="331")),"x","")</f>
        <v/>
      </c>
      <c r="P83" s="45" t="str">
        <f>IF(AND(A83='111'!$L$11,OR($M83=$P$7,$N83=$P$7)),"x","")</f>
        <v>x</v>
      </c>
      <c r="Q83" s="45" t="str">
        <f>IF(AND($M83=$P$7,$A83&lt;'111'!$L$11),"x","")</f>
        <v/>
      </c>
      <c r="R83" s="45" t="str">
        <f>IF(AND($N83=$P$7,$A83&lt;'111'!$L$11),"x","")</f>
        <v/>
      </c>
    </row>
    <row r="84" spans="1:18" ht="15.75" customHeight="1">
      <c r="A84" s="32">
        <f t="shared" si="10"/>
        <v>1</v>
      </c>
      <c r="B84" s="33">
        <f t="shared" si="11"/>
        <v>42744</v>
      </c>
      <c r="C84" s="110" t="s">
        <v>333</v>
      </c>
      <c r="D84" s="33">
        <v>42744</v>
      </c>
      <c r="E84" s="88" t="s">
        <v>341</v>
      </c>
      <c r="F84" s="103"/>
      <c r="G84" s="151"/>
      <c r="H84" s="99"/>
      <c r="I84" s="99"/>
      <c r="J84" s="98"/>
      <c r="K84" s="99"/>
      <c r="L84" s="34">
        <v>10000000</v>
      </c>
      <c r="M84" s="35"/>
      <c r="N84" s="35" t="s">
        <v>33</v>
      </c>
      <c r="O84" s="45" t="str">
        <f>IF(AND('331-CT'!$F$5=TH!G84,OR(M84="331",N84="331")),"x","")</f>
        <v/>
      </c>
      <c r="P84" s="45" t="str">
        <f>IF(AND(A84='111'!$L$11,OR($M84=$P$7,$N84=$P$7)),"x","")</f>
        <v>x</v>
      </c>
      <c r="Q84" s="45" t="str">
        <f>IF(AND($M84=$P$7,$A84&lt;'111'!$L$11),"x","")</f>
        <v/>
      </c>
      <c r="R84" s="45" t="str">
        <f>IF(AND($N84=$P$7,$A84&lt;'111'!$L$11),"x","")</f>
        <v/>
      </c>
    </row>
    <row r="85" spans="1:18" ht="15.75" customHeight="1">
      <c r="A85" s="32">
        <f t="shared" si="10"/>
        <v>1</v>
      </c>
      <c r="B85" s="33">
        <f t="shared" si="11"/>
        <v>42744</v>
      </c>
      <c r="C85" s="110" t="s">
        <v>334</v>
      </c>
      <c r="D85" s="33">
        <v>42744</v>
      </c>
      <c r="E85" s="88" t="s">
        <v>342</v>
      </c>
      <c r="F85" s="103"/>
      <c r="G85" s="151"/>
      <c r="H85" s="99"/>
      <c r="I85" s="99"/>
      <c r="J85" s="98"/>
      <c r="K85" s="99"/>
      <c r="L85" s="34">
        <v>500000</v>
      </c>
      <c r="M85" s="35"/>
      <c r="N85" s="35" t="s">
        <v>33</v>
      </c>
      <c r="O85" s="45" t="str">
        <f>IF(AND('331-CT'!$F$5=TH!G85,OR(M85="331",N85="331")),"x","")</f>
        <v/>
      </c>
      <c r="P85" s="45" t="str">
        <f>IF(AND(A85='111'!$L$11,OR($M85=$P$7,$N85=$P$7)),"x","")</f>
        <v>x</v>
      </c>
      <c r="Q85" s="45" t="str">
        <f>IF(AND($M85=$P$7,$A85&lt;'111'!$L$11),"x","")</f>
        <v/>
      </c>
      <c r="R85" s="45" t="str">
        <f>IF(AND($N85=$P$7,$A85&lt;'111'!$L$11),"x","")</f>
        <v/>
      </c>
    </row>
    <row r="86" spans="1:18" ht="15.75" customHeight="1">
      <c r="A86" s="32">
        <f t="shared" si="10"/>
        <v>1</v>
      </c>
      <c r="B86" s="33">
        <f t="shared" si="11"/>
        <v>42744</v>
      </c>
      <c r="C86" s="110" t="s">
        <v>335</v>
      </c>
      <c r="D86" s="33">
        <v>42744</v>
      </c>
      <c r="E86" s="88" t="s">
        <v>343</v>
      </c>
      <c r="F86" s="103" t="s">
        <v>483</v>
      </c>
      <c r="G86" s="7" t="s">
        <v>110</v>
      </c>
      <c r="H86" s="99"/>
      <c r="I86" s="99"/>
      <c r="J86" s="98"/>
      <c r="K86" s="99"/>
      <c r="L86" s="34">
        <f>118726000-39000</f>
        <v>118687000</v>
      </c>
      <c r="M86" s="35" t="s">
        <v>8</v>
      </c>
      <c r="N86" s="35" t="s">
        <v>33</v>
      </c>
      <c r="O86" s="45" t="str">
        <f>IF(AND('331-CT'!$F$5=TH!G86,OR(M86="331",N86="331")),"x","")</f>
        <v/>
      </c>
      <c r="P86" s="45" t="str">
        <f>IF(AND(A86='111'!$L$11,OR($M86=$P$7,$N86=$P$7)),"x","")</f>
        <v>x</v>
      </c>
      <c r="Q86" s="45" t="str">
        <f>IF(AND($M86=$P$7,$A86&lt;'111'!$L$11),"x","")</f>
        <v/>
      </c>
      <c r="R86" s="45" t="str">
        <f>IF(AND($N86=$P$7,$A86&lt;'111'!$L$11),"x","")</f>
        <v/>
      </c>
    </row>
    <row r="87" spans="1:18" ht="15.75" customHeight="1">
      <c r="A87" s="32">
        <f t="shared" si="10"/>
        <v>1</v>
      </c>
      <c r="B87" s="33">
        <f t="shared" si="11"/>
        <v>42744</v>
      </c>
      <c r="C87" s="110" t="s">
        <v>335</v>
      </c>
      <c r="D87" s="33">
        <v>42744</v>
      </c>
      <c r="E87" s="88" t="s">
        <v>398</v>
      </c>
      <c r="F87" s="103"/>
      <c r="G87" s="7"/>
      <c r="H87" s="99"/>
      <c r="I87" s="99"/>
      <c r="J87" s="98"/>
      <c r="K87" s="99"/>
      <c r="L87" s="34">
        <v>39000</v>
      </c>
      <c r="M87" s="35"/>
      <c r="N87" s="35" t="s">
        <v>33</v>
      </c>
      <c r="O87" s="45" t="str">
        <f>IF(AND('331-CT'!$F$5=TH!G87,OR(M87="331",N87="331")),"x","")</f>
        <v/>
      </c>
      <c r="P87" s="45" t="str">
        <f>IF(AND(A87='111'!$L$11,OR($M87=$P$7,$N87=$P$7)),"x","")</f>
        <v>x</v>
      </c>
      <c r="Q87" s="45" t="str">
        <f>IF(AND($M87=$P$7,$A87&lt;'111'!$L$11),"x","")</f>
        <v/>
      </c>
      <c r="R87" s="45" t="str">
        <f>IF(AND($N87=$P$7,$A87&lt;'111'!$L$11),"x","")</f>
        <v/>
      </c>
    </row>
    <row r="88" spans="1:18" ht="15.75" customHeight="1">
      <c r="A88" s="32">
        <f t="shared" si="10"/>
        <v>1</v>
      </c>
      <c r="B88" s="33">
        <f t="shared" si="11"/>
        <v>42744</v>
      </c>
      <c r="C88" s="110" t="s">
        <v>336</v>
      </c>
      <c r="D88" s="33">
        <v>42744</v>
      </c>
      <c r="E88" s="88" t="s">
        <v>344</v>
      </c>
      <c r="F88" s="103" t="s">
        <v>397</v>
      </c>
      <c r="G88" s="151" t="s">
        <v>345</v>
      </c>
      <c r="H88" s="99"/>
      <c r="I88" s="99"/>
      <c r="J88" s="98"/>
      <c r="K88" s="99"/>
      <c r="L88" s="34">
        <v>70023000</v>
      </c>
      <c r="M88" s="35"/>
      <c r="N88" s="35" t="s">
        <v>33</v>
      </c>
      <c r="O88" s="45" t="str">
        <f>IF(AND('331-CT'!$F$5=TH!G88,OR(M88="331",N88="331")),"x","")</f>
        <v/>
      </c>
      <c r="P88" s="45" t="str">
        <f>IF(AND(A88='111'!$L$11,OR($M88=$P$7,$N88=$P$7)),"x","")</f>
        <v>x</v>
      </c>
      <c r="Q88" s="45" t="str">
        <f>IF(AND($M88=$P$7,$A88&lt;'111'!$L$11),"x","")</f>
        <v/>
      </c>
      <c r="R88" s="45" t="str">
        <f>IF(AND($N88=$P$7,$A88&lt;'111'!$L$11),"x","")</f>
        <v/>
      </c>
    </row>
    <row r="89" spans="1:18" ht="15.75" customHeight="1">
      <c r="A89" s="32">
        <f t="shared" si="10"/>
        <v>1</v>
      </c>
      <c r="B89" s="33">
        <f t="shared" si="11"/>
        <v>42745</v>
      </c>
      <c r="C89" s="110"/>
      <c r="D89" s="87">
        <v>42745</v>
      </c>
      <c r="E89" s="88" t="s">
        <v>247</v>
      </c>
      <c r="F89" s="157"/>
      <c r="G89" s="7" t="s">
        <v>109</v>
      </c>
      <c r="H89" s="99">
        <v>1760</v>
      </c>
      <c r="I89" s="99">
        <f>8.5*22500</f>
        <v>191250</v>
      </c>
      <c r="J89" s="98"/>
      <c r="K89" s="99"/>
      <c r="L89" s="34">
        <f>ROUND(H89*I89,-3)</f>
        <v>336600000</v>
      </c>
      <c r="M89" s="35" t="s">
        <v>92</v>
      </c>
      <c r="N89" s="35" t="s">
        <v>8</v>
      </c>
      <c r="O89" s="45" t="str">
        <f>IF(AND('331-CT'!$F$5=TH!G89,OR(M89="331",N89="331")),"x","")</f>
        <v/>
      </c>
      <c r="P89" s="45" t="str">
        <f>IF(AND(A89='111'!$L$11,OR($M89=$P$7,$N89=$P$7)),"x","")</f>
        <v/>
      </c>
      <c r="Q89" s="45" t="str">
        <f>IF(AND($M89=$P$7,$A89&lt;'111'!$L$11),"x","")</f>
        <v/>
      </c>
      <c r="R89" s="45" t="str">
        <f>IF(AND($N89=$P$7,$A89&lt;'111'!$L$11),"x","")</f>
        <v/>
      </c>
    </row>
    <row r="90" spans="1:18" ht="15.75" customHeight="1">
      <c r="A90" s="32">
        <f t="shared" si="10"/>
        <v>1</v>
      </c>
      <c r="B90" s="33">
        <f t="shared" si="11"/>
        <v>42745</v>
      </c>
      <c r="C90" s="110"/>
      <c r="D90" s="33">
        <v>42745</v>
      </c>
      <c r="E90" s="88" t="s">
        <v>399</v>
      </c>
      <c r="F90" s="103"/>
      <c r="G90" s="151" t="s">
        <v>358</v>
      </c>
      <c r="H90" s="99">
        <v>1390</v>
      </c>
      <c r="I90" s="99">
        <v>10000</v>
      </c>
      <c r="J90" s="98"/>
      <c r="K90" s="99"/>
      <c r="L90" s="34">
        <f>ROUND(H90*I90,-3)</f>
        <v>13900000</v>
      </c>
      <c r="M90" s="35" t="s">
        <v>92</v>
      </c>
      <c r="N90" s="35" t="s">
        <v>8</v>
      </c>
      <c r="O90" s="45" t="str">
        <f>IF(AND('331-CT'!$F$5=TH!G90,OR(M90="331",N90="331")),"x","")</f>
        <v/>
      </c>
      <c r="P90" s="45" t="str">
        <f>IF(AND(A90='111'!$L$11,OR($M90=$P$7,$N90=$P$7)),"x","")</f>
        <v/>
      </c>
      <c r="Q90" s="45" t="str">
        <f>IF(AND($M90=$P$7,$A90&lt;'111'!$L$11),"x","")</f>
        <v/>
      </c>
      <c r="R90" s="45" t="str">
        <f>IF(AND($N90=$P$7,$A90&lt;'111'!$L$11),"x","")</f>
        <v/>
      </c>
    </row>
    <row r="91" spans="1:18" ht="15.75" customHeight="1">
      <c r="A91" s="32">
        <f t="shared" si="10"/>
        <v>1</v>
      </c>
      <c r="B91" s="33">
        <f t="shared" si="11"/>
        <v>42745</v>
      </c>
      <c r="C91" s="110" t="s">
        <v>347</v>
      </c>
      <c r="D91" s="33">
        <v>42745</v>
      </c>
      <c r="E91" s="88" t="s">
        <v>348</v>
      </c>
      <c r="F91" s="103"/>
      <c r="G91" s="151" t="s">
        <v>349</v>
      </c>
      <c r="H91" s="99"/>
      <c r="I91" s="99"/>
      <c r="J91" s="98"/>
      <c r="K91" s="99"/>
      <c r="L91" s="34">
        <v>200000000</v>
      </c>
      <c r="M91" s="35" t="s">
        <v>33</v>
      </c>
      <c r="N91" s="35"/>
      <c r="O91" s="45" t="str">
        <f>IF(AND('331-CT'!$F$5=TH!G91,OR(M91="331",N91="331")),"x","")</f>
        <v/>
      </c>
      <c r="P91" s="45" t="str">
        <f>IF(AND(A91='111'!$L$11,OR($M91=$P$7,$N91=$P$7)),"x","")</f>
        <v>x</v>
      </c>
      <c r="Q91" s="45" t="str">
        <f>IF(AND($M91=$P$7,$A91&lt;'111'!$L$11),"x","")</f>
        <v/>
      </c>
      <c r="R91" s="45" t="str">
        <f>IF(AND($N91=$P$7,$A91&lt;'111'!$L$11),"x","")</f>
        <v/>
      </c>
    </row>
    <row r="92" spans="1:18" ht="15.75" customHeight="1">
      <c r="A92" s="32">
        <f t="shared" si="10"/>
        <v>1</v>
      </c>
      <c r="B92" s="33">
        <f t="shared" si="11"/>
        <v>42745</v>
      </c>
      <c r="C92" s="110" t="s">
        <v>350</v>
      </c>
      <c r="D92" s="33">
        <v>42745</v>
      </c>
      <c r="E92" s="88" t="s">
        <v>354</v>
      </c>
      <c r="F92" s="103" t="s">
        <v>483</v>
      </c>
      <c r="G92" s="151" t="s">
        <v>91</v>
      </c>
      <c r="H92" s="99"/>
      <c r="I92" s="99"/>
      <c r="J92" s="98"/>
      <c r="K92" s="99"/>
      <c r="L92" s="34">
        <v>101477000</v>
      </c>
      <c r="M92" s="35" t="s">
        <v>8</v>
      </c>
      <c r="N92" s="35" t="s">
        <v>33</v>
      </c>
      <c r="O92" s="45" t="str">
        <f>IF(AND('331-CT'!$F$5=TH!G92,OR(M92="331",N92="331")),"x","")</f>
        <v/>
      </c>
      <c r="P92" s="45" t="str">
        <f>IF(AND(A92='111'!$L$11,OR($M92=$P$7,$N92=$P$7)),"x","")</f>
        <v>x</v>
      </c>
      <c r="Q92" s="45" t="str">
        <f>IF(AND($M92=$P$7,$A92&lt;'111'!$L$11),"x","")</f>
        <v/>
      </c>
      <c r="R92" s="45" t="str">
        <f>IF(AND($N92=$P$7,$A92&lt;'111'!$L$11),"x","")</f>
        <v/>
      </c>
    </row>
    <row r="93" spans="1:18" ht="15.75" customHeight="1">
      <c r="A93" s="32">
        <f t="shared" si="10"/>
        <v>1</v>
      </c>
      <c r="B93" s="33">
        <f t="shared" si="11"/>
        <v>42745</v>
      </c>
      <c r="C93" s="110" t="s">
        <v>351</v>
      </c>
      <c r="D93" s="33">
        <v>42745</v>
      </c>
      <c r="E93" s="88" t="s">
        <v>278</v>
      </c>
      <c r="F93" s="103"/>
      <c r="G93" s="151" t="s">
        <v>355</v>
      </c>
      <c r="H93" s="99"/>
      <c r="I93" s="99"/>
      <c r="J93" s="98"/>
      <c r="K93" s="99"/>
      <c r="L93" s="34">
        <v>35017000</v>
      </c>
      <c r="M93" s="35"/>
      <c r="N93" s="35" t="s">
        <v>33</v>
      </c>
      <c r="O93" s="45" t="str">
        <f>IF(AND('331-CT'!$F$5=TH!G93,OR(M93="331",N93="331")),"x","")</f>
        <v/>
      </c>
      <c r="P93" s="45" t="str">
        <f>IF(AND(A93='111'!$L$11,OR($M93=$P$7,$N93=$P$7)),"x","")</f>
        <v>x</v>
      </c>
      <c r="Q93" s="45" t="str">
        <f>IF(AND($M93=$P$7,$A93&lt;'111'!$L$11),"x","")</f>
        <v/>
      </c>
      <c r="R93" s="45" t="str">
        <f>IF(AND($N93=$P$7,$A93&lt;'111'!$L$11),"x","")</f>
        <v/>
      </c>
    </row>
    <row r="94" spans="1:18" ht="15.75" customHeight="1">
      <c r="A94" s="32">
        <f t="shared" si="10"/>
        <v>1</v>
      </c>
      <c r="B94" s="33">
        <f t="shared" si="11"/>
        <v>42745</v>
      </c>
      <c r="C94" s="110" t="s">
        <v>352</v>
      </c>
      <c r="D94" s="33">
        <v>42745</v>
      </c>
      <c r="E94" s="88" t="s">
        <v>356</v>
      </c>
      <c r="F94" s="103" t="s">
        <v>483</v>
      </c>
      <c r="G94" s="151" t="s">
        <v>358</v>
      </c>
      <c r="H94" s="99"/>
      <c r="I94" s="99"/>
      <c r="J94" s="98"/>
      <c r="K94" s="99"/>
      <c r="L94" s="34">
        <v>45810000</v>
      </c>
      <c r="M94" s="35" t="s">
        <v>8</v>
      </c>
      <c r="N94" s="35" t="s">
        <v>33</v>
      </c>
      <c r="O94" s="45" t="str">
        <f>IF(AND('331-CT'!$F$5=TH!G94,OR(M94="331",N94="331")),"x","")</f>
        <v/>
      </c>
      <c r="P94" s="45" t="str">
        <f>IF(AND(A94='111'!$L$11,OR($M94=$P$7,$N94=$P$7)),"x","")</f>
        <v>x</v>
      </c>
      <c r="Q94" s="45" t="str">
        <f>IF(AND($M94=$P$7,$A94&lt;'111'!$L$11),"x","")</f>
        <v/>
      </c>
      <c r="R94" s="45" t="str">
        <f>IF(AND($N94=$P$7,$A94&lt;'111'!$L$11),"x","")</f>
        <v/>
      </c>
    </row>
    <row r="95" spans="1:18" ht="15.75" customHeight="1">
      <c r="A95" s="32">
        <f t="shared" si="10"/>
        <v>1</v>
      </c>
      <c r="B95" s="33">
        <f t="shared" si="11"/>
        <v>42745</v>
      </c>
      <c r="C95" s="110" t="s">
        <v>353</v>
      </c>
      <c r="D95" s="33">
        <v>42745</v>
      </c>
      <c r="E95" s="88" t="s">
        <v>357</v>
      </c>
      <c r="F95" s="103"/>
      <c r="G95" s="151"/>
      <c r="H95" s="99"/>
      <c r="I95" s="99"/>
      <c r="J95" s="98"/>
      <c r="K95" s="99"/>
      <c r="L95" s="34">
        <v>736000</v>
      </c>
      <c r="M95" s="35"/>
      <c r="N95" s="35" t="s">
        <v>33</v>
      </c>
      <c r="O95" s="45" t="str">
        <f>IF(AND('331-CT'!$F$5=TH!G95,OR(M95="331",N95="331")),"x","")</f>
        <v/>
      </c>
      <c r="P95" s="45" t="str">
        <f>IF(AND(A95='111'!$L$11,OR($M95=$P$7,$N95=$P$7)),"x","")</f>
        <v>x</v>
      </c>
      <c r="Q95" s="45" t="str">
        <f>IF(AND($M95=$P$7,$A95&lt;'111'!$L$11),"x","")</f>
        <v/>
      </c>
      <c r="R95" s="45" t="str">
        <f>IF(AND($N95=$P$7,$A95&lt;'111'!$L$11),"x","")</f>
        <v/>
      </c>
    </row>
    <row r="96" spans="1:18" ht="15.75" customHeight="1">
      <c r="A96" s="32">
        <f t="shared" si="10"/>
        <v>1</v>
      </c>
      <c r="B96" s="33">
        <f t="shared" si="11"/>
        <v>42745</v>
      </c>
      <c r="C96" s="110" t="s">
        <v>359</v>
      </c>
      <c r="D96" s="33">
        <v>42745</v>
      </c>
      <c r="E96" s="88" t="s">
        <v>362</v>
      </c>
      <c r="F96" s="103"/>
      <c r="G96" s="151"/>
      <c r="H96" s="99"/>
      <c r="I96" s="99"/>
      <c r="J96" s="98"/>
      <c r="K96" s="99"/>
      <c r="L96" s="34">
        <v>3500000</v>
      </c>
      <c r="M96" s="35" t="s">
        <v>33</v>
      </c>
      <c r="N96" s="35" t="s">
        <v>251</v>
      </c>
      <c r="O96" s="45" t="str">
        <f>IF(AND('331-CT'!$F$5=TH!G96,OR(M96="331",N96="331")),"x","")</f>
        <v/>
      </c>
      <c r="P96" s="45" t="str">
        <f>IF(AND(A96='111'!$L$11,OR($M96=$P$7,$N96=$P$7)),"x","")</f>
        <v>x</v>
      </c>
      <c r="Q96" s="45" t="str">
        <f>IF(AND($M96=$P$7,$A96&lt;'111'!$L$11),"x","")</f>
        <v/>
      </c>
      <c r="R96" s="45" t="str">
        <f>IF(AND($N96=$P$7,$A96&lt;'111'!$L$11),"x","")</f>
        <v/>
      </c>
    </row>
    <row r="97" spans="1:18" ht="15.75" customHeight="1">
      <c r="A97" s="32">
        <f t="shared" si="10"/>
        <v>1</v>
      </c>
      <c r="B97" s="33">
        <f t="shared" si="11"/>
        <v>42745</v>
      </c>
      <c r="C97" s="110" t="s">
        <v>360</v>
      </c>
      <c r="D97" s="33">
        <v>42745</v>
      </c>
      <c r="E97" s="88" t="s">
        <v>363</v>
      </c>
      <c r="F97" s="103"/>
      <c r="G97" s="151"/>
      <c r="H97" s="99"/>
      <c r="I97" s="99"/>
      <c r="J97" s="98"/>
      <c r="K97" s="99"/>
      <c r="L97" s="34">
        <v>4040000</v>
      </c>
      <c r="M97" s="35"/>
      <c r="N97" s="35" t="s">
        <v>33</v>
      </c>
      <c r="O97" s="45" t="str">
        <f>IF(AND('331-CT'!$F$5=TH!G97,OR(M97="331",N97="331")),"x","")</f>
        <v/>
      </c>
      <c r="P97" s="45" t="str">
        <f>IF(AND(A97='111'!$L$11,OR($M97=$P$7,$N97=$P$7)),"x","")</f>
        <v>x</v>
      </c>
      <c r="Q97" s="45" t="str">
        <f>IF(AND($M97=$P$7,$A97&lt;'111'!$L$11),"x","")</f>
        <v/>
      </c>
      <c r="R97" s="45" t="str">
        <f>IF(AND($N97=$P$7,$A97&lt;'111'!$L$11),"x","")</f>
        <v/>
      </c>
    </row>
    <row r="98" spans="1:18" ht="15.75" customHeight="1">
      <c r="A98" s="32">
        <f t="shared" si="10"/>
        <v>1</v>
      </c>
      <c r="B98" s="33">
        <f t="shared" si="11"/>
        <v>42745</v>
      </c>
      <c r="C98" s="110" t="s">
        <v>361</v>
      </c>
      <c r="D98" s="33">
        <v>42745</v>
      </c>
      <c r="E98" s="88" t="s">
        <v>364</v>
      </c>
      <c r="F98" s="103"/>
      <c r="G98" s="151"/>
      <c r="H98" s="99"/>
      <c r="I98" s="99"/>
      <c r="J98" s="98"/>
      <c r="K98" s="99"/>
      <c r="L98" s="34">
        <v>4000000</v>
      </c>
      <c r="M98" s="35"/>
      <c r="N98" s="35" t="s">
        <v>33</v>
      </c>
      <c r="O98" s="45" t="str">
        <f>IF(AND('331-CT'!$F$5=TH!G98,OR(M98="331",N98="331")),"x","")</f>
        <v/>
      </c>
      <c r="P98" s="45" t="str">
        <f>IF(AND(A98='111'!$L$11,OR($M98=$P$7,$N98=$P$7)),"x","")</f>
        <v>x</v>
      </c>
      <c r="Q98" s="45" t="str">
        <f>IF(AND($M98=$P$7,$A98&lt;'111'!$L$11),"x","")</f>
        <v/>
      </c>
      <c r="R98" s="45" t="str">
        <f>IF(AND($N98=$P$7,$A98&lt;'111'!$L$11),"x","")</f>
        <v/>
      </c>
    </row>
    <row r="99" spans="1:18" ht="15.75" customHeight="1">
      <c r="A99" s="32">
        <f t="shared" si="10"/>
        <v>1</v>
      </c>
      <c r="B99" s="33">
        <f t="shared" si="11"/>
        <v>42746</v>
      </c>
      <c r="C99" s="110" t="s">
        <v>392</v>
      </c>
      <c r="D99" s="33">
        <v>42746</v>
      </c>
      <c r="E99" s="88" t="s">
        <v>382</v>
      </c>
      <c r="F99" s="103"/>
      <c r="G99" s="151"/>
      <c r="H99" s="99"/>
      <c r="I99" s="99"/>
      <c r="J99" s="98"/>
      <c r="K99" s="99"/>
      <c r="L99" s="34">
        <v>4295000</v>
      </c>
      <c r="M99" s="35" t="s">
        <v>33</v>
      </c>
      <c r="N99" s="35"/>
      <c r="O99" s="45" t="str">
        <f>IF(AND('331-CT'!$F$5=TH!G99,OR(M99="331",N99="331")),"x","")</f>
        <v/>
      </c>
      <c r="P99" s="45" t="str">
        <f>IF(AND(A99='111'!$L$11,OR($M99=$P$7,$N99=$P$7)),"x","")</f>
        <v>x</v>
      </c>
      <c r="Q99" s="45" t="str">
        <f>IF(AND($M99=$P$7,$A99&lt;'111'!$L$11),"x","")</f>
        <v/>
      </c>
      <c r="R99" s="45" t="str">
        <f>IF(AND($N99=$P$7,$A99&lt;'111'!$L$11),"x","")</f>
        <v/>
      </c>
    </row>
    <row r="100" spans="1:18" ht="15.75" customHeight="1">
      <c r="A100" s="32">
        <f t="shared" si="10"/>
        <v>1</v>
      </c>
      <c r="B100" s="33">
        <f t="shared" si="11"/>
        <v>42746</v>
      </c>
      <c r="C100" s="110" t="s">
        <v>365</v>
      </c>
      <c r="D100" s="33">
        <v>42746</v>
      </c>
      <c r="E100" s="88" t="s">
        <v>308</v>
      </c>
      <c r="F100" s="103"/>
      <c r="G100" s="151"/>
      <c r="H100" s="99"/>
      <c r="I100" s="99"/>
      <c r="J100" s="98"/>
      <c r="K100" s="99"/>
      <c r="L100" s="34">
        <v>10000000</v>
      </c>
      <c r="M100" s="35" t="s">
        <v>251</v>
      </c>
      <c r="N100" s="35" t="s">
        <v>33</v>
      </c>
      <c r="O100" s="45" t="str">
        <f>IF(AND('331-CT'!$F$5=TH!G100,OR(M100="331",N100="331")),"x","")</f>
        <v/>
      </c>
      <c r="P100" s="45" t="str">
        <f>IF(AND(A100='111'!$L$11,OR($M100=$P$7,$N100=$P$7)),"x","")</f>
        <v>x</v>
      </c>
      <c r="Q100" s="45" t="str">
        <f>IF(AND($M100=$P$7,$A100&lt;'111'!$L$11),"x","")</f>
        <v/>
      </c>
      <c r="R100" s="45" t="str">
        <f>IF(AND($N100=$P$7,$A100&lt;'111'!$L$11),"x","")</f>
        <v/>
      </c>
    </row>
    <row r="101" spans="1:18" ht="15.75" customHeight="1">
      <c r="A101" s="32">
        <f t="shared" si="10"/>
        <v>1</v>
      </c>
      <c r="B101" s="33">
        <f t="shared" si="11"/>
        <v>42746</v>
      </c>
      <c r="C101" s="110" t="s">
        <v>366</v>
      </c>
      <c r="D101" s="33">
        <v>42746</v>
      </c>
      <c r="E101" s="88" t="s">
        <v>374</v>
      </c>
      <c r="F101" s="103"/>
      <c r="G101" s="151"/>
      <c r="H101" s="99"/>
      <c r="I101" s="99"/>
      <c r="J101" s="98"/>
      <c r="K101" s="99"/>
      <c r="L101" s="34">
        <v>30950000</v>
      </c>
      <c r="M101" s="35"/>
      <c r="N101" s="35" t="s">
        <v>33</v>
      </c>
      <c r="O101" s="45" t="str">
        <f>IF(AND('331-CT'!$F$5=TH!G101,OR(M101="331",N101="331")),"x","")</f>
        <v/>
      </c>
      <c r="P101" s="45" t="str">
        <f>IF(AND(A101='111'!$L$11,OR($M101=$P$7,$N101=$P$7)),"x","")</f>
        <v>x</v>
      </c>
      <c r="Q101" s="45" t="str">
        <f>IF(AND($M101=$P$7,$A101&lt;'111'!$L$11),"x","")</f>
        <v/>
      </c>
      <c r="R101" s="45" t="str">
        <f>IF(AND($N101=$P$7,$A101&lt;'111'!$L$11),"x","")</f>
        <v/>
      </c>
    </row>
    <row r="102" spans="1:18" ht="15.75" customHeight="1">
      <c r="A102" s="32">
        <f t="shared" si="10"/>
        <v>1</v>
      </c>
      <c r="B102" s="33">
        <f t="shared" si="11"/>
        <v>42746</v>
      </c>
      <c r="C102" s="110" t="s">
        <v>367</v>
      </c>
      <c r="D102" s="33">
        <v>42746</v>
      </c>
      <c r="E102" s="88" t="s">
        <v>375</v>
      </c>
      <c r="F102" s="103"/>
      <c r="G102" s="151"/>
      <c r="H102" s="99"/>
      <c r="I102" s="99"/>
      <c r="J102" s="98"/>
      <c r="K102" s="99"/>
      <c r="L102" s="34">
        <v>2000000</v>
      </c>
      <c r="M102" s="35"/>
      <c r="N102" s="35" t="s">
        <v>33</v>
      </c>
      <c r="O102" s="45" t="str">
        <f>IF(AND('331-CT'!$F$5=TH!G102,OR(M102="331",N102="331")),"x","")</f>
        <v/>
      </c>
      <c r="P102" s="45" t="str">
        <f>IF(AND(A102='111'!$L$11,OR($M102=$P$7,$N102=$P$7)),"x","")</f>
        <v>x</v>
      </c>
      <c r="Q102" s="45" t="str">
        <f>IF(AND($M102=$P$7,$A102&lt;'111'!$L$11),"x","")</f>
        <v/>
      </c>
      <c r="R102" s="45" t="str">
        <f>IF(AND($N102=$P$7,$A102&lt;'111'!$L$11),"x","")</f>
        <v/>
      </c>
    </row>
    <row r="103" spans="1:18" ht="15.75" customHeight="1">
      <c r="A103" s="32">
        <f t="shared" si="10"/>
        <v>1</v>
      </c>
      <c r="B103" s="33">
        <f t="shared" si="11"/>
        <v>42746</v>
      </c>
      <c r="C103" s="110" t="s">
        <v>368</v>
      </c>
      <c r="D103" s="33">
        <v>42746</v>
      </c>
      <c r="E103" s="88" t="s">
        <v>376</v>
      </c>
      <c r="F103" s="103"/>
      <c r="G103" s="151"/>
      <c r="H103" s="99"/>
      <c r="I103" s="99"/>
      <c r="J103" s="98"/>
      <c r="K103" s="99"/>
      <c r="L103" s="34">
        <v>10345000</v>
      </c>
      <c r="M103" s="35"/>
      <c r="N103" s="35" t="s">
        <v>33</v>
      </c>
      <c r="O103" s="45" t="str">
        <f>IF(AND('331-CT'!$F$5=TH!G103,OR(M103="331",N103="331")),"x","")</f>
        <v/>
      </c>
      <c r="P103" s="45" t="str">
        <f>IF(AND(A103='111'!$L$11,OR($M103=$P$7,$N103=$P$7)),"x","")</f>
        <v>x</v>
      </c>
      <c r="Q103" s="45" t="str">
        <f>IF(AND($M103=$P$7,$A103&lt;'111'!$L$11),"x","")</f>
        <v/>
      </c>
      <c r="R103" s="45" t="str">
        <f>IF(AND($N103=$P$7,$A103&lt;'111'!$L$11),"x","")</f>
        <v/>
      </c>
    </row>
    <row r="104" spans="1:18" ht="15.75" customHeight="1">
      <c r="A104" s="32">
        <f t="shared" si="10"/>
        <v>1</v>
      </c>
      <c r="B104" s="33">
        <f t="shared" si="11"/>
        <v>42746</v>
      </c>
      <c r="C104" s="110" t="s">
        <v>369</v>
      </c>
      <c r="D104" s="33">
        <v>42746</v>
      </c>
      <c r="E104" s="88" t="s">
        <v>377</v>
      </c>
      <c r="F104" s="103"/>
      <c r="G104" s="151"/>
      <c r="H104" s="99"/>
      <c r="I104" s="99"/>
      <c r="J104" s="98"/>
      <c r="K104" s="99"/>
      <c r="L104" s="34">
        <v>5742000</v>
      </c>
      <c r="M104" s="35"/>
      <c r="N104" s="35" t="s">
        <v>33</v>
      </c>
      <c r="O104" s="45" t="str">
        <f>IF(AND('331-CT'!$F$5=TH!G104,OR(M104="331",N104="331")),"x","")</f>
        <v/>
      </c>
      <c r="P104" s="45" t="str">
        <f>IF(AND(A104='111'!$L$11,OR($M104=$P$7,$N104=$P$7)),"x","")</f>
        <v>x</v>
      </c>
      <c r="Q104" s="45" t="str">
        <f>IF(AND($M104=$P$7,$A104&lt;'111'!$L$11),"x","")</f>
        <v/>
      </c>
      <c r="R104" s="45" t="str">
        <f>IF(AND($N104=$P$7,$A104&lt;'111'!$L$11),"x","")</f>
        <v/>
      </c>
    </row>
    <row r="105" spans="1:18" ht="15.75" customHeight="1">
      <c r="A105" s="32">
        <f t="shared" si="10"/>
        <v>1</v>
      </c>
      <c r="B105" s="33">
        <f t="shared" si="11"/>
        <v>42746</v>
      </c>
      <c r="C105" s="110" t="s">
        <v>370</v>
      </c>
      <c r="D105" s="33">
        <v>42746</v>
      </c>
      <c r="E105" s="88" t="s">
        <v>378</v>
      </c>
      <c r="F105" s="103"/>
      <c r="G105" s="151"/>
      <c r="H105" s="99"/>
      <c r="I105" s="99"/>
      <c r="J105" s="98"/>
      <c r="K105" s="99"/>
      <c r="L105" s="34">
        <v>175000</v>
      </c>
      <c r="M105" s="35"/>
      <c r="N105" s="35" t="s">
        <v>33</v>
      </c>
      <c r="O105" s="45" t="str">
        <f>IF(AND('331-CT'!$F$5=TH!G105,OR(M105="331",N105="331")),"x","")</f>
        <v/>
      </c>
      <c r="P105" s="45" t="str">
        <f>IF(AND(A105='111'!$L$11,OR($M105=$P$7,$N105=$P$7)),"x","")</f>
        <v>x</v>
      </c>
      <c r="Q105" s="45" t="str">
        <f>IF(AND($M105=$P$7,$A105&lt;'111'!$L$11),"x","")</f>
        <v/>
      </c>
      <c r="R105" s="45" t="str">
        <f>IF(AND($N105=$P$7,$A105&lt;'111'!$L$11),"x","")</f>
        <v/>
      </c>
    </row>
    <row r="106" spans="1:18" ht="15.75" customHeight="1">
      <c r="A106" s="32">
        <f t="shared" si="10"/>
        <v>1</v>
      </c>
      <c r="B106" s="33">
        <f t="shared" si="11"/>
        <v>42746</v>
      </c>
      <c r="C106" s="110" t="s">
        <v>371</v>
      </c>
      <c r="D106" s="33">
        <v>42746</v>
      </c>
      <c r="E106" s="88" t="s">
        <v>379</v>
      </c>
      <c r="F106" s="103"/>
      <c r="G106" s="151"/>
      <c r="H106" s="99"/>
      <c r="I106" s="99"/>
      <c r="J106" s="98"/>
      <c r="K106" s="99"/>
      <c r="L106" s="34">
        <v>700000</v>
      </c>
      <c r="M106" s="35"/>
      <c r="N106" s="35" t="s">
        <v>33</v>
      </c>
      <c r="O106" s="45" t="str">
        <f>IF(AND('331-CT'!$F$5=TH!G106,OR(M106="331",N106="331")),"x","")</f>
        <v/>
      </c>
      <c r="P106" s="45" t="str">
        <f>IF(AND(A106='111'!$L$11,OR($M106=$P$7,$N106=$P$7)),"x","")</f>
        <v>x</v>
      </c>
      <c r="Q106" s="45" t="str">
        <f>IF(AND($M106=$P$7,$A106&lt;'111'!$L$11),"x","")</f>
        <v/>
      </c>
      <c r="R106" s="45" t="str">
        <f>IF(AND($N106=$P$7,$A106&lt;'111'!$L$11),"x","")</f>
        <v/>
      </c>
    </row>
    <row r="107" spans="1:18" ht="15.75" customHeight="1">
      <c r="A107" s="32">
        <f t="shared" si="10"/>
        <v>1</v>
      </c>
      <c r="B107" s="33">
        <f t="shared" si="11"/>
        <v>42746</v>
      </c>
      <c r="C107" s="110" t="s">
        <v>372</v>
      </c>
      <c r="D107" s="33">
        <v>42746</v>
      </c>
      <c r="E107" s="88" t="s">
        <v>380</v>
      </c>
      <c r="F107" s="103"/>
      <c r="G107" s="151"/>
      <c r="H107" s="99"/>
      <c r="I107" s="99"/>
      <c r="J107" s="98"/>
      <c r="K107" s="99"/>
      <c r="L107" s="34">
        <v>1500000</v>
      </c>
      <c r="M107" s="35"/>
      <c r="N107" s="35" t="s">
        <v>33</v>
      </c>
      <c r="O107" s="45" t="str">
        <f>IF(AND('331-CT'!$F$5=TH!G107,OR(M107="331",N107="331")),"x","")</f>
        <v/>
      </c>
      <c r="P107" s="45" t="str">
        <f>IF(AND(A107='111'!$L$11,OR($M107=$P$7,$N107=$P$7)),"x","")</f>
        <v>x</v>
      </c>
      <c r="Q107" s="45" t="str">
        <f>IF(AND($M107=$P$7,$A107&lt;'111'!$L$11),"x","")</f>
        <v/>
      </c>
      <c r="R107" s="45" t="str">
        <f>IF(AND($N107=$P$7,$A107&lt;'111'!$L$11),"x","")</f>
        <v/>
      </c>
    </row>
    <row r="108" spans="1:18" ht="15.75" customHeight="1">
      <c r="A108" s="32">
        <f t="shared" si="10"/>
        <v>1</v>
      </c>
      <c r="B108" s="33">
        <f t="shared" si="11"/>
        <v>42746</v>
      </c>
      <c r="C108" s="110" t="s">
        <v>373</v>
      </c>
      <c r="D108" s="33">
        <v>42746</v>
      </c>
      <c r="E108" s="88" t="s">
        <v>381</v>
      </c>
      <c r="F108" s="103"/>
      <c r="G108" s="151"/>
      <c r="H108" s="99"/>
      <c r="I108" s="99"/>
      <c r="J108" s="98"/>
      <c r="K108" s="99"/>
      <c r="L108" s="34">
        <v>250000</v>
      </c>
      <c r="M108" s="35"/>
      <c r="N108" s="35" t="s">
        <v>33</v>
      </c>
      <c r="O108" s="45" t="str">
        <f>IF(AND('331-CT'!$F$5=TH!G108,OR(M108="331",N108="331")),"x","")</f>
        <v/>
      </c>
      <c r="P108" s="45" t="str">
        <f>IF(AND(A108='111'!$L$11,OR($M108=$P$7,$N108=$P$7)),"x","")</f>
        <v>x</v>
      </c>
      <c r="Q108" s="45" t="str">
        <f>IF(AND($M108=$P$7,$A108&lt;'111'!$L$11),"x","")</f>
        <v/>
      </c>
      <c r="R108" s="45" t="str">
        <f>IF(AND($N108=$P$7,$A108&lt;'111'!$L$11),"x","")</f>
        <v/>
      </c>
    </row>
    <row r="109" spans="1:18" ht="15.75" customHeight="1">
      <c r="A109" s="32">
        <f t="shared" si="10"/>
        <v>1</v>
      </c>
      <c r="B109" s="33">
        <f t="shared" si="11"/>
        <v>42747</v>
      </c>
      <c r="C109" s="110" t="s">
        <v>383</v>
      </c>
      <c r="D109" s="33">
        <v>42747</v>
      </c>
      <c r="E109" s="88" t="s">
        <v>389</v>
      </c>
      <c r="F109" s="103"/>
      <c r="G109" s="151"/>
      <c r="H109" s="99"/>
      <c r="I109" s="99"/>
      <c r="J109" s="98"/>
      <c r="K109" s="99"/>
      <c r="L109" s="34">
        <v>950000</v>
      </c>
      <c r="M109" s="35"/>
      <c r="N109" s="35" t="s">
        <v>33</v>
      </c>
      <c r="O109" s="45" t="str">
        <f>IF(AND('331-CT'!$F$5=TH!G109,OR(M109="331",N109="331")),"x","")</f>
        <v/>
      </c>
      <c r="P109" s="45" t="str">
        <f>IF(AND(A109='111'!$L$11,OR($M109=$P$7,$N109=$P$7)),"x","")</f>
        <v>x</v>
      </c>
      <c r="Q109" s="45" t="str">
        <f>IF(AND($M109=$P$7,$A109&lt;'111'!$L$11),"x","")</f>
        <v/>
      </c>
      <c r="R109" s="45" t="str">
        <f>IF(AND($N109=$P$7,$A109&lt;'111'!$L$11),"x","")</f>
        <v/>
      </c>
    </row>
    <row r="110" spans="1:18" ht="15.75" customHeight="1">
      <c r="A110" s="32">
        <f t="shared" ref="A110:A122" si="12">IF(B110&lt;&gt;"",MONTH(B110),"")</f>
        <v>1</v>
      </c>
      <c r="B110" s="33">
        <f t="shared" si="11"/>
        <v>42747</v>
      </c>
      <c r="C110" s="110" t="s">
        <v>384</v>
      </c>
      <c r="D110" s="33">
        <v>42747</v>
      </c>
      <c r="E110" s="88" t="s">
        <v>390</v>
      </c>
      <c r="F110" s="103"/>
      <c r="G110" s="151"/>
      <c r="H110" s="99"/>
      <c r="I110" s="99"/>
      <c r="J110" s="98"/>
      <c r="K110" s="99"/>
      <c r="L110" s="34">
        <v>1978000</v>
      </c>
      <c r="M110" s="35"/>
      <c r="N110" s="35" t="s">
        <v>33</v>
      </c>
      <c r="O110" s="45" t="str">
        <f>IF(AND('331-CT'!$F$5=TH!G110,OR(M110="331",N110="331")),"x","")</f>
        <v/>
      </c>
      <c r="P110" s="45" t="str">
        <f>IF(AND(A110='111'!$L$11,OR($M110=$P$7,$N110=$P$7)),"x","")</f>
        <v>x</v>
      </c>
      <c r="Q110" s="45" t="str">
        <f>IF(AND($M110=$P$7,$A110&lt;'111'!$L$11),"x","")</f>
        <v/>
      </c>
      <c r="R110" s="45" t="str">
        <f>IF(AND($N110=$P$7,$A110&lt;'111'!$L$11),"x","")</f>
        <v/>
      </c>
    </row>
    <row r="111" spans="1:18" ht="15.75" customHeight="1">
      <c r="A111" s="32">
        <f t="shared" si="12"/>
        <v>1</v>
      </c>
      <c r="B111" s="33">
        <f t="shared" si="11"/>
        <v>42747</v>
      </c>
      <c r="C111" s="110" t="s">
        <v>391</v>
      </c>
      <c r="D111" s="33">
        <v>42747</v>
      </c>
      <c r="E111" s="88" t="s">
        <v>328</v>
      </c>
      <c r="F111" s="103"/>
      <c r="G111" s="151" t="s">
        <v>396</v>
      </c>
      <c r="H111" s="99"/>
      <c r="I111" s="99"/>
      <c r="J111" s="98"/>
      <c r="K111" s="99"/>
      <c r="L111" s="34">
        <v>6650000000</v>
      </c>
      <c r="M111" s="35" t="s">
        <v>33</v>
      </c>
      <c r="N111" s="35" t="s">
        <v>289</v>
      </c>
      <c r="O111" s="45" t="str">
        <f>IF(AND('331-CT'!$F$5=TH!G111,OR(M111="331",N111="331")),"x","")</f>
        <v/>
      </c>
      <c r="P111" s="45" t="str">
        <f>IF(AND(A111='111'!$L$11,OR($M111=$P$7,$N111=$P$7)),"x","")</f>
        <v>x</v>
      </c>
      <c r="Q111" s="45" t="str">
        <f>IF(AND($M111=$P$7,$A111&lt;'111'!$L$11),"x","")</f>
        <v/>
      </c>
      <c r="R111" s="45" t="str">
        <f>IF(AND($N111=$P$7,$A111&lt;'111'!$L$11),"x","")</f>
        <v/>
      </c>
    </row>
    <row r="112" spans="1:18" ht="15.75" customHeight="1">
      <c r="A112" s="32">
        <f t="shared" si="12"/>
        <v>1</v>
      </c>
      <c r="B112" s="33">
        <f t="shared" si="11"/>
        <v>42747</v>
      </c>
      <c r="C112" s="110" t="s">
        <v>385</v>
      </c>
      <c r="D112" s="33">
        <v>42747</v>
      </c>
      <c r="E112" s="88" t="s">
        <v>337</v>
      </c>
      <c r="F112" s="103"/>
      <c r="G112" s="151" t="s">
        <v>346</v>
      </c>
      <c r="H112" s="99"/>
      <c r="I112" s="99"/>
      <c r="J112" s="98"/>
      <c r="K112" s="99"/>
      <c r="L112" s="34">
        <v>6604086000</v>
      </c>
      <c r="M112" s="35"/>
      <c r="N112" s="35" t="s">
        <v>33</v>
      </c>
      <c r="O112" s="45" t="str">
        <f>IF(AND('331-CT'!$F$5=TH!G112,OR(M112="331",N112="331")),"x","")</f>
        <v/>
      </c>
      <c r="P112" s="45" t="str">
        <f>IF(AND(A112='111'!$L$11,OR($M112=$P$7,$N112=$P$7)),"x","")</f>
        <v>x</v>
      </c>
      <c r="Q112" s="45" t="str">
        <f>IF(AND($M112=$P$7,$A112&lt;'111'!$L$11),"x","")</f>
        <v/>
      </c>
      <c r="R112" s="45" t="str">
        <f>IF(AND($N112=$P$7,$A112&lt;'111'!$L$11),"x","")</f>
        <v/>
      </c>
    </row>
    <row r="113" spans="1:18" ht="15.75" customHeight="1">
      <c r="A113" s="32">
        <f t="shared" si="12"/>
        <v>1</v>
      </c>
      <c r="B113" s="33">
        <f t="shared" si="11"/>
        <v>42747</v>
      </c>
      <c r="C113" s="110" t="s">
        <v>386</v>
      </c>
      <c r="D113" s="33">
        <v>42747</v>
      </c>
      <c r="E113" s="88" t="s">
        <v>393</v>
      </c>
      <c r="F113" s="103"/>
      <c r="G113" s="151"/>
      <c r="H113" s="99"/>
      <c r="I113" s="99"/>
      <c r="J113" s="98"/>
      <c r="K113" s="99"/>
      <c r="L113" s="34">
        <v>20000000</v>
      </c>
      <c r="M113" s="35"/>
      <c r="N113" s="35" t="s">
        <v>33</v>
      </c>
      <c r="O113" s="45" t="str">
        <f>IF(AND('331-CT'!$F$5=TH!G113,OR(M113="331",N113="331")),"x","")</f>
        <v/>
      </c>
      <c r="P113" s="45" t="str">
        <f>IF(AND(A113='111'!$L$11,OR($M113=$P$7,$N113=$P$7)),"x","")</f>
        <v>x</v>
      </c>
      <c r="Q113" s="45" t="str">
        <f>IF(AND($M113=$P$7,$A113&lt;'111'!$L$11),"x","")</f>
        <v/>
      </c>
      <c r="R113" s="45" t="str">
        <f>IF(AND($N113=$P$7,$A113&lt;'111'!$L$11),"x","")</f>
        <v/>
      </c>
    </row>
    <row r="114" spans="1:18" ht="15.75" customHeight="1">
      <c r="A114" s="32">
        <f t="shared" si="12"/>
        <v>1</v>
      </c>
      <c r="B114" s="33">
        <f t="shared" si="11"/>
        <v>42748</v>
      </c>
      <c r="C114" s="110"/>
      <c r="D114" s="33">
        <v>42748</v>
      </c>
      <c r="E114" s="88" t="s">
        <v>399</v>
      </c>
      <c r="F114" s="103"/>
      <c r="G114" s="151" t="s">
        <v>358</v>
      </c>
      <c r="H114" s="99">
        <v>1360</v>
      </c>
      <c r="I114" s="99">
        <v>9000</v>
      </c>
      <c r="J114" s="98"/>
      <c r="K114" s="99"/>
      <c r="L114" s="34">
        <f>ROUND(H114*I114,-3)</f>
        <v>12240000</v>
      </c>
      <c r="M114" s="35" t="s">
        <v>92</v>
      </c>
      <c r="N114" s="35" t="s">
        <v>8</v>
      </c>
      <c r="O114" s="45" t="str">
        <f>IF(AND('331-CT'!$F$5=TH!G114,OR(M114="331",N114="331")),"x","")</f>
        <v/>
      </c>
      <c r="P114" s="45" t="str">
        <f>IF(AND(A114='111'!$L$11,OR($M114=$P$7,$N114=$P$7)),"x","")</f>
        <v/>
      </c>
      <c r="Q114" s="45" t="str">
        <f>IF(AND($M114=$P$7,$A114&lt;'111'!$L$11),"x","")</f>
        <v/>
      </c>
      <c r="R114" s="45" t="str">
        <f>IF(AND($N114=$P$7,$A114&lt;'111'!$L$11),"x","")</f>
        <v/>
      </c>
    </row>
    <row r="115" spans="1:18" ht="15.75" customHeight="1">
      <c r="A115" s="32">
        <f t="shared" si="12"/>
        <v>1</v>
      </c>
      <c r="B115" s="33">
        <f t="shared" si="11"/>
        <v>42748</v>
      </c>
      <c r="C115" s="110" t="s">
        <v>387</v>
      </c>
      <c r="D115" s="33">
        <v>42748</v>
      </c>
      <c r="E115" s="88" t="s">
        <v>394</v>
      </c>
      <c r="F115" s="103"/>
      <c r="G115" s="151"/>
      <c r="H115" s="99"/>
      <c r="I115" s="99"/>
      <c r="J115" s="98"/>
      <c r="K115" s="99"/>
      <c r="L115" s="34">
        <v>315000</v>
      </c>
      <c r="M115" s="35"/>
      <c r="N115" s="35" t="s">
        <v>33</v>
      </c>
      <c r="O115" s="45" t="str">
        <f>IF(AND('331-CT'!$F$5=TH!G115,OR(M115="331",N115="331")),"x","")</f>
        <v/>
      </c>
      <c r="P115" s="45" t="str">
        <f>IF(AND(A115='111'!$L$11,OR($M115=$P$7,$N115=$P$7)),"x","")</f>
        <v>x</v>
      </c>
      <c r="Q115" s="45" t="str">
        <f>IF(AND($M115=$P$7,$A115&lt;'111'!$L$11),"x","")</f>
        <v/>
      </c>
      <c r="R115" s="45" t="str">
        <f>IF(AND($N115=$P$7,$A115&lt;'111'!$L$11),"x","")</f>
        <v/>
      </c>
    </row>
    <row r="116" spans="1:18" ht="15.75" customHeight="1">
      <c r="A116" s="32">
        <f t="shared" si="12"/>
        <v>1</v>
      </c>
      <c r="B116" s="33">
        <f t="shared" si="11"/>
        <v>42748</v>
      </c>
      <c r="C116" s="110" t="s">
        <v>388</v>
      </c>
      <c r="D116" s="33">
        <v>42748</v>
      </c>
      <c r="E116" s="88" t="s">
        <v>395</v>
      </c>
      <c r="F116" s="103"/>
      <c r="G116" s="151"/>
      <c r="H116" s="99"/>
      <c r="I116" s="99"/>
      <c r="J116" s="98"/>
      <c r="K116" s="99"/>
      <c r="L116" s="34">
        <v>2367000</v>
      </c>
      <c r="M116" s="35"/>
      <c r="N116" s="35" t="s">
        <v>33</v>
      </c>
      <c r="O116" s="45" t="str">
        <f>IF(AND('331-CT'!$F$5=TH!G116,OR(M116="331",N116="331")),"x","")</f>
        <v/>
      </c>
      <c r="P116" s="45" t="str">
        <f>IF(AND(A116='111'!$L$11,OR($M116=$P$7,$N116=$P$7)),"x","")</f>
        <v>x</v>
      </c>
      <c r="Q116" s="45" t="str">
        <f>IF(AND($M116=$P$7,$A116&lt;'111'!$L$11),"x","")</f>
        <v/>
      </c>
      <c r="R116" s="45" t="str">
        <f>IF(AND($N116=$P$7,$A116&lt;'111'!$L$11),"x","")</f>
        <v/>
      </c>
    </row>
    <row r="117" spans="1:18" ht="15.75" customHeight="1">
      <c r="A117" s="32">
        <f t="shared" si="12"/>
        <v>1</v>
      </c>
      <c r="B117" s="33">
        <f t="shared" si="11"/>
        <v>42750</v>
      </c>
      <c r="C117" s="110"/>
      <c r="D117" s="33">
        <v>42750</v>
      </c>
      <c r="E117" s="88" t="s">
        <v>399</v>
      </c>
      <c r="F117" s="103"/>
      <c r="G117" s="151" t="s">
        <v>358</v>
      </c>
      <c r="H117" s="99">
        <v>2220</v>
      </c>
      <c r="I117" s="99">
        <v>10000</v>
      </c>
      <c r="J117" s="98"/>
      <c r="K117" s="99"/>
      <c r="L117" s="34">
        <f t="shared" ref="L117:L122" si="13">ROUND(H117*I117,-3)</f>
        <v>22200000</v>
      </c>
      <c r="M117" s="35" t="s">
        <v>92</v>
      </c>
      <c r="N117" s="35" t="s">
        <v>8</v>
      </c>
      <c r="O117" s="45" t="str">
        <f>IF(AND('331-CT'!$F$5=TH!G117,OR(M117="331",N117="331")),"x","")</f>
        <v/>
      </c>
      <c r="P117" s="45" t="str">
        <f>IF(AND(A117='111'!$L$11,OR($M117=$P$7,$N117=$P$7)),"x","")</f>
        <v/>
      </c>
      <c r="Q117" s="45" t="str">
        <f>IF(AND($M117=$P$7,$A117&lt;'111'!$L$11),"x","")</f>
        <v/>
      </c>
      <c r="R117" s="45" t="str">
        <f>IF(AND($N117=$P$7,$A117&lt;'111'!$L$11),"x","")</f>
        <v/>
      </c>
    </row>
    <row r="118" spans="1:18" ht="15.75" customHeight="1">
      <c r="A118" s="32">
        <f t="shared" si="12"/>
        <v>1</v>
      </c>
      <c r="B118" s="33">
        <f t="shared" si="11"/>
        <v>42754</v>
      </c>
      <c r="C118" s="110"/>
      <c r="D118" s="33">
        <v>42754</v>
      </c>
      <c r="E118" s="88" t="s">
        <v>408</v>
      </c>
      <c r="F118" s="103"/>
      <c r="G118" s="7" t="s">
        <v>85</v>
      </c>
      <c r="H118" s="99">
        <v>30</v>
      </c>
      <c r="I118" s="99">
        <v>450000</v>
      </c>
      <c r="J118" s="98"/>
      <c r="K118" s="99"/>
      <c r="L118" s="34">
        <f t="shared" si="13"/>
        <v>13500000</v>
      </c>
      <c r="M118" s="35" t="s">
        <v>92</v>
      </c>
      <c r="N118" s="35" t="s">
        <v>8</v>
      </c>
      <c r="O118" s="45" t="str">
        <f>IF(AND('331-CT'!$F$5=TH!G118,OR(M118="331",N118="331")),"x","")</f>
        <v/>
      </c>
      <c r="P118" s="45" t="str">
        <f>IF(AND(A118='111'!$L$11,OR($M118=$P$7,$N118=$P$7)),"x","")</f>
        <v/>
      </c>
      <c r="Q118" s="45" t="str">
        <f>IF(AND($M118=$P$7,$A118&lt;'111'!$L$11),"x","")</f>
        <v/>
      </c>
      <c r="R118" s="45" t="str">
        <f>IF(AND($N118=$P$7,$A118&lt;'111'!$L$11),"x","")</f>
        <v/>
      </c>
    </row>
    <row r="119" spans="1:18" ht="15.75" customHeight="1">
      <c r="A119" s="32">
        <f t="shared" si="12"/>
        <v>1</v>
      </c>
      <c r="B119" s="33">
        <f t="shared" si="11"/>
        <v>42754</v>
      </c>
      <c r="C119" s="110"/>
      <c r="D119" s="33">
        <v>42754</v>
      </c>
      <c r="E119" s="88" t="s">
        <v>409</v>
      </c>
      <c r="F119" s="103"/>
      <c r="G119" s="7" t="s">
        <v>85</v>
      </c>
      <c r="H119" s="99">
        <v>1618.5</v>
      </c>
      <c r="I119" s="99">
        <v>8000</v>
      </c>
      <c r="J119" s="98"/>
      <c r="K119" s="99"/>
      <c r="L119" s="34">
        <f t="shared" si="13"/>
        <v>12948000</v>
      </c>
      <c r="M119" s="35" t="s">
        <v>8</v>
      </c>
      <c r="N119" s="35" t="s">
        <v>92</v>
      </c>
      <c r="O119" s="45" t="str">
        <f>IF(AND('331-CT'!$F$5=TH!G119,OR(M119="331",N119="331")),"x","")</f>
        <v/>
      </c>
      <c r="P119" s="45" t="str">
        <f>IF(AND(A119='111'!$L$11,OR($M119=$P$7,$N119=$P$7)),"x","")</f>
        <v/>
      </c>
      <c r="Q119" s="45" t="str">
        <f>IF(AND($M119=$P$7,$A119&lt;'111'!$L$11),"x","")</f>
        <v/>
      </c>
      <c r="R119" s="45" t="str">
        <f>IF(AND($N119=$P$7,$A119&lt;'111'!$L$11),"x","")</f>
        <v/>
      </c>
    </row>
    <row r="120" spans="1:18" ht="15.75" customHeight="1">
      <c r="A120" s="32">
        <f t="shared" si="12"/>
        <v>1</v>
      </c>
      <c r="B120" s="33">
        <f t="shared" si="11"/>
        <v>42754</v>
      </c>
      <c r="C120" s="110"/>
      <c r="D120" s="33">
        <v>42754</v>
      </c>
      <c r="E120" s="88" t="s">
        <v>410</v>
      </c>
      <c r="F120" s="103"/>
      <c r="G120" s="7" t="s">
        <v>85</v>
      </c>
      <c r="H120" s="99">
        <v>584.5</v>
      </c>
      <c r="I120" s="99">
        <v>8000</v>
      </c>
      <c r="J120" s="98"/>
      <c r="K120" s="99"/>
      <c r="L120" s="34">
        <f t="shared" si="13"/>
        <v>4676000</v>
      </c>
      <c r="M120" s="35" t="s">
        <v>8</v>
      </c>
      <c r="N120" s="35" t="s">
        <v>92</v>
      </c>
      <c r="O120" s="45" t="str">
        <f>IF(AND('331-CT'!$F$5=TH!G120,OR(M120="331",N120="331")),"x","")</f>
        <v/>
      </c>
      <c r="P120" s="45" t="str">
        <f>IF(AND(A120='111'!$L$11,OR($M120=$P$7,$N120=$P$7)),"x","")</f>
        <v/>
      </c>
      <c r="Q120" s="45" t="str">
        <f>IF(AND($M120=$P$7,$A120&lt;'111'!$L$11),"x","")</f>
        <v/>
      </c>
      <c r="R120" s="45" t="str">
        <f>IF(AND($N120=$P$7,$A120&lt;'111'!$L$11),"x","")</f>
        <v/>
      </c>
    </row>
    <row r="121" spans="1:18" ht="15.75" customHeight="1">
      <c r="A121" s="32">
        <f t="shared" si="12"/>
        <v>1</v>
      </c>
      <c r="B121" s="33">
        <f t="shared" si="11"/>
        <v>42754</v>
      </c>
      <c r="C121" s="110"/>
      <c r="D121" s="33">
        <v>42754</v>
      </c>
      <c r="E121" s="88" t="s">
        <v>411</v>
      </c>
      <c r="F121" s="103"/>
      <c r="G121" s="7" t="s">
        <v>85</v>
      </c>
      <c r="H121" s="99">
        <v>4819</v>
      </c>
      <c r="I121" s="99">
        <v>8000</v>
      </c>
      <c r="J121" s="98"/>
      <c r="K121" s="99"/>
      <c r="L121" s="34">
        <f t="shared" si="13"/>
        <v>38552000</v>
      </c>
      <c r="M121" s="35" t="s">
        <v>8</v>
      </c>
      <c r="N121" s="35" t="s">
        <v>92</v>
      </c>
      <c r="O121" s="45" t="str">
        <f>IF(AND('331-CT'!$F$5=TH!G121,OR(M121="331",N121="331")),"x","")</f>
        <v/>
      </c>
      <c r="P121" s="45" t="str">
        <f>IF(AND(A121='111'!$L$11,OR($M121=$P$7,$N121=$P$7)),"x","")</f>
        <v/>
      </c>
      <c r="Q121" s="45" t="str">
        <f>IF(AND($M121=$P$7,$A121&lt;'111'!$L$11),"x","")</f>
        <v/>
      </c>
      <c r="R121" s="45" t="str">
        <f>IF(AND($N121=$P$7,$A121&lt;'111'!$L$11),"x","")</f>
        <v/>
      </c>
    </row>
    <row r="122" spans="1:18" ht="15.75" customHeight="1">
      <c r="A122" s="32">
        <f t="shared" si="12"/>
        <v>1</v>
      </c>
      <c r="B122" s="33">
        <f t="shared" si="11"/>
        <v>42754</v>
      </c>
      <c r="C122" s="110"/>
      <c r="D122" s="33">
        <v>42754</v>
      </c>
      <c r="E122" s="88" t="s">
        <v>412</v>
      </c>
      <c r="F122" s="103"/>
      <c r="G122" s="7" t="s">
        <v>85</v>
      </c>
      <c r="H122" s="99">
        <v>38.9</v>
      </c>
      <c r="I122" s="99">
        <v>8000</v>
      </c>
      <c r="J122" s="98"/>
      <c r="K122" s="99"/>
      <c r="L122" s="34">
        <f t="shared" si="13"/>
        <v>311000</v>
      </c>
      <c r="M122" s="35" t="s">
        <v>8</v>
      </c>
      <c r="N122" s="35" t="s">
        <v>92</v>
      </c>
      <c r="O122" s="45" t="str">
        <f>IF(AND('331-CT'!$F$5=TH!G122,OR(M122="331",N122="331")),"x","")</f>
        <v/>
      </c>
      <c r="P122" s="45" t="str">
        <f>IF(AND(A122='111'!$L$11,OR($M122=$P$7,$N122=$P$7)),"x","")</f>
        <v/>
      </c>
      <c r="Q122" s="45" t="str">
        <f>IF(AND($M122=$P$7,$A122&lt;'111'!$L$11),"x","")</f>
        <v/>
      </c>
      <c r="R122" s="45" t="str">
        <f>IF(AND($N122=$P$7,$A122&lt;'111'!$L$11),"x","")</f>
        <v/>
      </c>
    </row>
    <row r="123" spans="1:18" ht="15.75" customHeight="1">
      <c r="A123" s="32">
        <f t="shared" ref="A123:A146" si="14">IF(B123&lt;&gt;"",MONTH(B123),"")</f>
        <v>1</v>
      </c>
      <c r="B123" s="33">
        <f t="shared" si="11"/>
        <v>42748</v>
      </c>
      <c r="C123" s="110" t="s">
        <v>413</v>
      </c>
      <c r="D123" s="33">
        <v>42748</v>
      </c>
      <c r="E123" s="88" t="s">
        <v>430</v>
      </c>
      <c r="F123" s="103"/>
      <c r="G123" s="151"/>
      <c r="H123" s="99"/>
      <c r="I123" s="99"/>
      <c r="J123" s="98"/>
      <c r="K123" s="99"/>
      <c r="L123" s="34">
        <v>7920000</v>
      </c>
      <c r="M123" s="35"/>
      <c r="N123" s="35" t="s">
        <v>33</v>
      </c>
      <c r="O123" s="45" t="str">
        <f>IF(AND('331-CT'!$F$5=TH!G123,OR(M123="331",N123="331")),"x","")</f>
        <v/>
      </c>
      <c r="P123" s="45" t="str">
        <f>IF(AND(A123='111'!$L$11,OR($M123=$P$7,$N123=$P$7)),"x","")</f>
        <v>x</v>
      </c>
      <c r="Q123" s="45" t="str">
        <f>IF(AND($M123=$P$7,$A123&lt;'111'!$L$11),"x","")</f>
        <v/>
      </c>
      <c r="R123" s="45" t="str">
        <f>IF(AND($N123=$P$7,$A123&lt;'111'!$L$11),"x","")</f>
        <v/>
      </c>
    </row>
    <row r="124" spans="1:18" ht="15.75" customHeight="1">
      <c r="A124" s="32">
        <f t="shared" si="14"/>
        <v>1</v>
      </c>
      <c r="B124" s="33">
        <f t="shared" si="11"/>
        <v>42748</v>
      </c>
      <c r="C124" s="110" t="s">
        <v>414</v>
      </c>
      <c r="D124" s="33">
        <v>42748</v>
      </c>
      <c r="E124" s="88" t="s">
        <v>431</v>
      </c>
      <c r="F124" s="103"/>
      <c r="G124" s="151"/>
      <c r="H124" s="99"/>
      <c r="I124" s="99"/>
      <c r="J124" s="98"/>
      <c r="K124" s="99"/>
      <c r="L124" s="34">
        <v>3107000</v>
      </c>
      <c r="M124" s="35"/>
      <c r="N124" s="35" t="s">
        <v>33</v>
      </c>
      <c r="O124" s="45" t="str">
        <f>IF(AND('331-CT'!$F$5=TH!G124,OR(M124="331",N124="331")),"x","")</f>
        <v/>
      </c>
      <c r="P124" s="45" t="str">
        <f>IF(AND(A124='111'!$L$11,OR($M124=$P$7,$N124=$P$7)),"x","")</f>
        <v>x</v>
      </c>
      <c r="Q124" s="45" t="str">
        <f>IF(AND($M124=$P$7,$A124&lt;'111'!$L$11),"x","")</f>
        <v/>
      </c>
      <c r="R124" s="45" t="str">
        <f>IF(AND($N124=$P$7,$A124&lt;'111'!$L$11),"x","")</f>
        <v/>
      </c>
    </row>
    <row r="125" spans="1:18" ht="15.75" customHeight="1">
      <c r="A125" s="32">
        <f t="shared" si="14"/>
        <v>1</v>
      </c>
      <c r="B125" s="33">
        <f t="shared" si="11"/>
        <v>42748</v>
      </c>
      <c r="C125" s="110" t="s">
        <v>415</v>
      </c>
      <c r="D125" s="33">
        <v>42748</v>
      </c>
      <c r="E125" s="88" t="s">
        <v>432</v>
      </c>
      <c r="F125" s="103"/>
      <c r="G125" s="151"/>
      <c r="H125" s="99"/>
      <c r="I125" s="99"/>
      <c r="J125" s="98"/>
      <c r="K125" s="99"/>
      <c r="L125" s="34">
        <v>3500000</v>
      </c>
      <c r="M125" s="35"/>
      <c r="N125" s="35" t="s">
        <v>33</v>
      </c>
      <c r="O125" s="45" t="str">
        <f>IF(AND('331-CT'!$F$5=TH!G125,OR(M125="331",N125="331")),"x","")</f>
        <v/>
      </c>
      <c r="P125" s="45" t="str">
        <f>IF(AND(A125='111'!$L$11,OR($M125=$P$7,$N125=$P$7)),"x","")</f>
        <v>x</v>
      </c>
      <c r="Q125" s="45" t="str">
        <f>IF(AND($M125=$P$7,$A125&lt;'111'!$L$11),"x","")</f>
        <v/>
      </c>
      <c r="R125" s="45" t="str">
        <f>IF(AND($N125=$P$7,$A125&lt;'111'!$L$11),"x","")</f>
        <v/>
      </c>
    </row>
    <row r="126" spans="1:18" ht="15.75" customHeight="1">
      <c r="A126" s="32">
        <f t="shared" si="14"/>
        <v>1</v>
      </c>
      <c r="B126" s="33">
        <f t="shared" si="11"/>
        <v>42749</v>
      </c>
      <c r="C126" s="110" t="s">
        <v>429</v>
      </c>
      <c r="D126" s="33">
        <v>42749</v>
      </c>
      <c r="E126" s="88" t="s">
        <v>433</v>
      </c>
      <c r="F126" s="103"/>
      <c r="G126" s="151"/>
      <c r="H126" s="99"/>
      <c r="I126" s="99"/>
      <c r="J126" s="98"/>
      <c r="K126" s="99"/>
      <c r="L126" s="34">
        <v>900000000</v>
      </c>
      <c r="M126" s="35" t="s">
        <v>33</v>
      </c>
      <c r="N126" s="35"/>
      <c r="O126" s="45" t="str">
        <f>IF(AND('331-CT'!$F$5=TH!G126,OR(M126="331",N126="331")),"x","")</f>
        <v/>
      </c>
      <c r="P126" s="45" t="str">
        <f>IF(AND(A126='111'!$L$11,OR($M126=$P$7,$N126=$P$7)),"x","")</f>
        <v>x</v>
      </c>
      <c r="Q126" s="45" t="str">
        <f>IF(AND($M126=$P$7,$A126&lt;'111'!$L$11),"x","")</f>
        <v/>
      </c>
      <c r="R126" s="45" t="str">
        <f>IF(AND($N126=$P$7,$A126&lt;'111'!$L$11),"x","")</f>
        <v/>
      </c>
    </row>
    <row r="127" spans="1:18" ht="15.75" customHeight="1">
      <c r="A127" s="32">
        <f t="shared" si="14"/>
        <v>1</v>
      </c>
      <c r="B127" s="33">
        <f t="shared" si="11"/>
        <v>42749</v>
      </c>
      <c r="C127" s="110" t="s">
        <v>416</v>
      </c>
      <c r="D127" s="33">
        <v>42749</v>
      </c>
      <c r="E127" s="88" t="s">
        <v>434</v>
      </c>
      <c r="F127" s="103" t="s">
        <v>483</v>
      </c>
      <c r="G127" s="7" t="s">
        <v>77</v>
      </c>
      <c r="H127" s="99"/>
      <c r="I127" s="99"/>
      <c r="J127" s="98"/>
      <c r="K127" s="99"/>
      <c r="L127" s="34">
        <v>250000000</v>
      </c>
      <c r="M127" s="35" t="s">
        <v>8</v>
      </c>
      <c r="N127" s="35" t="s">
        <v>33</v>
      </c>
      <c r="O127" s="45" t="str">
        <f>IF(AND('331-CT'!$F$5=TH!G127,OR(M127="331",N127="331")),"x","")</f>
        <v/>
      </c>
      <c r="P127" s="45" t="str">
        <f>IF(AND(A127='111'!$L$11,OR($M127=$P$7,$N127=$P$7)),"x","")</f>
        <v>x</v>
      </c>
      <c r="Q127" s="45" t="str">
        <f>IF(AND($M127=$P$7,$A127&lt;'111'!$L$11),"x","")</f>
        <v/>
      </c>
      <c r="R127" s="45" t="str">
        <f>IF(AND($N127=$P$7,$A127&lt;'111'!$L$11),"x","")</f>
        <v/>
      </c>
    </row>
    <row r="128" spans="1:18" ht="15.75" customHeight="1">
      <c r="A128" s="32">
        <f t="shared" ref="A128" si="15">IF(B128&lt;&gt;"",MONTH(B128),"")</f>
        <v>1</v>
      </c>
      <c r="B128" s="33">
        <f t="shared" si="11"/>
        <v>42749</v>
      </c>
      <c r="C128" s="110" t="s">
        <v>416</v>
      </c>
      <c r="D128" s="33">
        <v>42749</v>
      </c>
      <c r="E128" s="88" t="s">
        <v>398</v>
      </c>
      <c r="F128" s="103"/>
      <c r="G128" s="7" t="s">
        <v>77</v>
      </c>
      <c r="H128" s="99"/>
      <c r="I128" s="99"/>
      <c r="J128" s="98"/>
      <c r="K128" s="99"/>
      <c r="L128" s="34">
        <v>83000</v>
      </c>
      <c r="M128" s="35"/>
      <c r="N128" s="35" t="s">
        <v>33</v>
      </c>
      <c r="O128" s="45" t="str">
        <f>IF(AND('331-CT'!$F$5=TH!G128,OR(M128="331",N128="331")),"x","")</f>
        <v/>
      </c>
      <c r="P128" s="45" t="str">
        <f>IF(AND(A128='111'!$L$11,OR($M128=$P$7,$N128=$P$7)),"x","")</f>
        <v>x</v>
      </c>
      <c r="Q128" s="45" t="str">
        <f>IF(AND($M128=$P$7,$A128&lt;'111'!$L$11),"x","")</f>
        <v/>
      </c>
      <c r="R128" s="45" t="str">
        <f>IF(AND($N128=$P$7,$A128&lt;'111'!$L$11),"x","")</f>
        <v/>
      </c>
    </row>
    <row r="129" spans="1:18" ht="15.75" customHeight="1">
      <c r="A129" s="32">
        <f t="shared" si="14"/>
        <v>1</v>
      </c>
      <c r="B129" s="33">
        <f t="shared" si="11"/>
        <v>42749</v>
      </c>
      <c r="C129" s="110" t="s">
        <v>417</v>
      </c>
      <c r="D129" s="33">
        <v>42749</v>
      </c>
      <c r="E129" s="88" t="s">
        <v>434</v>
      </c>
      <c r="F129" s="103" t="s">
        <v>483</v>
      </c>
      <c r="G129" s="7" t="s">
        <v>84</v>
      </c>
      <c r="H129" s="99"/>
      <c r="I129" s="99"/>
      <c r="J129" s="98"/>
      <c r="K129" s="99"/>
      <c r="L129" s="34">
        <v>117100000</v>
      </c>
      <c r="M129" s="35" t="s">
        <v>8</v>
      </c>
      <c r="N129" s="35" t="s">
        <v>33</v>
      </c>
      <c r="O129" s="45" t="str">
        <f>IF(AND('331-CT'!$F$5=TH!G129,OR(M129="331",N129="331")),"x","")</f>
        <v/>
      </c>
      <c r="P129" s="45" t="str">
        <f>IF(AND(A129='111'!$L$11,OR($M129=$P$7,$N129=$P$7)),"x","")</f>
        <v>x</v>
      </c>
      <c r="Q129" s="45" t="str">
        <f>IF(AND($M129=$P$7,$A129&lt;'111'!$L$11),"x","")</f>
        <v/>
      </c>
      <c r="R129" s="45" t="str">
        <f>IF(AND($N129=$P$7,$A129&lt;'111'!$L$11),"x","")</f>
        <v/>
      </c>
    </row>
    <row r="130" spans="1:18" ht="15.75" customHeight="1">
      <c r="A130" s="32">
        <f t="shared" ref="A130" si="16">IF(B130&lt;&gt;"",MONTH(B130),"")</f>
        <v>1</v>
      </c>
      <c r="B130" s="33">
        <f t="shared" ref="B130" si="17">D130</f>
        <v>42749</v>
      </c>
      <c r="C130" s="110" t="s">
        <v>417</v>
      </c>
      <c r="D130" s="33">
        <v>42749</v>
      </c>
      <c r="E130" s="88" t="s">
        <v>589</v>
      </c>
      <c r="F130" s="103" t="s">
        <v>483</v>
      </c>
      <c r="G130" s="7" t="s">
        <v>84</v>
      </c>
      <c r="H130" s="99"/>
      <c r="I130" s="99"/>
      <c r="J130" s="98"/>
      <c r="K130" s="99"/>
      <c r="L130" s="34">
        <f>17100000-20000</f>
        <v>17080000</v>
      </c>
      <c r="M130" s="35"/>
      <c r="N130" s="35" t="s">
        <v>8</v>
      </c>
      <c r="O130" s="45" t="str">
        <f>IF(AND('331-CT'!$F$5=TH!G130,OR(M130="331",N130="331")),"x","")</f>
        <v/>
      </c>
      <c r="P130" s="45" t="str">
        <f>IF(AND(A130='111'!$L$11,OR($M130=$P$7,$N130=$P$7)),"x","")</f>
        <v/>
      </c>
      <c r="Q130" s="45" t="str">
        <f>IF(AND($M130=$P$7,$A130&lt;'111'!$L$11),"x","")</f>
        <v/>
      </c>
      <c r="R130" s="45" t="str">
        <f>IF(AND($N130=$P$7,$A130&lt;'111'!$L$11),"x","")</f>
        <v/>
      </c>
    </row>
    <row r="131" spans="1:18" ht="15.75" customHeight="1">
      <c r="A131" s="32">
        <f t="shared" ref="A131" si="18">IF(B131&lt;&gt;"",MONTH(B131),"")</f>
        <v>1</v>
      </c>
      <c r="B131" s="33">
        <f t="shared" ref="B131" si="19">D131</f>
        <v>42749</v>
      </c>
      <c r="C131" s="110" t="s">
        <v>417</v>
      </c>
      <c r="D131" s="33">
        <v>42749</v>
      </c>
      <c r="E131" s="88" t="s">
        <v>590</v>
      </c>
      <c r="F131" s="103" t="s">
        <v>483</v>
      </c>
      <c r="G131" s="7" t="s">
        <v>84</v>
      </c>
      <c r="H131" s="99"/>
      <c r="I131" s="99"/>
      <c r="J131" s="98"/>
      <c r="K131" s="99"/>
      <c r="L131" s="34">
        <v>48000000</v>
      </c>
      <c r="M131" s="35" t="s">
        <v>8</v>
      </c>
      <c r="N131" s="35"/>
      <c r="O131" s="45" t="str">
        <f>IF(AND('331-CT'!$F$5=TH!G131,OR(M131="331",N131="331")),"x","")</f>
        <v/>
      </c>
      <c r="P131" s="45" t="str">
        <f>IF(AND(A131='111'!$L$11,OR($M131=$P$7,$N131=$P$7)),"x","")</f>
        <v/>
      </c>
      <c r="Q131" s="45" t="str">
        <f>IF(AND($M131=$P$7,$A131&lt;'111'!$L$11),"x","")</f>
        <v/>
      </c>
      <c r="R131" s="45" t="str">
        <f>IF(AND($N131=$P$7,$A131&lt;'111'!$L$11),"x","")</f>
        <v/>
      </c>
    </row>
    <row r="132" spans="1:18" ht="15.75" customHeight="1">
      <c r="A132" s="32">
        <f t="shared" si="14"/>
        <v>1</v>
      </c>
      <c r="B132" s="33">
        <f t="shared" si="11"/>
        <v>42749</v>
      </c>
      <c r="C132" s="110" t="s">
        <v>418</v>
      </c>
      <c r="D132" s="33">
        <v>42749</v>
      </c>
      <c r="E132" s="88" t="s">
        <v>434</v>
      </c>
      <c r="F132" s="103" t="s">
        <v>483</v>
      </c>
      <c r="G132" s="7" t="s">
        <v>86</v>
      </c>
      <c r="H132" s="99"/>
      <c r="I132" s="99"/>
      <c r="J132" s="98"/>
      <c r="K132" s="99"/>
      <c r="L132" s="34">
        <v>100000000</v>
      </c>
      <c r="M132" s="35" t="s">
        <v>8</v>
      </c>
      <c r="N132" s="35" t="s">
        <v>33</v>
      </c>
      <c r="O132" s="45" t="str">
        <f>IF(AND('331-CT'!$F$5=TH!G132,OR(M132="331",N132="331")),"x","")</f>
        <v/>
      </c>
      <c r="P132" s="45" t="str">
        <f>IF(AND(A132='111'!$L$11,OR($M132=$P$7,$N132=$P$7)),"x","")</f>
        <v>x</v>
      </c>
      <c r="Q132" s="45" t="str">
        <f>IF(AND($M132=$P$7,$A132&lt;'111'!$L$11),"x","")</f>
        <v/>
      </c>
      <c r="R132" s="45" t="str">
        <f>IF(AND($N132=$P$7,$A132&lt;'111'!$L$11),"x","")</f>
        <v/>
      </c>
    </row>
    <row r="133" spans="1:18" ht="15.75" customHeight="1">
      <c r="A133" s="32">
        <f t="shared" ref="A133" si="20">IF(B133&lt;&gt;"",MONTH(B133),"")</f>
        <v>1</v>
      </c>
      <c r="B133" s="33">
        <f t="shared" ref="B133" si="21">D133</f>
        <v>42749</v>
      </c>
      <c r="C133" s="110" t="s">
        <v>418</v>
      </c>
      <c r="D133" s="33">
        <v>42749</v>
      </c>
      <c r="E133" s="88" t="s">
        <v>434</v>
      </c>
      <c r="F133" s="103"/>
      <c r="G133" s="7" t="s">
        <v>86</v>
      </c>
      <c r="H133" s="99"/>
      <c r="I133" s="99"/>
      <c r="J133" s="98"/>
      <c r="K133" s="99"/>
      <c r="L133" s="34">
        <v>670000</v>
      </c>
      <c r="M133" s="35" t="s">
        <v>8</v>
      </c>
      <c r="N133" s="35"/>
      <c r="O133" s="45" t="str">
        <f>IF(AND('331-CT'!$F$5=TH!G133,OR(M133="331",N133="331")),"x","")</f>
        <v/>
      </c>
      <c r="P133" s="45" t="str">
        <f>IF(AND(A133='111'!$L$11,OR($M133=$P$7,$N133=$P$7)),"x","")</f>
        <v/>
      </c>
      <c r="Q133" s="45" t="str">
        <f>IF(AND($M133=$P$7,$A133&lt;'111'!$L$11),"x","")</f>
        <v/>
      </c>
      <c r="R133" s="45" t="str">
        <f>IF(AND($N133=$P$7,$A133&lt;'111'!$L$11),"x","")</f>
        <v/>
      </c>
    </row>
    <row r="134" spans="1:18" ht="15.75" customHeight="1">
      <c r="A134" s="32">
        <f t="shared" si="14"/>
        <v>1</v>
      </c>
      <c r="B134" s="33">
        <f t="shared" si="11"/>
        <v>42749</v>
      </c>
      <c r="C134" s="110" t="s">
        <v>419</v>
      </c>
      <c r="D134" s="33">
        <v>42749</v>
      </c>
      <c r="E134" s="88" t="s">
        <v>434</v>
      </c>
      <c r="F134" s="103" t="s">
        <v>483</v>
      </c>
      <c r="G134" s="40" t="s">
        <v>79</v>
      </c>
      <c r="H134" s="99"/>
      <c r="I134" s="99"/>
      <c r="J134" s="98"/>
      <c r="K134" s="99"/>
      <c r="L134" s="34">
        <v>200000000</v>
      </c>
      <c r="M134" s="35" t="s">
        <v>8</v>
      </c>
      <c r="N134" s="35" t="s">
        <v>33</v>
      </c>
      <c r="O134" s="45" t="str">
        <f>IF(AND('331-CT'!$F$5=TH!G134,OR(M134="331",N134="331")),"x","")</f>
        <v/>
      </c>
      <c r="P134" s="45" t="str">
        <f>IF(AND(A134='111'!$L$11,OR($M134=$P$7,$N134=$P$7)),"x","")</f>
        <v>x</v>
      </c>
      <c r="Q134" s="45" t="str">
        <f>IF(AND($M134=$P$7,$A134&lt;'111'!$L$11),"x","")</f>
        <v/>
      </c>
      <c r="R134" s="45" t="str">
        <f>IF(AND($N134=$P$7,$A134&lt;'111'!$L$11),"x","")</f>
        <v/>
      </c>
    </row>
    <row r="135" spans="1:18" ht="15.75" customHeight="1">
      <c r="A135" s="32">
        <f t="shared" si="14"/>
        <v>1</v>
      </c>
      <c r="B135" s="33">
        <f t="shared" si="11"/>
        <v>42749</v>
      </c>
      <c r="C135" s="110" t="s">
        <v>420</v>
      </c>
      <c r="D135" s="33">
        <v>42749</v>
      </c>
      <c r="E135" s="88" t="s">
        <v>435</v>
      </c>
      <c r="F135" s="103"/>
      <c r="G135" s="151"/>
      <c r="H135" s="99"/>
      <c r="I135" s="99"/>
      <c r="J135" s="98"/>
      <c r="K135" s="99"/>
      <c r="L135" s="34">
        <v>17655000</v>
      </c>
      <c r="M135" s="35"/>
      <c r="N135" s="35" t="s">
        <v>33</v>
      </c>
      <c r="O135" s="45" t="str">
        <f>IF(AND('331-CT'!$F$5=TH!G135,OR(M135="331",N135="331")),"x","")</f>
        <v/>
      </c>
      <c r="P135" s="45" t="str">
        <f>IF(AND(A135='111'!$L$11,OR($M135=$P$7,$N135=$P$7)),"x","")</f>
        <v>x</v>
      </c>
      <c r="Q135" s="45" t="str">
        <f>IF(AND($M135=$P$7,$A135&lt;'111'!$L$11),"x","")</f>
        <v/>
      </c>
      <c r="R135" s="45" t="str">
        <f>IF(AND($N135=$P$7,$A135&lt;'111'!$L$11),"x","")</f>
        <v/>
      </c>
    </row>
    <row r="136" spans="1:18" ht="15.75" customHeight="1">
      <c r="A136" s="32">
        <f t="shared" si="14"/>
        <v>1</v>
      </c>
      <c r="B136" s="33">
        <f t="shared" si="11"/>
        <v>42749</v>
      </c>
      <c r="C136" s="110" t="s">
        <v>421</v>
      </c>
      <c r="D136" s="33">
        <v>42749</v>
      </c>
      <c r="E136" s="88" t="s">
        <v>436</v>
      </c>
      <c r="F136" s="103"/>
      <c r="G136" s="151"/>
      <c r="H136" s="99"/>
      <c r="I136" s="99"/>
      <c r="J136" s="98"/>
      <c r="K136" s="99"/>
      <c r="L136" s="34">
        <v>200000000</v>
      </c>
      <c r="M136" s="35"/>
      <c r="N136" s="35" t="s">
        <v>33</v>
      </c>
      <c r="O136" s="45" t="str">
        <f>IF(AND('331-CT'!$F$5=TH!G136,OR(M136="331",N136="331")),"x","")</f>
        <v/>
      </c>
      <c r="P136" s="45" t="str">
        <f>IF(AND(A136='111'!$L$11,OR($M136=$P$7,$N136=$P$7)),"x","")</f>
        <v>x</v>
      </c>
      <c r="Q136" s="45" t="str">
        <f>IF(AND($M136=$P$7,$A136&lt;'111'!$L$11),"x","")</f>
        <v/>
      </c>
      <c r="R136" s="45" t="str">
        <f>IF(AND($N136=$P$7,$A136&lt;'111'!$L$11),"x","")</f>
        <v/>
      </c>
    </row>
    <row r="137" spans="1:18" ht="15.75" customHeight="1">
      <c r="A137" s="32">
        <f t="shared" si="14"/>
        <v>1</v>
      </c>
      <c r="B137" s="33">
        <f t="shared" si="11"/>
        <v>42749</v>
      </c>
      <c r="C137" s="110" t="s">
        <v>437</v>
      </c>
      <c r="D137" s="33">
        <v>42749</v>
      </c>
      <c r="E137" s="88" t="s">
        <v>438</v>
      </c>
      <c r="F137" s="103"/>
      <c r="G137" s="151"/>
      <c r="H137" s="99"/>
      <c r="I137" s="99"/>
      <c r="J137" s="98"/>
      <c r="K137" s="99"/>
      <c r="L137" s="34">
        <v>3500000</v>
      </c>
      <c r="M137" s="35" t="s">
        <v>33</v>
      </c>
      <c r="N137" s="35"/>
      <c r="O137" s="45" t="str">
        <f>IF(AND('331-CT'!$F$5=TH!G137,OR(M137="331",N137="331")),"x","")</f>
        <v/>
      </c>
      <c r="P137" s="45" t="str">
        <f>IF(AND(A137='111'!$L$11,OR($M137=$P$7,$N137=$P$7)),"x","")</f>
        <v>x</v>
      </c>
      <c r="Q137" s="45" t="str">
        <f>IF(AND($M137=$P$7,$A137&lt;'111'!$L$11),"x","")</f>
        <v/>
      </c>
      <c r="R137" s="45" t="str">
        <f>IF(AND($N137=$P$7,$A137&lt;'111'!$L$11),"x","")</f>
        <v/>
      </c>
    </row>
    <row r="138" spans="1:18" ht="15.75" customHeight="1">
      <c r="A138" s="32">
        <f t="shared" si="14"/>
        <v>1</v>
      </c>
      <c r="B138" s="33">
        <f t="shared" si="11"/>
        <v>42749</v>
      </c>
      <c r="C138" s="110" t="s">
        <v>422</v>
      </c>
      <c r="D138" s="33">
        <v>42749</v>
      </c>
      <c r="E138" s="88" t="s">
        <v>432</v>
      </c>
      <c r="F138" s="103"/>
      <c r="G138" s="151"/>
      <c r="H138" s="99"/>
      <c r="I138" s="99"/>
      <c r="J138" s="98"/>
      <c r="K138" s="99"/>
      <c r="L138" s="34">
        <v>4072000</v>
      </c>
      <c r="M138" s="35"/>
      <c r="N138" s="35" t="s">
        <v>33</v>
      </c>
      <c r="O138" s="45" t="str">
        <f>IF(AND('331-CT'!$F$5=TH!G138,OR(M138="331",N138="331")),"x","")</f>
        <v/>
      </c>
      <c r="P138" s="45" t="str">
        <f>IF(AND(A138='111'!$L$11,OR($M138=$P$7,$N138=$P$7)),"x","")</f>
        <v>x</v>
      </c>
      <c r="Q138" s="45" t="str">
        <f>IF(AND($M138=$P$7,$A138&lt;'111'!$L$11),"x","")</f>
        <v/>
      </c>
      <c r="R138" s="45" t="str">
        <f>IF(AND($N138=$P$7,$A138&lt;'111'!$L$11),"x","")</f>
        <v/>
      </c>
    </row>
    <row r="139" spans="1:18" ht="15.75" customHeight="1">
      <c r="A139" s="32">
        <f t="shared" si="14"/>
        <v>1</v>
      </c>
      <c r="B139" s="33">
        <f t="shared" si="11"/>
        <v>42749</v>
      </c>
      <c r="C139" s="110" t="s">
        <v>423</v>
      </c>
      <c r="D139" s="33">
        <v>42749</v>
      </c>
      <c r="E139" s="88" t="s">
        <v>439</v>
      </c>
      <c r="F139" s="103"/>
      <c r="G139" s="151"/>
      <c r="H139" s="99"/>
      <c r="I139" s="99"/>
      <c r="J139" s="98"/>
      <c r="K139" s="99"/>
      <c r="L139" s="34">
        <v>373000</v>
      </c>
      <c r="M139" s="35"/>
      <c r="N139" s="35" t="s">
        <v>33</v>
      </c>
      <c r="O139" s="45" t="str">
        <f>IF(AND('331-CT'!$F$5=TH!G139,OR(M139="331",N139="331")),"x","")</f>
        <v/>
      </c>
      <c r="P139" s="45" t="str">
        <f>IF(AND(A139='111'!$L$11,OR($M139=$P$7,$N139=$P$7)),"x","")</f>
        <v>x</v>
      </c>
      <c r="Q139" s="45" t="str">
        <f>IF(AND($M139=$P$7,$A139&lt;'111'!$L$11),"x","")</f>
        <v/>
      </c>
      <c r="R139" s="45" t="str">
        <f>IF(AND($N139=$P$7,$A139&lt;'111'!$L$11),"x","")</f>
        <v/>
      </c>
    </row>
    <row r="140" spans="1:18" ht="15.75" customHeight="1">
      <c r="A140" s="32">
        <f t="shared" si="14"/>
        <v>1</v>
      </c>
      <c r="B140" s="33">
        <f t="shared" si="11"/>
        <v>42751</v>
      </c>
      <c r="C140" s="110" t="s">
        <v>440</v>
      </c>
      <c r="D140" s="33">
        <v>42751</v>
      </c>
      <c r="E140" s="88" t="s">
        <v>433</v>
      </c>
      <c r="F140" s="103"/>
      <c r="G140" s="151"/>
      <c r="H140" s="99"/>
      <c r="I140" s="99"/>
      <c r="J140" s="98"/>
      <c r="K140" s="99"/>
      <c r="L140" s="34">
        <v>2300000000</v>
      </c>
      <c r="M140" s="35" t="s">
        <v>33</v>
      </c>
      <c r="N140" s="35"/>
      <c r="O140" s="45" t="str">
        <f>IF(AND('331-CT'!$F$5=TH!G140,OR(M140="331",N140="331")),"x","")</f>
        <v/>
      </c>
      <c r="P140" s="45" t="str">
        <f>IF(AND(A140='111'!$L$11,OR($M140=$P$7,$N140=$P$7)),"x","")</f>
        <v>x</v>
      </c>
      <c r="Q140" s="45" t="str">
        <f>IF(AND($M140=$P$7,$A140&lt;'111'!$L$11),"x","")</f>
        <v/>
      </c>
      <c r="R140" s="45" t="str">
        <f>IF(AND($N140=$P$7,$A140&lt;'111'!$L$11),"x","")</f>
        <v/>
      </c>
    </row>
    <row r="141" spans="1:18" ht="15.75" customHeight="1">
      <c r="A141" s="32">
        <f t="shared" si="14"/>
        <v>1</v>
      </c>
      <c r="B141" s="33">
        <f t="shared" si="11"/>
        <v>42751</v>
      </c>
      <c r="C141" s="110" t="s">
        <v>424</v>
      </c>
      <c r="D141" s="33">
        <v>42751</v>
      </c>
      <c r="E141" s="88" t="s">
        <v>434</v>
      </c>
      <c r="F141" s="103" t="s">
        <v>483</v>
      </c>
      <c r="G141" s="7" t="s">
        <v>109</v>
      </c>
      <c r="H141" s="99"/>
      <c r="I141" s="99"/>
      <c r="J141" s="98"/>
      <c r="K141" s="99"/>
      <c r="L141" s="34">
        <v>1049963000</v>
      </c>
      <c r="M141" s="35" t="s">
        <v>8</v>
      </c>
      <c r="N141" s="35" t="s">
        <v>33</v>
      </c>
      <c r="O141" s="45" t="str">
        <f>IF(AND('331-CT'!$F$5=TH!G141,OR(M141="331",N141="331")),"x","")</f>
        <v/>
      </c>
      <c r="P141" s="45" t="str">
        <f>IF(AND(A141='111'!$L$11,OR($M141=$P$7,$N141=$P$7)),"x","")</f>
        <v>x</v>
      </c>
      <c r="Q141" s="45" t="str">
        <f>IF(AND($M141=$P$7,$A141&lt;'111'!$L$11),"x","")</f>
        <v/>
      </c>
      <c r="R141" s="45" t="str">
        <f>IF(AND($N141=$P$7,$A141&lt;'111'!$L$11),"x","")</f>
        <v/>
      </c>
    </row>
    <row r="142" spans="1:18" ht="15.75" customHeight="1">
      <c r="A142" s="32">
        <f t="shared" ref="A142" si="22">IF(B142&lt;&gt;"",MONTH(B142),"")</f>
        <v>1</v>
      </c>
      <c r="B142" s="33">
        <f t="shared" ref="B142" si="23">D142</f>
        <v>42751</v>
      </c>
      <c r="C142" s="110" t="s">
        <v>424</v>
      </c>
      <c r="D142" s="33">
        <v>42751</v>
      </c>
      <c r="E142" s="88" t="s">
        <v>398</v>
      </c>
      <c r="F142" s="103"/>
      <c r="G142" s="7" t="s">
        <v>109</v>
      </c>
      <c r="H142" s="99"/>
      <c r="I142" s="99"/>
      <c r="J142" s="98"/>
      <c r="K142" s="99"/>
      <c r="L142" s="34">
        <v>37000</v>
      </c>
      <c r="M142" s="35"/>
      <c r="N142" s="35" t="s">
        <v>33</v>
      </c>
      <c r="O142" s="45" t="str">
        <f>IF(AND('331-CT'!$F$5=TH!G142,OR(M142="331",N142="331")),"x","")</f>
        <v/>
      </c>
      <c r="P142" s="45" t="str">
        <f>IF(AND(A142='111'!$L$11,OR($M142=$P$7,$N142=$P$7)),"x","")</f>
        <v>x</v>
      </c>
      <c r="Q142" s="45" t="str">
        <f>IF(AND($M142=$P$7,$A142&lt;'111'!$L$11),"x","")</f>
        <v/>
      </c>
      <c r="R142" s="45" t="str">
        <f>IF(AND($N142=$P$7,$A142&lt;'111'!$L$11),"x","")</f>
        <v/>
      </c>
    </row>
    <row r="143" spans="1:18" ht="15.75" customHeight="1">
      <c r="A143" s="32">
        <f t="shared" si="14"/>
        <v>1</v>
      </c>
      <c r="B143" s="33">
        <f t="shared" si="11"/>
        <v>42751</v>
      </c>
      <c r="C143" s="110" t="s">
        <v>425</v>
      </c>
      <c r="D143" s="33">
        <v>42751</v>
      </c>
      <c r="E143" s="88" t="s">
        <v>460</v>
      </c>
      <c r="F143" s="103"/>
      <c r="G143" s="151"/>
      <c r="H143" s="99"/>
      <c r="I143" s="99"/>
      <c r="J143" s="98"/>
      <c r="K143" s="99"/>
      <c r="L143" s="34">
        <v>7165000</v>
      </c>
      <c r="M143" s="35"/>
      <c r="N143" s="35" t="s">
        <v>33</v>
      </c>
      <c r="O143" s="45" t="str">
        <f>IF(AND('331-CT'!$F$5=TH!G143,OR(M143="331",N143="331")),"x","")</f>
        <v/>
      </c>
      <c r="P143" s="45" t="str">
        <f>IF(AND(A143='111'!$L$11,OR($M143=$P$7,$N143=$P$7)),"x","")</f>
        <v>x</v>
      </c>
      <c r="Q143" s="45" t="str">
        <f>IF(AND($M143=$P$7,$A143&lt;'111'!$L$11),"x","")</f>
        <v/>
      </c>
      <c r="R143" s="45" t="str">
        <f>IF(AND($N143=$P$7,$A143&lt;'111'!$L$11),"x","")</f>
        <v/>
      </c>
    </row>
    <row r="144" spans="1:18" ht="15.75" customHeight="1">
      <c r="A144" s="32">
        <f t="shared" si="14"/>
        <v>1</v>
      </c>
      <c r="B144" s="33">
        <f t="shared" si="11"/>
        <v>42751</v>
      </c>
      <c r="C144" s="110" t="s">
        <v>426</v>
      </c>
      <c r="D144" s="33">
        <v>42751</v>
      </c>
      <c r="E144" s="88" t="s">
        <v>461</v>
      </c>
      <c r="F144" s="103" t="s">
        <v>397</v>
      </c>
      <c r="G144" s="151"/>
      <c r="H144" s="99"/>
      <c r="I144" s="99"/>
      <c r="J144" s="98"/>
      <c r="K144" s="99"/>
      <c r="L144" s="34">
        <v>150000000</v>
      </c>
      <c r="M144" s="35"/>
      <c r="N144" s="35" t="s">
        <v>33</v>
      </c>
      <c r="O144" s="45" t="str">
        <f>IF(AND('331-CT'!$F$5=TH!G144,OR(M144="331",N144="331")),"x","")</f>
        <v/>
      </c>
      <c r="P144" s="45" t="str">
        <f>IF(AND(A144='111'!$L$11,OR($M144=$P$7,$N144=$P$7)),"x","")</f>
        <v>x</v>
      </c>
      <c r="Q144" s="45" t="str">
        <f>IF(AND($M144=$P$7,$A144&lt;'111'!$L$11),"x","")</f>
        <v/>
      </c>
      <c r="R144" s="45" t="str">
        <f>IF(AND($N144=$P$7,$A144&lt;'111'!$L$11),"x","")</f>
        <v/>
      </c>
    </row>
    <row r="145" spans="1:18" ht="15.75" customHeight="1">
      <c r="A145" s="32">
        <f t="shared" si="14"/>
        <v>1</v>
      </c>
      <c r="B145" s="33">
        <f t="shared" si="11"/>
        <v>42751</v>
      </c>
      <c r="C145" s="110" t="s">
        <v>427</v>
      </c>
      <c r="D145" s="33">
        <v>42751</v>
      </c>
      <c r="E145" s="88" t="s">
        <v>462</v>
      </c>
      <c r="F145" s="103"/>
      <c r="G145" s="151"/>
      <c r="H145" s="99"/>
      <c r="I145" s="99"/>
      <c r="J145" s="98"/>
      <c r="K145" s="99"/>
      <c r="L145" s="34">
        <v>1000000</v>
      </c>
      <c r="M145" s="35"/>
      <c r="N145" s="35" t="s">
        <v>33</v>
      </c>
      <c r="O145" s="45" t="str">
        <f>IF(AND('331-CT'!$F$5=TH!G145,OR(M145="331",N145="331")),"x","")</f>
        <v/>
      </c>
      <c r="P145" s="45" t="str">
        <f>IF(AND(A145='111'!$L$11,OR($M145=$P$7,$N145=$P$7)),"x","")</f>
        <v>x</v>
      </c>
      <c r="Q145" s="45" t="str">
        <f>IF(AND($M145=$P$7,$A145&lt;'111'!$L$11),"x","")</f>
        <v/>
      </c>
      <c r="R145" s="45" t="str">
        <f>IF(AND($N145=$P$7,$A145&lt;'111'!$L$11),"x","")</f>
        <v/>
      </c>
    </row>
    <row r="146" spans="1:18" ht="15.75" customHeight="1">
      <c r="A146" s="32">
        <f t="shared" si="14"/>
        <v>1</v>
      </c>
      <c r="B146" s="33">
        <f t="shared" ref="B146:B216" si="24">D146</f>
        <v>42751</v>
      </c>
      <c r="C146" s="110" t="s">
        <v>428</v>
      </c>
      <c r="D146" s="33">
        <v>42751</v>
      </c>
      <c r="E146" s="88" t="s">
        <v>463</v>
      </c>
      <c r="F146" s="103"/>
      <c r="G146" s="151"/>
      <c r="H146" s="99"/>
      <c r="I146" s="99"/>
      <c r="J146" s="98"/>
      <c r="K146" s="99"/>
      <c r="L146" s="34">
        <v>281712000</v>
      </c>
      <c r="M146" s="35"/>
      <c r="N146" s="35" t="s">
        <v>33</v>
      </c>
      <c r="O146" s="45" t="str">
        <f>IF(AND('331-CT'!$F$5=TH!G146,OR(M146="331",N146="331")),"x","")</f>
        <v/>
      </c>
      <c r="P146" s="45" t="str">
        <f>IF(AND(A146='111'!$L$11,OR($M146=$P$7,$N146=$P$7)),"x","")</f>
        <v>x</v>
      </c>
      <c r="Q146" s="45" t="str">
        <f>IF(AND($M146=$P$7,$A146&lt;'111'!$L$11),"x","")</f>
        <v/>
      </c>
      <c r="R146" s="45" t="str">
        <f>IF(AND($N146=$P$7,$A146&lt;'111'!$L$11),"x","")</f>
        <v/>
      </c>
    </row>
    <row r="147" spans="1:18" ht="15.75" customHeight="1">
      <c r="A147" s="32">
        <f t="shared" ref="A147:A176" si="25">IF(B147&lt;&gt;"",MONTH(B147),"")</f>
        <v>1</v>
      </c>
      <c r="B147" s="33">
        <f t="shared" si="24"/>
        <v>42751</v>
      </c>
      <c r="C147" s="110" t="s">
        <v>441</v>
      </c>
      <c r="D147" s="33">
        <v>42751</v>
      </c>
      <c r="E147" s="88" t="s">
        <v>434</v>
      </c>
      <c r="F147" s="103" t="s">
        <v>483</v>
      </c>
      <c r="G147" s="7" t="s">
        <v>83</v>
      </c>
      <c r="H147" s="99"/>
      <c r="I147" s="99"/>
      <c r="J147" s="98"/>
      <c r="K147" s="99"/>
      <c r="L147" s="34">
        <v>146530000</v>
      </c>
      <c r="M147" s="35" t="s">
        <v>8</v>
      </c>
      <c r="N147" s="35" t="s">
        <v>33</v>
      </c>
      <c r="O147" s="45" t="str">
        <f>IF(AND('331-CT'!$F$5=TH!G147,OR(M147="331",N147="331")),"x","")</f>
        <v/>
      </c>
      <c r="P147" s="45" t="str">
        <f>IF(AND(A147='111'!$L$11,OR($M147=$P$7,$N147=$P$7)),"x","")</f>
        <v>x</v>
      </c>
      <c r="Q147" s="45" t="str">
        <f>IF(AND($M147=$P$7,$A147&lt;'111'!$L$11),"x","")</f>
        <v/>
      </c>
      <c r="R147" s="45" t="str">
        <f>IF(AND($N147=$P$7,$A147&lt;'111'!$L$11),"x","")</f>
        <v/>
      </c>
    </row>
    <row r="148" spans="1:18" ht="15.75" customHeight="1">
      <c r="A148" s="32">
        <f t="shared" ref="A148:A150" si="26">IF(B148&lt;&gt;"",MONTH(B148),"")</f>
        <v>1</v>
      </c>
      <c r="B148" s="33">
        <f t="shared" ref="B148:B150" si="27">D148</f>
        <v>42751</v>
      </c>
      <c r="C148" s="110" t="s">
        <v>441</v>
      </c>
      <c r="D148" s="33">
        <v>42751</v>
      </c>
      <c r="E148" s="88" t="s">
        <v>434</v>
      </c>
      <c r="F148" s="103"/>
      <c r="G148" s="7" t="s">
        <v>83</v>
      </c>
      <c r="H148" s="99"/>
      <c r="I148" s="99"/>
      <c r="J148" s="98"/>
      <c r="K148" s="99"/>
      <c r="L148" s="34">
        <v>2000</v>
      </c>
      <c r="M148" s="35" t="s">
        <v>8</v>
      </c>
      <c r="N148" s="35"/>
      <c r="O148" s="45" t="str">
        <f>IF(AND('331-CT'!$F$5=TH!G148,OR(M148="331",N148="331")),"x","")</f>
        <v/>
      </c>
      <c r="P148" s="45" t="str">
        <f>IF(AND(A148='111'!$L$11,OR($M148=$P$7,$N148=$P$7)),"x","")</f>
        <v/>
      </c>
      <c r="Q148" s="45" t="str">
        <f>IF(AND($M148=$P$7,$A148&lt;'111'!$L$11),"x","")</f>
        <v/>
      </c>
      <c r="R148" s="45" t="str">
        <f>IF(AND($N148=$P$7,$A148&lt;'111'!$L$11),"x","")</f>
        <v/>
      </c>
    </row>
    <row r="149" spans="1:18" ht="15.75" customHeight="1">
      <c r="A149" s="32">
        <f t="shared" ref="A149" si="28">IF(B149&lt;&gt;"",MONTH(B149),"")</f>
        <v>12</v>
      </c>
      <c r="B149" s="33">
        <f t="shared" ref="B149" si="29">D149</f>
        <v>42728</v>
      </c>
      <c r="C149" s="110"/>
      <c r="D149" s="33">
        <v>42728</v>
      </c>
      <c r="E149" s="88" t="s">
        <v>434</v>
      </c>
      <c r="F149" s="103" t="s">
        <v>483</v>
      </c>
      <c r="G149" s="7" t="s">
        <v>111</v>
      </c>
      <c r="H149" s="99"/>
      <c r="I149" s="99"/>
      <c r="J149" s="98"/>
      <c r="K149" s="99"/>
      <c r="L149" s="34">
        <v>35000000</v>
      </c>
      <c r="M149" s="35" t="s">
        <v>8</v>
      </c>
      <c r="N149" s="35"/>
      <c r="O149" s="45" t="str">
        <f>IF(AND('331-CT'!$F$5=TH!G149,OR(M149="331",N149="331")),"x","")</f>
        <v>x</v>
      </c>
      <c r="P149" s="45" t="str">
        <f>IF(AND(A149='111'!$L$11,OR($M149=$P$7,$N149=$P$7)),"x","")</f>
        <v/>
      </c>
      <c r="Q149" s="45" t="str">
        <f>IF(AND($M149=$P$7,$A149&lt;'111'!$L$11),"x","")</f>
        <v/>
      </c>
      <c r="R149" s="45" t="str">
        <f>IF(AND($N149=$P$7,$A149&lt;'111'!$L$11),"x","")</f>
        <v/>
      </c>
    </row>
    <row r="150" spans="1:18" ht="15.75" customHeight="1">
      <c r="A150" s="32">
        <f t="shared" si="26"/>
        <v>12</v>
      </c>
      <c r="B150" s="33">
        <f t="shared" si="27"/>
        <v>42731</v>
      </c>
      <c r="C150" s="110"/>
      <c r="D150" s="33">
        <v>42731</v>
      </c>
      <c r="E150" s="88" t="s">
        <v>434</v>
      </c>
      <c r="F150" s="103" t="s">
        <v>483</v>
      </c>
      <c r="G150" s="7" t="s">
        <v>111</v>
      </c>
      <c r="H150" s="99"/>
      <c r="I150" s="99"/>
      <c r="J150" s="98"/>
      <c r="K150" s="99"/>
      <c r="L150" s="34">
        <v>100000000</v>
      </c>
      <c r="M150" s="35" t="s">
        <v>8</v>
      </c>
      <c r="N150" s="35"/>
      <c r="O150" s="45" t="str">
        <f>IF(AND('331-CT'!$F$5=TH!G150,OR(M150="331",N150="331")),"x","")</f>
        <v>x</v>
      </c>
      <c r="P150" s="45" t="str">
        <f>IF(AND(A150='111'!$L$11,OR($M150=$P$7,$N150=$P$7)),"x","")</f>
        <v/>
      </c>
      <c r="Q150" s="45" t="str">
        <f>IF(AND($M150=$P$7,$A150&lt;'111'!$L$11),"x","")</f>
        <v/>
      </c>
      <c r="R150" s="45" t="str">
        <f>IF(AND($N150=$P$7,$A150&lt;'111'!$L$11),"x","")</f>
        <v/>
      </c>
    </row>
    <row r="151" spans="1:18" ht="15.75" customHeight="1">
      <c r="A151" s="32">
        <f t="shared" si="25"/>
        <v>1</v>
      </c>
      <c r="B151" s="33">
        <f t="shared" si="24"/>
        <v>42751</v>
      </c>
      <c r="C151" s="110" t="s">
        <v>442</v>
      </c>
      <c r="D151" s="33">
        <v>42751</v>
      </c>
      <c r="E151" s="88" t="s">
        <v>434</v>
      </c>
      <c r="F151" s="103" t="s">
        <v>483</v>
      </c>
      <c r="G151" s="7" t="s">
        <v>111</v>
      </c>
      <c r="H151" s="99"/>
      <c r="I151" s="99"/>
      <c r="J151" s="98"/>
      <c r="K151" s="99"/>
      <c r="L151" s="34">
        <v>150000000</v>
      </c>
      <c r="M151" s="35" t="s">
        <v>8</v>
      </c>
      <c r="N151" s="35" t="s">
        <v>33</v>
      </c>
      <c r="O151" s="45" t="str">
        <f>IF(AND('331-CT'!$F$5=TH!G151,OR(M151="331",N151="331")),"x","")</f>
        <v>x</v>
      </c>
      <c r="P151" s="45" t="str">
        <f>IF(AND(A151='111'!$L$11,OR($M151=$P$7,$N151=$P$7)),"x","")</f>
        <v>x</v>
      </c>
      <c r="Q151" s="45" t="str">
        <f>IF(AND($M151=$P$7,$A151&lt;'111'!$L$11),"x","")</f>
        <v/>
      </c>
      <c r="R151" s="45" t="str">
        <f>IF(AND($N151=$P$7,$A151&lt;'111'!$L$11),"x","")</f>
        <v/>
      </c>
    </row>
    <row r="152" spans="1:18" ht="15.75" customHeight="1">
      <c r="A152" s="32">
        <f t="shared" si="25"/>
        <v>1</v>
      </c>
      <c r="B152" s="33">
        <f t="shared" si="24"/>
        <v>42751</v>
      </c>
      <c r="C152" s="110" t="s">
        <v>443</v>
      </c>
      <c r="D152" s="33">
        <v>42751</v>
      </c>
      <c r="E152" s="88" t="s">
        <v>434</v>
      </c>
      <c r="F152" s="103" t="s">
        <v>483</v>
      </c>
      <c r="G152" s="7" t="s">
        <v>81</v>
      </c>
      <c r="H152" s="99"/>
      <c r="I152" s="99"/>
      <c r="J152" s="98"/>
      <c r="K152" s="99"/>
      <c r="L152" s="34">
        <v>9000000</v>
      </c>
      <c r="M152" s="35"/>
      <c r="N152" s="35" t="s">
        <v>33</v>
      </c>
      <c r="O152" s="45" t="str">
        <f>IF(AND('331-CT'!$F$5=TH!G152,OR(M152="331",N152="331")),"x","")</f>
        <v/>
      </c>
      <c r="P152" s="45" t="str">
        <f>IF(AND(A152='111'!$L$11,OR($M152=$P$7,$N152=$P$7)),"x","")</f>
        <v>x</v>
      </c>
      <c r="Q152" s="45" t="str">
        <f>IF(AND($M152=$P$7,$A152&lt;'111'!$L$11),"x","")</f>
        <v/>
      </c>
      <c r="R152" s="45" t="str">
        <f>IF(AND($N152=$P$7,$A152&lt;'111'!$L$11),"x","")</f>
        <v/>
      </c>
    </row>
    <row r="153" spans="1:18" ht="15.75" customHeight="1">
      <c r="A153" s="32">
        <f t="shared" si="25"/>
        <v>1</v>
      </c>
      <c r="B153" s="33">
        <f t="shared" si="24"/>
        <v>42751</v>
      </c>
      <c r="C153" s="110" t="s">
        <v>444</v>
      </c>
      <c r="D153" s="33">
        <v>42751</v>
      </c>
      <c r="E153" s="88" t="s">
        <v>464</v>
      </c>
      <c r="F153" s="103"/>
      <c r="G153" s="151"/>
      <c r="H153" s="99"/>
      <c r="I153" s="99"/>
      <c r="J153" s="98"/>
      <c r="K153" s="99"/>
      <c r="L153" s="34">
        <v>550000000</v>
      </c>
      <c r="M153" s="35"/>
      <c r="N153" s="35" t="s">
        <v>33</v>
      </c>
      <c r="O153" s="45" t="str">
        <f>IF(AND('331-CT'!$F$5=TH!G153,OR(M153="331",N153="331")),"x","")</f>
        <v/>
      </c>
      <c r="P153" s="45" t="str">
        <f>IF(AND(A153='111'!$L$11,OR($M153=$P$7,$N153=$P$7)),"x","")</f>
        <v>x</v>
      </c>
      <c r="Q153" s="45" t="str">
        <f>IF(AND($M153=$P$7,$A153&lt;'111'!$L$11),"x","")</f>
        <v/>
      </c>
      <c r="R153" s="45" t="str">
        <f>IF(AND($N153=$P$7,$A153&lt;'111'!$L$11),"x","")</f>
        <v/>
      </c>
    </row>
    <row r="154" spans="1:18" ht="15.75" customHeight="1">
      <c r="A154" s="32">
        <f t="shared" si="25"/>
        <v>1</v>
      </c>
      <c r="B154" s="33">
        <f t="shared" si="24"/>
        <v>42751</v>
      </c>
      <c r="C154" s="110" t="s">
        <v>445</v>
      </c>
      <c r="D154" s="33">
        <v>42751</v>
      </c>
      <c r="E154" s="88" t="s">
        <v>465</v>
      </c>
      <c r="F154" s="103"/>
      <c r="G154" s="151"/>
      <c r="H154" s="99"/>
      <c r="I154" s="99"/>
      <c r="J154" s="98"/>
      <c r="K154" s="99"/>
      <c r="L154" s="34">
        <v>300000</v>
      </c>
      <c r="M154" s="35"/>
      <c r="N154" s="35" t="s">
        <v>33</v>
      </c>
      <c r="O154" s="45" t="str">
        <f>IF(AND('331-CT'!$F$5=TH!G154,OR(M154="331",N154="331")),"x","")</f>
        <v/>
      </c>
      <c r="P154" s="45" t="str">
        <f>IF(AND(A154='111'!$L$11,OR($M154=$P$7,$N154=$P$7)),"x","")</f>
        <v>x</v>
      </c>
      <c r="Q154" s="45" t="str">
        <f>IF(AND($M154=$P$7,$A154&lt;'111'!$L$11),"x","")</f>
        <v/>
      </c>
      <c r="R154" s="45" t="str">
        <f>IF(AND($N154=$P$7,$A154&lt;'111'!$L$11),"x","")</f>
        <v/>
      </c>
    </row>
    <row r="155" spans="1:18" ht="15.75" customHeight="1">
      <c r="A155" s="32">
        <f t="shared" si="25"/>
        <v>1</v>
      </c>
      <c r="B155" s="33">
        <f t="shared" si="24"/>
        <v>42751</v>
      </c>
      <c r="C155" s="110" t="s">
        <v>446</v>
      </c>
      <c r="D155" s="33">
        <v>42751</v>
      </c>
      <c r="E155" s="88" t="s">
        <v>466</v>
      </c>
      <c r="F155" s="103"/>
      <c r="G155" s="151"/>
      <c r="H155" s="99"/>
      <c r="I155" s="99"/>
      <c r="J155" s="98"/>
      <c r="K155" s="99"/>
      <c r="L155" s="34">
        <v>1195000</v>
      </c>
      <c r="M155" s="35"/>
      <c r="N155" s="35" t="s">
        <v>33</v>
      </c>
      <c r="O155" s="45" t="str">
        <f>IF(AND('331-CT'!$F$5=TH!G155,OR(M155="331",N155="331")),"x","")</f>
        <v/>
      </c>
      <c r="P155" s="45" t="str">
        <f>IF(AND(A155='111'!$L$11,OR($M155=$P$7,$N155=$P$7)),"x","")</f>
        <v>x</v>
      </c>
      <c r="Q155" s="45" t="str">
        <f>IF(AND($M155=$P$7,$A155&lt;'111'!$L$11),"x","")</f>
        <v/>
      </c>
      <c r="R155" s="45" t="str">
        <f>IF(AND($N155=$P$7,$A155&lt;'111'!$L$11),"x","")</f>
        <v/>
      </c>
    </row>
    <row r="156" spans="1:18" ht="15.75" customHeight="1">
      <c r="A156" s="32">
        <f t="shared" si="25"/>
        <v>1</v>
      </c>
      <c r="B156" s="33">
        <f t="shared" si="24"/>
        <v>42751</v>
      </c>
      <c r="C156" s="110" t="s">
        <v>447</v>
      </c>
      <c r="D156" s="33">
        <v>42751</v>
      </c>
      <c r="E156" s="88" t="s">
        <v>467</v>
      </c>
      <c r="F156" s="103"/>
      <c r="G156" s="151"/>
      <c r="H156" s="99"/>
      <c r="I156" s="99"/>
      <c r="J156" s="98"/>
      <c r="K156" s="99"/>
      <c r="L156" s="34">
        <v>4000000</v>
      </c>
      <c r="M156" s="35"/>
      <c r="N156" s="35" t="s">
        <v>33</v>
      </c>
      <c r="O156" s="45" t="str">
        <f>IF(AND('331-CT'!$F$5=TH!G156,OR(M156="331",N156="331")),"x","")</f>
        <v/>
      </c>
      <c r="P156" s="45" t="str">
        <f>IF(AND(A156='111'!$L$11,OR($M156=$P$7,$N156=$P$7)),"x","")</f>
        <v>x</v>
      </c>
      <c r="Q156" s="45" t="str">
        <f>IF(AND($M156=$P$7,$A156&lt;'111'!$L$11),"x","")</f>
        <v/>
      </c>
      <c r="R156" s="45" t="str">
        <f>IF(AND($N156=$P$7,$A156&lt;'111'!$L$11),"x","")</f>
        <v/>
      </c>
    </row>
    <row r="157" spans="1:18" ht="15.75" customHeight="1">
      <c r="A157" s="32">
        <f t="shared" si="25"/>
        <v>1</v>
      </c>
      <c r="B157" s="33">
        <f t="shared" si="24"/>
        <v>42751</v>
      </c>
      <c r="C157" s="110" t="s">
        <v>448</v>
      </c>
      <c r="D157" s="33">
        <v>42751</v>
      </c>
      <c r="E157" s="88" t="s">
        <v>381</v>
      </c>
      <c r="F157" s="103"/>
      <c r="G157" s="151"/>
      <c r="H157" s="99"/>
      <c r="I157" s="99"/>
      <c r="J157" s="98"/>
      <c r="K157" s="99"/>
      <c r="L157" s="34">
        <v>250000</v>
      </c>
      <c r="M157" s="35"/>
      <c r="N157" s="35" t="s">
        <v>33</v>
      </c>
      <c r="O157" s="45" t="str">
        <f>IF(AND('331-CT'!$F$5=TH!G157,OR(M157="331",N157="331")),"x","")</f>
        <v/>
      </c>
      <c r="P157" s="45" t="str">
        <f>IF(AND(A157='111'!$L$11,OR($M157=$P$7,$N157=$P$7)),"x","")</f>
        <v>x</v>
      </c>
      <c r="Q157" s="45" t="str">
        <f>IF(AND($M157=$P$7,$A157&lt;'111'!$L$11),"x","")</f>
        <v/>
      </c>
      <c r="R157" s="45" t="str">
        <f>IF(AND($N157=$P$7,$A157&lt;'111'!$L$11),"x","")</f>
        <v/>
      </c>
    </row>
    <row r="158" spans="1:18" ht="15.75" customHeight="1">
      <c r="A158" s="32">
        <f t="shared" si="25"/>
        <v>1</v>
      </c>
      <c r="B158" s="33">
        <f t="shared" si="24"/>
        <v>42754</v>
      </c>
      <c r="C158" s="110" t="s">
        <v>449</v>
      </c>
      <c r="D158" s="33">
        <v>42754</v>
      </c>
      <c r="E158" s="88" t="s">
        <v>468</v>
      </c>
      <c r="F158" s="103"/>
      <c r="G158" s="151"/>
      <c r="H158" s="99"/>
      <c r="I158" s="99"/>
      <c r="J158" s="98"/>
      <c r="K158" s="99"/>
      <c r="L158" s="34">
        <v>500000000</v>
      </c>
      <c r="M158" s="35" t="s">
        <v>33</v>
      </c>
      <c r="N158" s="35"/>
      <c r="O158" s="45" t="str">
        <f>IF(AND('331-CT'!$F$5=TH!G158,OR(M158="331",N158="331")),"x","")</f>
        <v/>
      </c>
      <c r="P158" s="45" t="str">
        <f>IF(AND(A158='111'!$L$11,OR($M158=$P$7,$N158=$P$7)),"x","")</f>
        <v>x</v>
      </c>
      <c r="Q158" s="45" t="str">
        <f>IF(AND($M158=$P$7,$A158&lt;'111'!$L$11),"x","")</f>
        <v/>
      </c>
      <c r="R158" s="45" t="str">
        <f>IF(AND($N158=$P$7,$A158&lt;'111'!$L$11),"x","")</f>
        <v/>
      </c>
    </row>
    <row r="159" spans="1:18" ht="15.75" customHeight="1">
      <c r="A159" s="32">
        <f t="shared" si="25"/>
        <v>1</v>
      </c>
      <c r="B159" s="33">
        <f t="shared" si="24"/>
        <v>42754</v>
      </c>
      <c r="C159" s="110" t="s">
        <v>450</v>
      </c>
      <c r="D159" s="33">
        <v>42754</v>
      </c>
      <c r="E159" s="88" t="s">
        <v>469</v>
      </c>
      <c r="F159" s="103"/>
      <c r="G159" s="151"/>
      <c r="H159" s="99"/>
      <c r="I159" s="99"/>
      <c r="J159" s="98"/>
      <c r="K159" s="99"/>
      <c r="L159" s="34">
        <v>10000000</v>
      </c>
      <c r="M159" s="35" t="s">
        <v>33</v>
      </c>
      <c r="N159" s="35"/>
      <c r="O159" s="45" t="str">
        <f>IF(AND('331-CT'!$F$5=TH!G159,OR(M159="331",N159="331")),"x","")</f>
        <v/>
      </c>
      <c r="P159" s="45" t="str">
        <f>IF(AND(A159='111'!$L$11,OR($M159=$P$7,$N159=$P$7)),"x","")</f>
        <v>x</v>
      </c>
      <c r="Q159" s="45" t="str">
        <f>IF(AND($M159=$P$7,$A159&lt;'111'!$L$11),"x","")</f>
        <v/>
      </c>
      <c r="R159" s="45" t="str">
        <f>IF(AND($N159=$P$7,$A159&lt;'111'!$L$11),"x","")</f>
        <v/>
      </c>
    </row>
    <row r="160" spans="1:18" ht="15.75" customHeight="1">
      <c r="A160" s="32">
        <f t="shared" si="25"/>
        <v>1</v>
      </c>
      <c r="B160" s="33">
        <f t="shared" si="24"/>
        <v>42754</v>
      </c>
      <c r="C160" s="110" t="s">
        <v>451</v>
      </c>
      <c r="D160" s="33">
        <v>42754</v>
      </c>
      <c r="E160" s="88" t="s">
        <v>470</v>
      </c>
      <c r="F160" s="103"/>
      <c r="G160" s="151"/>
      <c r="H160" s="99"/>
      <c r="I160" s="99"/>
      <c r="J160" s="98"/>
      <c r="K160" s="99"/>
      <c r="L160" s="34">
        <v>510000000</v>
      </c>
      <c r="M160" s="35"/>
      <c r="N160" s="35" t="s">
        <v>33</v>
      </c>
      <c r="O160" s="45" t="str">
        <f>IF(AND('331-CT'!$F$5=TH!G160,OR(M160="331",N160="331")),"x","")</f>
        <v/>
      </c>
      <c r="P160" s="45" t="str">
        <f>IF(AND(A160='111'!$L$11,OR($M160=$P$7,$N160=$P$7)),"x","")</f>
        <v>x</v>
      </c>
      <c r="Q160" s="45" t="str">
        <f>IF(AND($M160=$P$7,$A160&lt;'111'!$L$11),"x","")</f>
        <v/>
      </c>
      <c r="R160" s="45" t="str">
        <f>IF(AND($N160=$P$7,$A160&lt;'111'!$L$11),"x","")</f>
        <v/>
      </c>
    </row>
    <row r="161" spans="1:18" ht="15.75" customHeight="1">
      <c r="A161" s="32">
        <f t="shared" si="25"/>
        <v>1</v>
      </c>
      <c r="B161" s="33">
        <f t="shared" si="24"/>
        <v>42754</v>
      </c>
      <c r="C161" s="110" t="s">
        <v>452</v>
      </c>
      <c r="D161" s="33">
        <v>42754</v>
      </c>
      <c r="E161" s="88" t="s">
        <v>471</v>
      </c>
      <c r="F161" s="103"/>
      <c r="G161" s="151"/>
      <c r="H161" s="99"/>
      <c r="I161" s="99"/>
      <c r="J161" s="98"/>
      <c r="K161" s="99"/>
      <c r="L161" s="34">
        <v>1700000000</v>
      </c>
      <c r="M161" s="35" t="s">
        <v>33</v>
      </c>
      <c r="N161" s="35"/>
      <c r="O161" s="45" t="str">
        <f>IF(AND('331-CT'!$F$5=TH!G161,OR(M161="331",N161="331")),"x","")</f>
        <v/>
      </c>
      <c r="P161" s="45" t="str">
        <f>IF(AND(A161='111'!$L$11,OR($M161=$P$7,$N161=$P$7)),"x","")</f>
        <v>x</v>
      </c>
      <c r="Q161" s="45" t="str">
        <f>IF(AND($M161=$P$7,$A161&lt;'111'!$L$11),"x","")</f>
        <v/>
      </c>
      <c r="R161" s="45" t="str">
        <f>IF(AND($N161=$P$7,$A161&lt;'111'!$L$11),"x","")</f>
        <v/>
      </c>
    </row>
    <row r="162" spans="1:18" ht="15.75" customHeight="1">
      <c r="A162" s="32">
        <f t="shared" si="25"/>
        <v>1</v>
      </c>
      <c r="B162" s="33">
        <f t="shared" si="24"/>
        <v>42754</v>
      </c>
      <c r="C162" s="110" t="s">
        <v>453</v>
      </c>
      <c r="D162" s="33">
        <v>42754</v>
      </c>
      <c r="E162" s="88" t="s">
        <v>472</v>
      </c>
      <c r="F162" s="103"/>
      <c r="G162" s="151"/>
      <c r="H162" s="99"/>
      <c r="I162" s="99"/>
      <c r="J162" s="98"/>
      <c r="K162" s="99"/>
      <c r="L162" s="34">
        <v>5000000</v>
      </c>
      <c r="M162" s="35"/>
      <c r="N162" s="35" t="s">
        <v>33</v>
      </c>
      <c r="O162" s="45" t="str">
        <f>IF(AND('331-CT'!$F$5=TH!G162,OR(M162="331",N162="331")),"x","")</f>
        <v/>
      </c>
      <c r="P162" s="45" t="str">
        <f>IF(AND(A162='111'!$L$11,OR($M162=$P$7,$N162=$P$7)),"x","")</f>
        <v>x</v>
      </c>
      <c r="Q162" s="45" t="str">
        <f>IF(AND($M162=$P$7,$A162&lt;'111'!$L$11),"x","")</f>
        <v/>
      </c>
      <c r="R162" s="45" t="str">
        <f>IF(AND($N162=$P$7,$A162&lt;'111'!$L$11),"x","")</f>
        <v/>
      </c>
    </row>
    <row r="163" spans="1:18" ht="15.75" customHeight="1">
      <c r="A163" s="32">
        <f t="shared" si="25"/>
        <v>1</v>
      </c>
      <c r="B163" s="33">
        <f t="shared" si="24"/>
        <v>42754</v>
      </c>
      <c r="C163" s="110" t="s">
        <v>454</v>
      </c>
      <c r="D163" s="33">
        <v>42754</v>
      </c>
      <c r="E163" s="88" t="s">
        <v>434</v>
      </c>
      <c r="F163" s="103" t="s">
        <v>483</v>
      </c>
      <c r="G163" s="7" t="s">
        <v>85</v>
      </c>
      <c r="H163" s="99"/>
      <c r="I163" s="99"/>
      <c r="J163" s="98"/>
      <c r="K163" s="99"/>
      <c r="L163" s="34">
        <f>211275000</f>
        <v>211275000</v>
      </c>
      <c r="M163" s="35" t="s">
        <v>8</v>
      </c>
      <c r="N163" s="35" t="s">
        <v>33</v>
      </c>
      <c r="O163" s="45" t="str">
        <f>IF(AND('331-CT'!$F$5=TH!G163,OR(M163="331",N163="331")),"x","")</f>
        <v/>
      </c>
      <c r="P163" s="45" t="str">
        <f>IF(AND(A163='111'!$L$11,OR($M163=$P$7,$N163=$P$7)),"x","")</f>
        <v>x</v>
      </c>
      <c r="Q163" s="45" t="str">
        <f>IF(AND($M163=$P$7,$A163&lt;'111'!$L$11),"x","")</f>
        <v/>
      </c>
      <c r="R163" s="45" t="str">
        <f>IF(AND($N163=$P$7,$A163&lt;'111'!$L$11),"x","")</f>
        <v/>
      </c>
    </row>
    <row r="164" spans="1:18" ht="15.75" customHeight="1">
      <c r="A164" s="32">
        <f t="shared" ref="A164" si="30">IF(B164&lt;&gt;"",MONTH(B164),"")</f>
        <v>1</v>
      </c>
      <c r="B164" s="33">
        <f t="shared" ref="B164" si="31">D164</f>
        <v>42754</v>
      </c>
      <c r="C164" s="110" t="s">
        <v>454</v>
      </c>
      <c r="D164" s="33">
        <v>42754</v>
      </c>
      <c r="E164" s="88" t="s">
        <v>434</v>
      </c>
      <c r="F164" s="103"/>
      <c r="G164" s="7" t="s">
        <v>85</v>
      </c>
      <c r="H164" s="99"/>
      <c r="I164" s="99"/>
      <c r="J164" s="98"/>
      <c r="K164" s="99"/>
      <c r="L164" s="34">
        <v>1000</v>
      </c>
      <c r="M164" s="35" t="s">
        <v>8</v>
      </c>
      <c r="N164" s="35"/>
      <c r="O164" s="45" t="str">
        <f>IF(AND('331-CT'!$F$5=TH!G164,OR(M164="331",N164="331")),"x","")</f>
        <v/>
      </c>
      <c r="P164" s="45" t="str">
        <f>IF(AND(A164='111'!$L$11,OR($M164=$P$7,$N164=$P$7)),"x","")</f>
        <v/>
      </c>
      <c r="Q164" s="45" t="str">
        <f>IF(AND($M164=$P$7,$A164&lt;'111'!$L$11),"x","")</f>
        <v/>
      </c>
      <c r="R164" s="45" t="str">
        <f>IF(AND($N164=$P$7,$A164&lt;'111'!$L$11),"x","")</f>
        <v/>
      </c>
    </row>
    <row r="165" spans="1:18" ht="15.75" customHeight="1">
      <c r="A165" s="32">
        <f t="shared" si="25"/>
        <v>1</v>
      </c>
      <c r="B165" s="33">
        <f t="shared" si="24"/>
        <v>42754</v>
      </c>
      <c r="C165" s="110" t="s">
        <v>455</v>
      </c>
      <c r="D165" s="33">
        <v>42754</v>
      </c>
      <c r="E165" s="88" t="s">
        <v>434</v>
      </c>
      <c r="F165" s="103" t="s">
        <v>483</v>
      </c>
      <c r="G165" s="7" t="s">
        <v>94</v>
      </c>
      <c r="H165" s="99"/>
      <c r="I165" s="99"/>
      <c r="J165" s="98"/>
      <c r="K165" s="99"/>
      <c r="L165" s="34">
        <v>304200000</v>
      </c>
      <c r="M165" s="35" t="s">
        <v>8</v>
      </c>
      <c r="N165" s="35" t="s">
        <v>33</v>
      </c>
      <c r="O165" s="45" t="str">
        <f>IF(AND('331-CT'!$F$5=TH!G165,OR(M165="331",N165="331")),"x","")</f>
        <v/>
      </c>
      <c r="P165" s="45" t="str">
        <f>IF(AND(A165='111'!$L$11,OR($M165=$P$7,$N165=$P$7)),"x","")</f>
        <v>x</v>
      </c>
      <c r="Q165" s="45" t="str">
        <f>IF(AND($M165=$P$7,$A165&lt;'111'!$L$11),"x","")</f>
        <v/>
      </c>
      <c r="R165" s="45" t="str">
        <f>IF(AND($N165=$P$7,$A165&lt;'111'!$L$11),"x","")</f>
        <v/>
      </c>
    </row>
    <row r="166" spans="1:18" ht="15.75" customHeight="1">
      <c r="A166" s="32">
        <f t="shared" si="25"/>
        <v>1</v>
      </c>
      <c r="B166" s="33">
        <f t="shared" si="24"/>
        <v>42754</v>
      </c>
      <c r="C166" s="110" t="s">
        <v>456</v>
      </c>
      <c r="D166" s="33">
        <v>42754</v>
      </c>
      <c r="E166" s="88" t="s">
        <v>434</v>
      </c>
      <c r="F166" s="103" t="s">
        <v>483</v>
      </c>
      <c r="G166" s="7" t="s">
        <v>77</v>
      </c>
      <c r="H166" s="99"/>
      <c r="I166" s="99"/>
      <c r="J166" s="98"/>
      <c r="K166" s="99"/>
      <c r="L166" s="34">
        <v>344814000</v>
      </c>
      <c r="M166" s="35" t="s">
        <v>8</v>
      </c>
      <c r="N166" s="35" t="s">
        <v>33</v>
      </c>
      <c r="O166" s="45" t="str">
        <f>IF(AND('331-CT'!$F$5=TH!G166,OR(M166="331",N166="331")),"x","")</f>
        <v/>
      </c>
      <c r="P166" s="45" t="str">
        <f>IF(AND(A166='111'!$L$11,OR($M166=$P$7,$N166=$P$7)),"x","")</f>
        <v>x</v>
      </c>
      <c r="Q166" s="45" t="str">
        <f>IF(AND($M166=$P$7,$A166&lt;'111'!$L$11),"x","")</f>
        <v/>
      </c>
      <c r="R166" s="45" t="str">
        <f>IF(AND($N166=$P$7,$A166&lt;'111'!$L$11),"x","")</f>
        <v/>
      </c>
    </row>
    <row r="167" spans="1:18" ht="15.75" customHeight="1">
      <c r="A167" s="32">
        <f t="shared" si="25"/>
        <v>1</v>
      </c>
      <c r="B167" s="33">
        <f t="shared" si="24"/>
        <v>42754</v>
      </c>
      <c r="C167" s="110" t="s">
        <v>457</v>
      </c>
      <c r="D167" s="33">
        <v>42754</v>
      </c>
      <c r="E167" s="88" t="s">
        <v>473</v>
      </c>
      <c r="F167" s="103"/>
      <c r="G167" s="151"/>
      <c r="H167" s="99"/>
      <c r="I167" s="99"/>
      <c r="J167" s="98"/>
      <c r="K167" s="99"/>
      <c r="L167" s="34">
        <v>519171000</v>
      </c>
      <c r="M167" s="35"/>
      <c r="N167" s="35" t="s">
        <v>33</v>
      </c>
      <c r="O167" s="45" t="str">
        <f>IF(AND('331-CT'!$F$5=TH!G167,OR(M167="331",N167="331")),"x","")</f>
        <v/>
      </c>
      <c r="P167" s="45" t="str">
        <f>IF(AND(A167='111'!$L$11,OR($M167=$P$7,$N167=$P$7)),"x","")</f>
        <v>x</v>
      </c>
      <c r="Q167" s="45" t="str">
        <f>IF(AND($M167=$P$7,$A167&lt;'111'!$L$11),"x","")</f>
        <v/>
      </c>
      <c r="R167" s="45" t="str">
        <f>IF(AND($N167=$P$7,$A167&lt;'111'!$L$11),"x","")</f>
        <v/>
      </c>
    </row>
    <row r="168" spans="1:18" ht="15.75" customHeight="1">
      <c r="A168" s="32">
        <f t="shared" si="25"/>
        <v>1</v>
      </c>
      <c r="B168" s="33">
        <f t="shared" si="24"/>
        <v>42754</v>
      </c>
      <c r="C168" s="110" t="s">
        <v>458</v>
      </c>
      <c r="D168" s="33">
        <v>42754</v>
      </c>
      <c r="E168" s="88" t="s">
        <v>474</v>
      </c>
      <c r="F168" s="103"/>
      <c r="G168" s="151"/>
      <c r="H168" s="99"/>
      <c r="I168" s="99"/>
      <c r="J168" s="98"/>
      <c r="K168" s="99"/>
      <c r="L168" s="34">
        <v>290000</v>
      </c>
      <c r="M168" s="35"/>
      <c r="N168" s="35" t="s">
        <v>33</v>
      </c>
      <c r="O168" s="45" t="str">
        <f>IF(AND('331-CT'!$F$5=TH!G168,OR(M168="331",N168="331")),"x","")</f>
        <v/>
      </c>
      <c r="P168" s="45" t="str">
        <f>IF(AND(A168='111'!$L$11,OR($M168=$P$7,$N168=$P$7)),"x","")</f>
        <v>x</v>
      </c>
      <c r="Q168" s="45" t="str">
        <f>IF(AND($M168=$P$7,$A168&lt;'111'!$L$11),"x","")</f>
        <v/>
      </c>
      <c r="R168" s="45" t="str">
        <f>IF(AND($N168=$P$7,$A168&lt;'111'!$L$11),"x","")</f>
        <v/>
      </c>
    </row>
    <row r="169" spans="1:18" ht="15.75" customHeight="1">
      <c r="A169" s="32">
        <f t="shared" si="25"/>
        <v>1</v>
      </c>
      <c r="B169" s="33">
        <f t="shared" si="24"/>
        <v>42754</v>
      </c>
      <c r="C169" s="110" t="s">
        <v>459</v>
      </c>
      <c r="D169" s="33">
        <v>42754</v>
      </c>
      <c r="E169" s="88" t="s">
        <v>475</v>
      </c>
      <c r="F169" s="103"/>
      <c r="G169" s="151"/>
      <c r="H169" s="99"/>
      <c r="I169" s="99"/>
      <c r="J169" s="98"/>
      <c r="K169" s="99"/>
      <c r="L169" s="34">
        <v>480000</v>
      </c>
      <c r="M169" s="35"/>
      <c r="N169" s="35" t="s">
        <v>33</v>
      </c>
      <c r="O169" s="45" t="str">
        <f>IF(AND('331-CT'!$F$5=TH!G169,OR(M169="331",N169="331")),"x","")</f>
        <v/>
      </c>
      <c r="P169" s="45" t="str">
        <f>IF(AND(A169='111'!$L$11,OR($M169=$P$7,$N169=$P$7)),"x","")</f>
        <v>x</v>
      </c>
      <c r="Q169" s="45" t="str">
        <f>IF(AND($M169=$P$7,$A169&lt;'111'!$L$11),"x","")</f>
        <v/>
      </c>
      <c r="R169" s="45" t="str">
        <f>IF(AND($N169=$P$7,$A169&lt;'111'!$L$11),"x","")</f>
        <v/>
      </c>
    </row>
    <row r="170" spans="1:18" ht="15.75" customHeight="1">
      <c r="A170" s="32">
        <f t="shared" si="25"/>
        <v>1</v>
      </c>
      <c r="B170" s="33">
        <f t="shared" si="24"/>
        <v>42751</v>
      </c>
      <c r="C170" s="110"/>
      <c r="D170" s="33">
        <v>42751</v>
      </c>
      <c r="E170" s="88" t="s">
        <v>399</v>
      </c>
      <c r="F170" s="103"/>
      <c r="G170" s="151" t="s">
        <v>358</v>
      </c>
      <c r="H170" s="99">
        <v>1430</v>
      </c>
      <c r="I170" s="99">
        <v>9000</v>
      </c>
      <c r="J170" s="98"/>
      <c r="K170" s="99"/>
      <c r="L170" s="34">
        <f t="shared" ref="L170:L179" si="32">ROUND(H170*I170,-3)</f>
        <v>12870000</v>
      </c>
      <c r="M170" s="35" t="s">
        <v>92</v>
      </c>
      <c r="N170" s="35" t="s">
        <v>8</v>
      </c>
      <c r="O170" s="45" t="str">
        <f>IF(AND('331-CT'!$F$5=TH!G170,OR(M170="331",N170="331")),"x","")</f>
        <v/>
      </c>
      <c r="P170" s="45" t="str">
        <f>IF(AND(A170='111'!$L$11,OR($M170=$P$7,$N170=$P$7)),"x","")</f>
        <v/>
      </c>
      <c r="Q170" s="45" t="str">
        <f>IF(AND($M170=$P$7,$A170&lt;'111'!$L$11),"x","")</f>
        <v/>
      </c>
      <c r="R170" s="45" t="str">
        <f>IF(AND($N170=$P$7,$A170&lt;'111'!$L$11),"x","")</f>
        <v/>
      </c>
    </row>
    <row r="171" spans="1:18" ht="15.75" customHeight="1">
      <c r="A171" s="32">
        <f t="shared" si="25"/>
        <v>1</v>
      </c>
      <c r="B171" s="33">
        <f t="shared" si="24"/>
        <v>42752</v>
      </c>
      <c r="C171" s="110"/>
      <c r="D171" s="33">
        <v>42752</v>
      </c>
      <c r="E171" s="88" t="s">
        <v>399</v>
      </c>
      <c r="F171" s="103"/>
      <c r="G171" s="7" t="s">
        <v>87</v>
      </c>
      <c r="H171" s="99">
        <v>750</v>
      </c>
      <c r="I171" s="99">
        <v>9000</v>
      </c>
      <c r="J171" s="98"/>
      <c r="K171" s="99"/>
      <c r="L171" s="34">
        <f t="shared" si="32"/>
        <v>6750000</v>
      </c>
      <c r="M171" s="35" t="s">
        <v>92</v>
      </c>
      <c r="N171" s="35" t="s">
        <v>8</v>
      </c>
      <c r="O171" s="45" t="str">
        <f>IF(AND('331-CT'!$F$5=TH!G171,OR(M171="331",N171="331")),"x","")</f>
        <v/>
      </c>
      <c r="P171" s="45" t="str">
        <f>IF(AND(A171='111'!$L$11,OR($M171=$P$7,$N171=$P$7)),"x","")</f>
        <v/>
      </c>
      <c r="Q171" s="45" t="str">
        <f>IF(AND($M171=$P$7,$A171&lt;'111'!$L$11),"x","")</f>
        <v/>
      </c>
      <c r="R171" s="45" t="str">
        <f>IF(AND($N171=$P$7,$A171&lt;'111'!$L$11),"x","")</f>
        <v/>
      </c>
    </row>
    <row r="172" spans="1:18" ht="15.75" customHeight="1">
      <c r="A172" s="32">
        <f t="shared" si="25"/>
        <v>1</v>
      </c>
      <c r="B172" s="33">
        <f t="shared" si="24"/>
        <v>42747</v>
      </c>
      <c r="C172" s="110"/>
      <c r="D172" s="33">
        <v>42747</v>
      </c>
      <c r="E172" s="88" t="s">
        <v>476</v>
      </c>
      <c r="F172" s="103"/>
      <c r="G172" s="7" t="s">
        <v>111</v>
      </c>
      <c r="H172" s="99">
        <v>566</v>
      </c>
      <c r="I172" s="99">
        <v>75000</v>
      </c>
      <c r="J172" s="98"/>
      <c r="K172" s="99"/>
      <c r="L172" s="34">
        <f t="shared" si="32"/>
        <v>42450000</v>
      </c>
      <c r="M172" s="35" t="s">
        <v>92</v>
      </c>
      <c r="N172" s="35" t="s">
        <v>8</v>
      </c>
      <c r="O172" s="45" t="str">
        <f>IF(AND('331-CT'!$F$5=TH!G172,OR(M172="331",N172="331")),"x","")</f>
        <v>x</v>
      </c>
      <c r="P172" s="45" t="str">
        <f>IF(AND(A172='111'!$L$11,OR($M172=$P$7,$N172=$P$7)),"x","")</f>
        <v/>
      </c>
      <c r="Q172" s="45" t="str">
        <f>IF(AND($M172=$P$7,$A172&lt;'111'!$L$11),"x","")</f>
        <v/>
      </c>
      <c r="R172" s="45" t="str">
        <f>IF(AND($N172=$P$7,$A172&lt;'111'!$L$11),"x","")</f>
        <v/>
      </c>
    </row>
    <row r="173" spans="1:18" ht="15.75" customHeight="1">
      <c r="A173" s="32">
        <f t="shared" si="25"/>
        <v>1</v>
      </c>
      <c r="B173" s="33">
        <f t="shared" si="24"/>
        <v>42755</v>
      </c>
      <c r="C173" s="110"/>
      <c r="D173" s="33">
        <v>42755</v>
      </c>
      <c r="E173" s="88" t="s">
        <v>476</v>
      </c>
      <c r="F173" s="103"/>
      <c r="G173" s="7" t="s">
        <v>111</v>
      </c>
      <c r="H173" s="99">
        <v>951</v>
      </c>
      <c r="I173" s="99">
        <v>75000</v>
      </c>
      <c r="J173" s="98"/>
      <c r="K173" s="99"/>
      <c r="L173" s="34">
        <f t="shared" si="32"/>
        <v>71325000</v>
      </c>
      <c r="M173" s="35" t="s">
        <v>92</v>
      </c>
      <c r="N173" s="35" t="s">
        <v>8</v>
      </c>
      <c r="O173" s="45" t="str">
        <f>IF(AND('331-CT'!$F$5=TH!G173,OR(M173="331",N173="331")),"x","")</f>
        <v>x</v>
      </c>
      <c r="P173" s="45" t="str">
        <f>IF(AND(A173='111'!$L$11,OR($M173=$P$7,$N173=$P$7)),"x","")</f>
        <v/>
      </c>
      <c r="Q173" s="45" t="str">
        <f>IF(AND($M173=$P$7,$A173&lt;'111'!$L$11),"x","")</f>
        <v/>
      </c>
      <c r="R173" s="45" t="str">
        <f>IF(AND($N173=$P$7,$A173&lt;'111'!$L$11),"x","")</f>
        <v/>
      </c>
    </row>
    <row r="174" spans="1:18" ht="15.75" customHeight="1">
      <c r="A174" s="32">
        <f t="shared" si="25"/>
        <v>1</v>
      </c>
      <c r="B174" s="33">
        <f t="shared" si="24"/>
        <v>42749</v>
      </c>
      <c r="C174" s="110"/>
      <c r="D174" s="33">
        <v>42749</v>
      </c>
      <c r="E174" s="88" t="s">
        <v>478</v>
      </c>
      <c r="F174" s="103" t="s">
        <v>397</v>
      </c>
      <c r="G174" s="7" t="s">
        <v>90</v>
      </c>
      <c r="H174" s="99">
        <v>5304</v>
      </c>
      <c r="I174" s="99">
        <v>19000</v>
      </c>
      <c r="J174" s="98"/>
      <c r="K174" s="99"/>
      <c r="L174" s="34">
        <f t="shared" si="32"/>
        <v>100776000</v>
      </c>
      <c r="M174" s="35" t="s">
        <v>92</v>
      </c>
      <c r="N174" s="35" t="s">
        <v>8</v>
      </c>
      <c r="O174" s="45" t="str">
        <f>IF(AND('331-CT'!$F$5=TH!G174,OR(M174="331",N174="331")),"x","")</f>
        <v/>
      </c>
      <c r="P174" s="45" t="str">
        <f>IF(AND(A174='111'!$L$11,OR($M174=$P$7,$N174=$P$7)),"x","")</f>
        <v/>
      </c>
      <c r="Q174" s="45" t="str">
        <f>IF(AND($M174=$P$7,$A174&lt;'111'!$L$11),"x","")</f>
        <v/>
      </c>
      <c r="R174" s="45" t="str">
        <f>IF(AND($N174=$P$7,$A174&lt;'111'!$L$11),"x","")</f>
        <v/>
      </c>
    </row>
    <row r="175" spans="1:18" ht="15.75" customHeight="1">
      <c r="A175" s="32">
        <f t="shared" si="25"/>
        <v>1</v>
      </c>
      <c r="B175" s="33">
        <f t="shared" si="24"/>
        <v>42750</v>
      </c>
      <c r="C175" s="110"/>
      <c r="D175" s="33">
        <v>42750</v>
      </c>
      <c r="E175" s="88" t="s">
        <v>479</v>
      </c>
      <c r="F175" s="103" t="s">
        <v>397</v>
      </c>
      <c r="G175" s="7" t="s">
        <v>90</v>
      </c>
      <c r="H175" s="99">
        <v>1572</v>
      </c>
      <c r="I175" s="99">
        <v>17000</v>
      </c>
      <c r="J175" s="98"/>
      <c r="K175" s="99"/>
      <c r="L175" s="34">
        <f t="shared" si="32"/>
        <v>26724000</v>
      </c>
      <c r="M175" s="35" t="s">
        <v>92</v>
      </c>
      <c r="N175" s="35" t="s">
        <v>8</v>
      </c>
      <c r="O175" s="45" t="str">
        <f>IF(AND('331-CT'!$F$5=TH!G175,OR(M175="331",N175="331")),"x","")</f>
        <v/>
      </c>
      <c r="P175" s="45" t="str">
        <f>IF(AND(A175='111'!$L$11,OR($M175=$P$7,$N175=$P$7)),"x","")</f>
        <v/>
      </c>
      <c r="Q175" s="45" t="str">
        <f>IF(AND($M175=$P$7,$A175&lt;'111'!$L$11),"x","")</f>
        <v/>
      </c>
      <c r="R175" s="45" t="str">
        <f>IF(AND($N175=$P$7,$A175&lt;'111'!$L$11),"x","")</f>
        <v/>
      </c>
    </row>
    <row r="176" spans="1:18" ht="15.75" customHeight="1">
      <c r="A176" s="32">
        <f t="shared" si="25"/>
        <v>1</v>
      </c>
      <c r="B176" s="33">
        <f t="shared" si="24"/>
        <v>42750</v>
      </c>
      <c r="C176" s="110"/>
      <c r="D176" s="33">
        <v>42750</v>
      </c>
      <c r="E176" s="88" t="s">
        <v>480</v>
      </c>
      <c r="F176" s="103" t="s">
        <v>397</v>
      </c>
      <c r="G176" s="7" t="s">
        <v>90</v>
      </c>
      <c r="H176" s="99">
        <v>720</v>
      </c>
      <c r="I176" s="99">
        <v>15000</v>
      </c>
      <c r="J176" s="98"/>
      <c r="K176" s="99"/>
      <c r="L176" s="34">
        <f t="shared" si="32"/>
        <v>10800000</v>
      </c>
      <c r="M176" s="35" t="s">
        <v>92</v>
      </c>
      <c r="N176" s="35" t="s">
        <v>8</v>
      </c>
      <c r="O176" s="45" t="str">
        <f>IF(AND('331-CT'!$F$5=TH!G176,OR(M176="331",N176="331")),"x","")</f>
        <v/>
      </c>
      <c r="P176" s="45" t="str">
        <f>IF(AND(A176='111'!$L$11,OR($M176=$P$7,$N176=$P$7)),"x","")</f>
        <v/>
      </c>
      <c r="Q176" s="45" t="str">
        <f>IF(AND($M176=$P$7,$A176&lt;'111'!$L$11),"x","")</f>
        <v/>
      </c>
      <c r="R176" s="45" t="str">
        <f>IF(AND($N176=$P$7,$A176&lt;'111'!$L$11),"x","")</f>
        <v/>
      </c>
    </row>
    <row r="177" spans="1:18" ht="15.75" customHeight="1">
      <c r="A177" s="32">
        <f t="shared" ref="A177:A213" si="33">IF(B177&lt;&gt;"",MONTH(B177),"")</f>
        <v>1</v>
      </c>
      <c r="B177" s="33">
        <f t="shared" si="24"/>
        <v>42750</v>
      </c>
      <c r="C177" s="110"/>
      <c r="D177" s="33">
        <v>42750</v>
      </c>
      <c r="E177" s="88" t="s">
        <v>481</v>
      </c>
      <c r="F177" s="103" t="s">
        <v>397</v>
      </c>
      <c r="G177" s="7" t="s">
        <v>90</v>
      </c>
      <c r="H177" s="99">
        <v>4584</v>
      </c>
      <c r="I177" s="99">
        <v>19000</v>
      </c>
      <c r="J177" s="98"/>
      <c r="K177" s="99"/>
      <c r="L177" s="34">
        <f t="shared" si="32"/>
        <v>87096000</v>
      </c>
      <c r="M177" s="35" t="s">
        <v>92</v>
      </c>
      <c r="N177" s="35" t="s">
        <v>8</v>
      </c>
      <c r="O177" s="45" t="str">
        <f>IF(AND('331-CT'!$F$5=TH!G177,OR(M177="331",N177="331")),"x","")</f>
        <v/>
      </c>
      <c r="P177" s="45" t="str">
        <f>IF(AND(A177='111'!$L$11,OR($M177=$P$7,$N177=$P$7)),"x","")</f>
        <v/>
      </c>
      <c r="Q177" s="45" t="str">
        <f>IF(AND($M177=$P$7,$A177&lt;'111'!$L$11),"x","")</f>
        <v/>
      </c>
      <c r="R177" s="45" t="str">
        <f>IF(AND($N177=$P$7,$A177&lt;'111'!$L$11),"x","")</f>
        <v/>
      </c>
    </row>
    <row r="178" spans="1:18" ht="15.75" customHeight="1">
      <c r="A178" s="32">
        <f t="shared" si="33"/>
        <v>1</v>
      </c>
      <c r="B178" s="33">
        <f t="shared" si="24"/>
        <v>42752</v>
      </c>
      <c r="C178" s="110"/>
      <c r="D178" s="33">
        <v>42752</v>
      </c>
      <c r="E178" s="88" t="s">
        <v>478</v>
      </c>
      <c r="F178" s="103" t="s">
        <v>397</v>
      </c>
      <c r="G178" s="7" t="s">
        <v>90</v>
      </c>
      <c r="H178" s="99">
        <v>4488</v>
      </c>
      <c r="I178" s="99">
        <v>18000</v>
      </c>
      <c r="J178" s="98"/>
      <c r="K178" s="99"/>
      <c r="L178" s="34">
        <f t="shared" si="32"/>
        <v>80784000</v>
      </c>
      <c r="M178" s="35" t="s">
        <v>92</v>
      </c>
      <c r="N178" s="35" t="s">
        <v>8</v>
      </c>
      <c r="O178" s="45" t="str">
        <f>IF(AND('331-CT'!$F$5=TH!G178,OR(M178="331",N178="331")),"x","")</f>
        <v/>
      </c>
      <c r="P178" s="45" t="str">
        <f>IF(AND(A178='111'!$L$11,OR($M178=$P$7,$N178=$P$7)),"x","")</f>
        <v/>
      </c>
      <c r="Q178" s="45" t="str">
        <f>IF(AND($M178=$P$7,$A178&lt;'111'!$L$11),"x","")</f>
        <v/>
      </c>
      <c r="R178" s="45" t="str">
        <f>IF(AND($N178=$P$7,$A178&lt;'111'!$L$11),"x","")</f>
        <v/>
      </c>
    </row>
    <row r="179" spans="1:18" ht="15.75" customHeight="1">
      <c r="A179" s="32">
        <f t="shared" si="33"/>
        <v>1</v>
      </c>
      <c r="B179" s="33">
        <f t="shared" si="24"/>
        <v>42753</v>
      </c>
      <c r="C179" s="110"/>
      <c r="D179" s="33">
        <v>42753</v>
      </c>
      <c r="E179" s="88" t="s">
        <v>482</v>
      </c>
      <c r="F179" s="103" t="s">
        <v>397</v>
      </c>
      <c r="G179" s="41" t="s">
        <v>78</v>
      </c>
      <c r="H179" s="99">
        <v>1554</v>
      </c>
      <c r="I179" s="99">
        <v>25000</v>
      </c>
      <c r="J179" s="98"/>
      <c r="K179" s="99"/>
      <c r="L179" s="34">
        <f t="shared" si="32"/>
        <v>38850000</v>
      </c>
      <c r="M179" s="35" t="s">
        <v>92</v>
      </c>
      <c r="N179" s="35" t="s">
        <v>8</v>
      </c>
      <c r="O179" s="45" t="str">
        <f>IF(AND('331-CT'!$F$5=TH!G179,OR(M179="331",N179="331")),"x","")</f>
        <v/>
      </c>
      <c r="P179" s="45" t="str">
        <f>IF(AND(A179='111'!$L$11,OR($M179=$P$7,$N179=$P$7)),"x","")</f>
        <v/>
      </c>
      <c r="Q179" s="45" t="str">
        <f>IF(AND($M179=$P$7,$A179&lt;'111'!$L$11),"x","")</f>
        <v/>
      </c>
      <c r="R179" s="45" t="str">
        <f>IF(AND($N179=$P$7,$A179&lt;'111'!$L$11),"x","")</f>
        <v/>
      </c>
    </row>
    <row r="180" spans="1:18" ht="15.75" customHeight="1">
      <c r="A180" s="32">
        <f t="shared" ref="A180" si="34">IF(B180&lt;&gt;"",MONTH(B180),"")</f>
        <v>1</v>
      </c>
      <c r="B180" s="33">
        <f t="shared" ref="B180" si="35">D180</f>
        <v>42753</v>
      </c>
      <c r="C180" s="110"/>
      <c r="D180" s="33">
        <v>42753</v>
      </c>
      <c r="E180" s="88" t="s">
        <v>587</v>
      </c>
      <c r="F180" s="103" t="s">
        <v>397</v>
      </c>
      <c r="G180" s="41" t="s">
        <v>78</v>
      </c>
      <c r="H180" s="99">
        <v>25328</v>
      </c>
      <c r="I180" s="99">
        <v>11200</v>
      </c>
      <c r="J180" s="98"/>
      <c r="K180" s="99"/>
      <c r="L180" s="34">
        <f t="shared" ref="L180" si="36">ROUND(H180*I180,-3)</f>
        <v>283674000</v>
      </c>
      <c r="M180" s="35" t="s">
        <v>92</v>
      </c>
      <c r="N180" s="35" t="s">
        <v>8</v>
      </c>
      <c r="O180" s="45" t="str">
        <f>IF(AND('331-CT'!$F$5=TH!G180,OR(M180="331",N180="331")),"x","")</f>
        <v/>
      </c>
      <c r="P180" s="45" t="str">
        <f>IF(AND(A180='111'!$L$11,OR($M180=$P$7,$N180=$P$7)),"x","")</f>
        <v/>
      </c>
      <c r="Q180" s="45" t="str">
        <f>IF(AND($M180=$P$7,$A180&lt;'111'!$L$11),"x","")</f>
        <v/>
      </c>
      <c r="R180" s="45" t="str">
        <f>IF(AND($N180=$P$7,$A180&lt;'111'!$L$11),"x","")</f>
        <v/>
      </c>
    </row>
    <row r="181" spans="1:18" ht="15.75" customHeight="1">
      <c r="A181" s="32">
        <f t="shared" si="33"/>
        <v>1</v>
      </c>
      <c r="B181" s="33">
        <f t="shared" si="24"/>
        <v>42754</v>
      </c>
      <c r="C181" s="110" t="s">
        <v>484</v>
      </c>
      <c r="D181" s="33">
        <v>42754</v>
      </c>
      <c r="E181" s="88" t="s">
        <v>434</v>
      </c>
      <c r="F181" s="103" t="s">
        <v>397</v>
      </c>
      <c r="G181" s="7" t="s">
        <v>90</v>
      </c>
      <c r="H181" s="99"/>
      <c r="I181" s="99"/>
      <c r="J181" s="98"/>
      <c r="K181" s="99"/>
      <c r="L181" s="34">
        <v>269802000</v>
      </c>
      <c r="M181" s="35" t="s">
        <v>8</v>
      </c>
      <c r="N181" s="35" t="s">
        <v>33</v>
      </c>
      <c r="O181" s="45" t="str">
        <f>IF(AND('331-CT'!$F$5=TH!G181,OR(M181="331",N181="331")),"x","")</f>
        <v/>
      </c>
      <c r="P181" s="45" t="str">
        <f>IF(AND(A181='111'!$L$11,OR($M181=$P$7,$N181=$P$7)),"x","")</f>
        <v>x</v>
      </c>
      <c r="Q181" s="45" t="str">
        <f>IF(AND($M181=$P$7,$A181&lt;'111'!$L$11),"x","")</f>
        <v/>
      </c>
      <c r="R181" s="45" t="str">
        <f>IF(AND($N181=$P$7,$A181&lt;'111'!$L$11),"x","")</f>
        <v/>
      </c>
    </row>
    <row r="182" spans="1:18" ht="15.75" customHeight="1">
      <c r="A182" s="32">
        <f t="shared" si="33"/>
        <v>1</v>
      </c>
      <c r="B182" s="33">
        <f t="shared" si="24"/>
        <v>42754</v>
      </c>
      <c r="C182" s="110" t="s">
        <v>485</v>
      </c>
      <c r="D182" s="33">
        <v>42754</v>
      </c>
      <c r="E182" s="88" t="s">
        <v>434</v>
      </c>
      <c r="F182" s="103"/>
      <c r="G182" s="7" t="s">
        <v>80</v>
      </c>
      <c r="H182" s="99"/>
      <c r="I182" s="99"/>
      <c r="J182" s="98"/>
      <c r="K182" s="99"/>
      <c r="L182" s="34">
        <v>46000000</v>
      </c>
      <c r="M182" s="35" t="s">
        <v>8</v>
      </c>
      <c r="N182" s="35" t="s">
        <v>33</v>
      </c>
      <c r="O182" s="45" t="str">
        <f>IF(AND('331-CT'!$F$5=TH!G182,OR(M182="331",N182="331")),"x","")</f>
        <v/>
      </c>
      <c r="P182" s="45" t="str">
        <f>IF(AND(A182='111'!$L$11,OR($M182=$P$7,$N182=$P$7)),"x","")</f>
        <v>x</v>
      </c>
      <c r="Q182" s="45" t="str">
        <f>IF(AND($M182=$P$7,$A182&lt;'111'!$L$11),"x","")</f>
        <v/>
      </c>
      <c r="R182" s="45" t="str">
        <f>IF(AND($N182=$P$7,$A182&lt;'111'!$L$11),"x","")</f>
        <v/>
      </c>
    </row>
    <row r="183" spans="1:18" ht="15.75" customHeight="1">
      <c r="A183" s="32">
        <f t="shared" ref="A183" si="37">IF(B183&lt;&gt;"",MONTH(B183),"")</f>
        <v>1</v>
      </c>
      <c r="B183" s="33">
        <f t="shared" ref="B183" si="38">D183</f>
        <v>42754</v>
      </c>
      <c r="C183" s="110"/>
      <c r="D183" s="33">
        <v>42754</v>
      </c>
      <c r="E183" s="88" t="s">
        <v>434</v>
      </c>
      <c r="F183" s="103"/>
      <c r="G183" s="7" t="s">
        <v>80</v>
      </c>
      <c r="H183" s="99"/>
      <c r="I183" s="99"/>
      <c r="J183" s="98"/>
      <c r="K183" s="99"/>
      <c r="L183" s="34">
        <v>595000</v>
      </c>
      <c r="M183" s="35" t="s">
        <v>8</v>
      </c>
      <c r="N183" s="35"/>
      <c r="O183" s="45" t="str">
        <f>IF(AND('331-CT'!$F$5=TH!G183,OR(M183="331",N183="331")),"x","")</f>
        <v/>
      </c>
      <c r="P183" s="45" t="str">
        <f>IF(AND(A183='111'!$L$11,OR($M183=$P$7,$N183=$P$7)),"x","")</f>
        <v/>
      </c>
      <c r="Q183" s="45" t="str">
        <f>IF(AND($M183=$P$7,$A183&lt;'111'!$L$11),"x","")</f>
        <v/>
      </c>
      <c r="R183" s="45" t="str">
        <f>IF(AND($N183=$P$7,$A183&lt;'111'!$L$11),"x","")</f>
        <v/>
      </c>
    </row>
    <row r="184" spans="1:18" ht="15.75" customHeight="1">
      <c r="A184" s="32">
        <f t="shared" si="33"/>
        <v>1</v>
      </c>
      <c r="B184" s="33">
        <f t="shared" si="24"/>
        <v>42754</v>
      </c>
      <c r="C184" s="110" t="s">
        <v>486</v>
      </c>
      <c r="D184" s="33">
        <v>42754</v>
      </c>
      <c r="E184" s="88" t="s">
        <v>488</v>
      </c>
      <c r="F184" s="103"/>
      <c r="G184" s="151"/>
      <c r="H184" s="99"/>
      <c r="I184" s="99"/>
      <c r="J184" s="98"/>
      <c r="K184" s="99"/>
      <c r="L184" s="34">
        <v>2310000</v>
      </c>
      <c r="M184" s="35"/>
      <c r="N184" s="35" t="s">
        <v>33</v>
      </c>
      <c r="O184" s="45" t="str">
        <f>IF(AND('331-CT'!$F$5=TH!G184,OR(M184="331",N184="331")),"x","")</f>
        <v/>
      </c>
      <c r="P184" s="45" t="str">
        <f>IF(AND(A184='111'!$L$11,OR($M184=$P$7,$N184=$P$7)),"x","")</f>
        <v>x</v>
      </c>
      <c r="Q184" s="45" t="str">
        <f>IF(AND($M184=$P$7,$A184&lt;'111'!$L$11),"x","")</f>
        <v/>
      </c>
      <c r="R184" s="45" t="str">
        <f>IF(AND($N184=$P$7,$A184&lt;'111'!$L$11),"x","")</f>
        <v/>
      </c>
    </row>
    <row r="185" spans="1:18" ht="15.75" customHeight="1">
      <c r="A185" s="32">
        <f t="shared" si="33"/>
        <v>1</v>
      </c>
      <c r="B185" s="33">
        <f t="shared" si="24"/>
        <v>42754</v>
      </c>
      <c r="C185" s="110" t="s">
        <v>487</v>
      </c>
      <c r="D185" s="33">
        <v>42754</v>
      </c>
      <c r="E185" s="88" t="s">
        <v>489</v>
      </c>
      <c r="F185" s="103"/>
      <c r="G185" s="151"/>
      <c r="H185" s="99"/>
      <c r="I185" s="99"/>
      <c r="J185" s="98"/>
      <c r="K185" s="99"/>
      <c r="L185" s="34">
        <v>120000</v>
      </c>
      <c r="M185" s="35"/>
      <c r="N185" s="35" t="s">
        <v>33</v>
      </c>
      <c r="O185" s="45" t="str">
        <f>IF(AND('331-CT'!$F$5=TH!G185,OR(M185="331",N185="331")),"x","")</f>
        <v/>
      </c>
      <c r="P185" s="45" t="str">
        <f>IF(AND(A185='111'!$L$11,OR($M185=$P$7,$N185=$P$7)),"x","")</f>
        <v>x</v>
      </c>
      <c r="Q185" s="45" t="str">
        <f>IF(AND($M185=$P$7,$A185&lt;'111'!$L$11),"x","")</f>
        <v/>
      </c>
      <c r="R185" s="45" t="str">
        <f>IF(AND($N185=$P$7,$A185&lt;'111'!$L$11),"x","")</f>
        <v/>
      </c>
    </row>
    <row r="186" spans="1:18" ht="15.75" customHeight="1">
      <c r="A186" s="32">
        <f t="shared" si="33"/>
        <v>1</v>
      </c>
      <c r="B186" s="33">
        <f t="shared" si="24"/>
        <v>42756</v>
      </c>
      <c r="C186" s="110" t="s">
        <v>490</v>
      </c>
      <c r="D186" s="33">
        <v>42756</v>
      </c>
      <c r="E186" s="88" t="s">
        <v>433</v>
      </c>
      <c r="F186" s="103"/>
      <c r="G186" s="151"/>
      <c r="H186" s="99"/>
      <c r="I186" s="99"/>
      <c r="J186" s="98"/>
      <c r="K186" s="99"/>
      <c r="L186" s="34">
        <v>340000000</v>
      </c>
      <c r="M186" s="35" t="s">
        <v>33</v>
      </c>
      <c r="N186" s="35"/>
      <c r="O186" s="45" t="str">
        <f>IF(AND('331-CT'!$F$5=TH!G186,OR(M186="331",N186="331")),"x","")</f>
        <v/>
      </c>
      <c r="P186" s="45" t="str">
        <f>IF(AND(A186='111'!$L$11,OR($M186=$P$7,$N186=$P$7)),"x","")</f>
        <v>x</v>
      </c>
      <c r="Q186" s="45" t="str">
        <f>IF(AND($M186=$P$7,$A186&lt;'111'!$L$11),"x","")</f>
        <v/>
      </c>
      <c r="R186" s="45" t="str">
        <f>IF(AND($N186=$P$7,$A186&lt;'111'!$L$11),"x","")</f>
        <v/>
      </c>
    </row>
    <row r="187" spans="1:18" ht="15.75" customHeight="1">
      <c r="A187" s="32">
        <f t="shared" si="33"/>
        <v>1</v>
      </c>
      <c r="B187" s="33">
        <f t="shared" si="24"/>
        <v>42756</v>
      </c>
      <c r="C187" s="110" t="s">
        <v>491</v>
      </c>
      <c r="D187" s="33">
        <v>42756</v>
      </c>
      <c r="E187" s="88" t="s">
        <v>503</v>
      </c>
      <c r="F187" s="103"/>
      <c r="G187" s="151"/>
      <c r="H187" s="99"/>
      <c r="I187" s="99"/>
      <c r="J187" s="98"/>
      <c r="K187" s="99"/>
      <c r="L187" s="34">
        <v>260000000</v>
      </c>
      <c r="M187" s="35" t="s">
        <v>33</v>
      </c>
      <c r="N187" s="35"/>
      <c r="O187" s="45" t="str">
        <f>IF(AND('331-CT'!$F$5=TH!G187,OR(M187="331",N187="331")),"x","")</f>
        <v/>
      </c>
      <c r="P187" s="45" t="str">
        <f>IF(AND(A187='111'!$L$11,OR($M187=$P$7,$N187=$P$7)),"x","")</f>
        <v>x</v>
      </c>
      <c r="Q187" s="45" t="str">
        <f>IF(AND($M187=$P$7,$A187&lt;'111'!$L$11),"x","")</f>
        <v/>
      </c>
      <c r="R187" s="45" t="str">
        <f>IF(AND($N187=$P$7,$A187&lt;'111'!$L$11),"x","")</f>
        <v/>
      </c>
    </row>
    <row r="188" spans="1:18" ht="15.75" customHeight="1">
      <c r="A188" s="32">
        <f t="shared" si="33"/>
        <v>1</v>
      </c>
      <c r="B188" s="33">
        <f t="shared" si="24"/>
        <v>42756</v>
      </c>
      <c r="C188" s="110" t="s">
        <v>493</v>
      </c>
      <c r="D188" s="33">
        <v>42756</v>
      </c>
      <c r="E188" s="88" t="s">
        <v>434</v>
      </c>
      <c r="F188" s="103"/>
      <c r="G188" s="7" t="s">
        <v>76</v>
      </c>
      <c r="H188" s="99"/>
      <c r="I188" s="99"/>
      <c r="J188" s="98"/>
      <c r="K188" s="99"/>
      <c r="L188" s="34">
        <v>192500000</v>
      </c>
      <c r="M188" s="35" t="s">
        <v>8</v>
      </c>
      <c r="N188" s="35" t="s">
        <v>33</v>
      </c>
      <c r="O188" s="45" t="str">
        <f>IF(AND('331-CT'!$F$5=TH!G188,OR(M188="331",N188="331")),"x","")</f>
        <v/>
      </c>
      <c r="P188" s="45" t="str">
        <f>IF(AND(A188='111'!$L$11,OR($M188=$P$7,$N188=$P$7)),"x","")</f>
        <v>x</v>
      </c>
      <c r="Q188" s="45" t="str">
        <f>IF(AND($M188=$P$7,$A188&lt;'111'!$L$11),"x","")</f>
        <v/>
      </c>
      <c r="R188" s="45" t="str">
        <f>IF(AND($N188=$P$7,$A188&lt;'111'!$L$11),"x","")</f>
        <v/>
      </c>
    </row>
    <row r="189" spans="1:18" ht="15.75" customHeight="1">
      <c r="A189" s="32">
        <f t="shared" ref="A189" si="39">IF(B189&lt;&gt;"",MONTH(B189),"")</f>
        <v>1</v>
      </c>
      <c r="B189" s="33">
        <f t="shared" ref="B189" si="40">D189</f>
        <v>42756</v>
      </c>
      <c r="C189" s="110" t="s">
        <v>493</v>
      </c>
      <c r="D189" s="33">
        <v>42756</v>
      </c>
      <c r="E189" s="88" t="s">
        <v>434</v>
      </c>
      <c r="F189" s="103"/>
      <c r="G189" s="7" t="s">
        <v>76</v>
      </c>
      <c r="H189" s="99"/>
      <c r="I189" s="99"/>
      <c r="J189" s="98"/>
      <c r="K189" s="99"/>
      <c r="L189" s="34">
        <v>3412500</v>
      </c>
      <c r="M189" s="35" t="s">
        <v>8</v>
      </c>
      <c r="N189" s="35"/>
      <c r="O189" s="45" t="str">
        <f>IF(AND('331-CT'!$F$5=TH!G189,OR(M189="331",N189="331")),"x","")</f>
        <v/>
      </c>
      <c r="P189" s="45" t="str">
        <f>IF(AND(A189='111'!$L$11,OR($M189=$P$7,$N189=$P$7)),"x","")</f>
        <v/>
      </c>
      <c r="Q189" s="45" t="str">
        <f>IF(AND($M189=$P$7,$A189&lt;'111'!$L$11),"x","")</f>
        <v/>
      </c>
      <c r="R189" s="45" t="str">
        <f>IF(AND($N189=$P$7,$A189&lt;'111'!$L$11),"x","")</f>
        <v/>
      </c>
    </row>
    <row r="190" spans="1:18" ht="15.75" customHeight="1">
      <c r="A190" s="32">
        <f t="shared" si="33"/>
        <v>1</v>
      </c>
      <c r="B190" s="33">
        <f t="shared" si="24"/>
        <v>42756</v>
      </c>
      <c r="C190" s="110" t="s">
        <v>494</v>
      </c>
      <c r="D190" s="33">
        <v>42756</v>
      </c>
      <c r="E190" s="88" t="s">
        <v>504</v>
      </c>
      <c r="F190" s="103"/>
      <c r="G190" s="151"/>
      <c r="H190" s="99"/>
      <c r="I190" s="99"/>
      <c r="J190" s="98"/>
      <c r="K190" s="99"/>
      <c r="L190" s="34">
        <v>20000000</v>
      </c>
      <c r="M190" s="35"/>
      <c r="N190" s="35" t="s">
        <v>33</v>
      </c>
      <c r="O190" s="45" t="str">
        <f>IF(AND('331-CT'!$F$5=TH!G190,OR(M190="331",N190="331")),"x","")</f>
        <v/>
      </c>
      <c r="P190" s="45" t="str">
        <f>IF(AND(A190='111'!$L$11,OR($M190=$P$7,$N190=$P$7)),"x","")</f>
        <v>x</v>
      </c>
      <c r="Q190" s="45" t="str">
        <f>IF(AND($M190=$P$7,$A190&lt;'111'!$L$11),"x","")</f>
        <v/>
      </c>
      <c r="R190" s="45" t="str">
        <f>IF(AND($N190=$P$7,$A190&lt;'111'!$L$11),"x","")</f>
        <v/>
      </c>
    </row>
    <row r="191" spans="1:18" ht="15.75" customHeight="1">
      <c r="A191" s="32">
        <f t="shared" si="33"/>
        <v>1</v>
      </c>
      <c r="B191" s="33">
        <f t="shared" si="24"/>
        <v>42756</v>
      </c>
      <c r="C191" s="110" t="s">
        <v>495</v>
      </c>
      <c r="D191" s="33">
        <v>42756</v>
      </c>
      <c r="E191" s="88" t="s">
        <v>505</v>
      </c>
      <c r="F191" s="103"/>
      <c r="G191" s="151"/>
      <c r="H191" s="99"/>
      <c r="I191" s="99"/>
      <c r="J191" s="98"/>
      <c r="K191" s="99"/>
      <c r="L191" s="34">
        <v>50000000</v>
      </c>
      <c r="M191" s="35"/>
      <c r="N191" s="35" t="s">
        <v>33</v>
      </c>
      <c r="O191" s="45" t="str">
        <f>IF(AND('331-CT'!$F$5=TH!G191,OR(M191="331",N191="331")),"x","")</f>
        <v/>
      </c>
      <c r="P191" s="45" t="str">
        <f>IF(AND(A191='111'!$L$11,OR($M191=$P$7,$N191=$P$7)),"x","")</f>
        <v>x</v>
      </c>
      <c r="Q191" s="45" t="str">
        <f>IF(AND($M191=$P$7,$A191&lt;'111'!$L$11),"x","")</f>
        <v/>
      </c>
      <c r="R191" s="45" t="str">
        <f>IF(AND($N191=$P$7,$A191&lt;'111'!$L$11),"x","")</f>
        <v/>
      </c>
    </row>
    <row r="192" spans="1:18" ht="15.75" customHeight="1">
      <c r="A192" s="32">
        <f t="shared" si="33"/>
        <v>1</v>
      </c>
      <c r="B192" s="33">
        <f t="shared" si="24"/>
        <v>42756</v>
      </c>
      <c r="C192" s="110" t="s">
        <v>496</v>
      </c>
      <c r="D192" s="33">
        <v>42756</v>
      </c>
      <c r="E192" s="88" t="s">
        <v>506</v>
      </c>
      <c r="F192" s="103"/>
      <c r="G192" s="151"/>
      <c r="H192" s="99"/>
      <c r="I192" s="99"/>
      <c r="J192" s="98"/>
      <c r="K192" s="99"/>
      <c r="L192" s="34">
        <v>1000000</v>
      </c>
      <c r="M192" s="35"/>
      <c r="N192" s="35" t="s">
        <v>33</v>
      </c>
      <c r="O192" s="45" t="str">
        <f>IF(AND('331-CT'!$F$5=TH!G192,OR(M192="331",N192="331")),"x","")</f>
        <v/>
      </c>
      <c r="P192" s="45" t="str">
        <f>IF(AND(A192='111'!$L$11,OR($M192=$P$7,$N192=$P$7)),"x","")</f>
        <v>x</v>
      </c>
      <c r="Q192" s="45" t="str">
        <f>IF(AND($M192=$P$7,$A192&lt;'111'!$L$11),"x","")</f>
        <v/>
      </c>
      <c r="R192" s="45" t="str">
        <f>IF(AND($N192=$P$7,$A192&lt;'111'!$L$11),"x","")</f>
        <v/>
      </c>
    </row>
    <row r="193" spans="1:18" ht="15.75" customHeight="1">
      <c r="A193" s="32">
        <f t="shared" si="33"/>
        <v>1</v>
      </c>
      <c r="B193" s="33">
        <f t="shared" si="24"/>
        <v>42756</v>
      </c>
      <c r="C193" s="110" t="s">
        <v>497</v>
      </c>
      <c r="D193" s="33">
        <v>42756</v>
      </c>
      <c r="E193" s="88" t="s">
        <v>507</v>
      </c>
      <c r="F193" s="103"/>
      <c r="G193" s="151"/>
      <c r="H193" s="99"/>
      <c r="I193" s="99"/>
      <c r="J193" s="98"/>
      <c r="K193" s="99"/>
      <c r="L193" s="34">
        <v>245000</v>
      </c>
      <c r="M193" s="35"/>
      <c r="N193" s="35" t="s">
        <v>33</v>
      </c>
      <c r="O193" s="45" t="str">
        <f>IF(AND('331-CT'!$F$5=TH!G193,OR(M193="331",N193="331")),"x","")</f>
        <v/>
      </c>
      <c r="P193" s="45" t="str">
        <f>IF(AND(A193='111'!$L$11,OR($M193=$P$7,$N193=$P$7)),"x","")</f>
        <v>x</v>
      </c>
      <c r="Q193" s="45" t="str">
        <f>IF(AND($M193=$P$7,$A193&lt;'111'!$L$11),"x","")</f>
        <v/>
      </c>
      <c r="R193" s="45" t="str">
        <f>IF(AND($N193=$P$7,$A193&lt;'111'!$L$11),"x","")</f>
        <v/>
      </c>
    </row>
    <row r="194" spans="1:18" ht="15.75" customHeight="1">
      <c r="A194" s="32">
        <f t="shared" si="33"/>
        <v>1</v>
      </c>
      <c r="B194" s="33">
        <f t="shared" si="24"/>
        <v>42756</v>
      </c>
      <c r="C194" s="110" t="s">
        <v>498</v>
      </c>
      <c r="D194" s="33">
        <v>42756</v>
      </c>
      <c r="E194" s="88" t="s">
        <v>508</v>
      </c>
      <c r="F194" s="103"/>
      <c r="G194" s="151"/>
      <c r="H194" s="99"/>
      <c r="I194" s="99"/>
      <c r="J194" s="98"/>
      <c r="K194" s="99"/>
      <c r="L194" s="34">
        <v>21550000</v>
      </c>
      <c r="M194" s="35"/>
      <c r="N194" s="35" t="s">
        <v>33</v>
      </c>
      <c r="O194" s="45" t="str">
        <f>IF(AND('331-CT'!$F$5=TH!G194,OR(M194="331",N194="331")),"x","")</f>
        <v/>
      </c>
      <c r="P194" s="45" t="str">
        <f>IF(AND(A194='111'!$L$11,OR($M194=$P$7,$N194=$P$7)),"x","")</f>
        <v>x</v>
      </c>
      <c r="Q194" s="45" t="str">
        <f>IF(AND($M194=$P$7,$A194&lt;'111'!$L$11),"x","")</f>
        <v/>
      </c>
      <c r="R194" s="45" t="str">
        <f>IF(AND($N194=$P$7,$A194&lt;'111'!$L$11),"x","")</f>
        <v/>
      </c>
    </row>
    <row r="195" spans="1:18" ht="15.75" customHeight="1">
      <c r="A195" s="32">
        <f t="shared" si="33"/>
        <v>1</v>
      </c>
      <c r="B195" s="33">
        <f t="shared" si="24"/>
        <v>42756</v>
      </c>
      <c r="C195" s="110" t="s">
        <v>499</v>
      </c>
      <c r="D195" s="33">
        <v>42756</v>
      </c>
      <c r="E195" s="88" t="s">
        <v>509</v>
      </c>
      <c r="F195" s="103"/>
      <c r="G195" s="151"/>
      <c r="H195" s="99"/>
      <c r="I195" s="99"/>
      <c r="J195" s="98"/>
      <c r="K195" s="99"/>
      <c r="L195" s="34">
        <v>1000000</v>
      </c>
      <c r="M195" s="35"/>
      <c r="N195" s="35" t="s">
        <v>33</v>
      </c>
      <c r="O195" s="45" t="str">
        <f>IF(AND('331-CT'!$F$5=TH!G195,OR(M195="331",N195="331")),"x","")</f>
        <v/>
      </c>
      <c r="P195" s="45" t="str">
        <f>IF(AND(A195='111'!$L$11,OR($M195=$P$7,$N195=$P$7)),"x","")</f>
        <v>x</v>
      </c>
      <c r="Q195" s="45" t="str">
        <f>IF(AND($M195=$P$7,$A195&lt;'111'!$L$11),"x","")</f>
        <v/>
      </c>
      <c r="R195" s="45" t="str">
        <f>IF(AND($N195=$P$7,$A195&lt;'111'!$L$11),"x","")</f>
        <v/>
      </c>
    </row>
    <row r="196" spans="1:18" ht="15.75" customHeight="1">
      <c r="A196" s="32">
        <f t="shared" si="33"/>
        <v>1</v>
      </c>
      <c r="B196" s="33">
        <f t="shared" si="24"/>
        <v>42756</v>
      </c>
      <c r="C196" s="110" t="s">
        <v>500</v>
      </c>
      <c r="D196" s="33">
        <v>42756</v>
      </c>
      <c r="E196" s="88" t="s">
        <v>510</v>
      </c>
      <c r="F196" s="103"/>
      <c r="G196" s="151"/>
      <c r="H196" s="99"/>
      <c r="I196" s="99"/>
      <c r="J196" s="98"/>
      <c r="K196" s="99"/>
      <c r="L196" s="34">
        <v>8500000</v>
      </c>
      <c r="M196" s="35"/>
      <c r="N196" s="35" t="s">
        <v>33</v>
      </c>
      <c r="O196" s="45" t="str">
        <f>IF(AND('331-CT'!$F$5=TH!G196,OR(M196="331",N196="331")),"x","")</f>
        <v/>
      </c>
      <c r="P196" s="45" t="str">
        <f>IF(AND(A196='111'!$L$11,OR($M196=$P$7,$N196=$P$7)),"x","")</f>
        <v>x</v>
      </c>
      <c r="Q196" s="45" t="str">
        <f>IF(AND($M196=$P$7,$A196&lt;'111'!$L$11),"x","")</f>
        <v/>
      </c>
      <c r="R196" s="45" t="str">
        <f>IF(AND($N196=$P$7,$A196&lt;'111'!$L$11),"x","")</f>
        <v/>
      </c>
    </row>
    <row r="197" spans="1:18" ht="15.75" customHeight="1">
      <c r="A197" s="32">
        <f t="shared" si="33"/>
        <v>1</v>
      </c>
      <c r="B197" s="33">
        <f t="shared" si="24"/>
        <v>42756</v>
      </c>
      <c r="C197" s="110" t="s">
        <v>501</v>
      </c>
      <c r="D197" s="33">
        <v>42756</v>
      </c>
      <c r="E197" s="88" t="s">
        <v>511</v>
      </c>
      <c r="F197" s="103"/>
      <c r="G197" s="151"/>
      <c r="H197" s="99"/>
      <c r="I197" s="99"/>
      <c r="J197" s="98"/>
      <c r="K197" s="99"/>
      <c r="L197" s="34">
        <v>1000000</v>
      </c>
      <c r="M197" s="35"/>
      <c r="N197" s="35" t="s">
        <v>33</v>
      </c>
      <c r="O197" s="45" t="str">
        <f>IF(AND('331-CT'!$F$5=TH!G197,OR(M197="331",N197="331")),"x","")</f>
        <v/>
      </c>
      <c r="P197" s="45" t="str">
        <f>IF(AND(A197='111'!$L$11,OR($M197=$P$7,$N197=$P$7)),"x","")</f>
        <v>x</v>
      </c>
      <c r="Q197" s="45" t="str">
        <f>IF(AND($M197=$P$7,$A197&lt;'111'!$L$11),"x","")</f>
        <v/>
      </c>
      <c r="R197" s="45" t="str">
        <f>IF(AND($N197=$P$7,$A197&lt;'111'!$L$11),"x","")</f>
        <v/>
      </c>
    </row>
    <row r="198" spans="1:18" ht="15.75" customHeight="1">
      <c r="A198" s="32">
        <f t="shared" si="33"/>
        <v>1</v>
      </c>
      <c r="B198" s="33">
        <f t="shared" si="24"/>
        <v>42756</v>
      </c>
      <c r="C198" s="110" t="s">
        <v>502</v>
      </c>
      <c r="D198" s="33">
        <v>42756</v>
      </c>
      <c r="E198" s="88" t="s">
        <v>512</v>
      </c>
      <c r="F198" s="103"/>
      <c r="G198" s="151"/>
      <c r="H198" s="99"/>
      <c r="I198" s="99"/>
      <c r="J198" s="98"/>
      <c r="K198" s="99"/>
      <c r="L198" s="34">
        <v>8700000</v>
      </c>
      <c r="M198" s="35"/>
      <c r="N198" s="35" t="s">
        <v>33</v>
      </c>
      <c r="O198" s="45" t="str">
        <f>IF(AND('331-CT'!$F$5=TH!G198,OR(M198="331",N198="331")),"x","")</f>
        <v/>
      </c>
      <c r="P198" s="45" t="str">
        <f>IF(AND(A198='111'!$L$11,OR($M198=$P$7,$N198=$P$7)),"x","")</f>
        <v>x</v>
      </c>
      <c r="Q198" s="45" t="str">
        <f>IF(AND($M198=$P$7,$A198&lt;'111'!$L$11),"x","")</f>
        <v/>
      </c>
      <c r="R198" s="45" t="str">
        <f>IF(AND($N198=$P$7,$A198&lt;'111'!$L$11),"x","")</f>
        <v/>
      </c>
    </row>
    <row r="199" spans="1:18" ht="15.75" customHeight="1">
      <c r="A199" s="32">
        <f t="shared" si="33"/>
        <v>1</v>
      </c>
      <c r="B199" s="33">
        <f t="shared" si="24"/>
        <v>42757</v>
      </c>
      <c r="C199" s="110" t="s">
        <v>513</v>
      </c>
      <c r="D199" s="33">
        <v>42757</v>
      </c>
      <c r="E199" s="88" t="s">
        <v>515</v>
      </c>
      <c r="F199" s="103"/>
      <c r="G199" s="151"/>
      <c r="H199" s="99"/>
      <c r="I199" s="99"/>
      <c r="J199" s="98"/>
      <c r="K199" s="99"/>
      <c r="L199" s="34">
        <v>12584000</v>
      </c>
      <c r="M199" s="35"/>
      <c r="N199" s="35" t="s">
        <v>33</v>
      </c>
      <c r="O199" s="45" t="str">
        <f>IF(AND('331-CT'!$F$5=TH!G199,OR(M199="331",N199="331")),"x","")</f>
        <v/>
      </c>
      <c r="P199" s="45" t="str">
        <f>IF(AND(A199='111'!$L$11,OR($M199=$P$7,$N199=$P$7)),"x","")</f>
        <v>x</v>
      </c>
      <c r="Q199" s="45" t="str">
        <f>IF(AND($M199=$P$7,$A199&lt;'111'!$L$11),"x","")</f>
        <v/>
      </c>
      <c r="R199" s="45" t="str">
        <f>IF(AND($N199=$P$7,$A199&lt;'111'!$L$11),"x","")</f>
        <v/>
      </c>
    </row>
    <row r="200" spans="1:18" ht="15.75" customHeight="1">
      <c r="A200" s="32">
        <f t="shared" si="33"/>
        <v>1</v>
      </c>
      <c r="B200" s="33">
        <f t="shared" si="24"/>
        <v>42757</v>
      </c>
      <c r="C200" s="110" t="s">
        <v>514</v>
      </c>
      <c r="D200" s="33">
        <v>42757</v>
      </c>
      <c r="E200" s="88" t="s">
        <v>516</v>
      </c>
      <c r="F200" s="103"/>
      <c r="G200" s="151"/>
      <c r="H200" s="99"/>
      <c r="I200" s="99"/>
      <c r="J200" s="98"/>
      <c r="K200" s="99"/>
      <c r="L200" s="34">
        <v>934000</v>
      </c>
      <c r="M200" s="35"/>
      <c r="N200" s="35" t="s">
        <v>33</v>
      </c>
      <c r="O200" s="45" t="str">
        <f>IF(AND('331-CT'!$F$5=TH!G200,OR(M200="331",N200="331")),"x","")</f>
        <v/>
      </c>
      <c r="P200" s="45" t="str">
        <f>IF(AND(A200='111'!$L$11,OR($M200=$P$7,$N200=$P$7)),"x","")</f>
        <v>x</v>
      </c>
      <c r="Q200" s="45" t="str">
        <f>IF(AND($M200=$P$7,$A200&lt;'111'!$L$11),"x","")</f>
        <v/>
      </c>
      <c r="R200" s="45" t="str">
        <f>IF(AND($N200=$P$7,$A200&lt;'111'!$L$11),"x","")</f>
        <v/>
      </c>
    </row>
    <row r="201" spans="1:18" ht="15.75" customHeight="1">
      <c r="A201" s="32">
        <f t="shared" si="33"/>
        <v>1</v>
      </c>
      <c r="B201" s="33">
        <f t="shared" si="24"/>
        <v>42758</v>
      </c>
      <c r="C201" s="110" t="s">
        <v>492</v>
      </c>
      <c r="D201" s="33">
        <v>42758</v>
      </c>
      <c r="E201" s="88" t="s">
        <v>546</v>
      </c>
      <c r="F201" s="103"/>
      <c r="G201" s="151"/>
      <c r="H201" s="99"/>
      <c r="I201" s="99"/>
      <c r="J201" s="98"/>
      <c r="K201" s="99"/>
      <c r="L201" s="34">
        <v>220000000</v>
      </c>
      <c r="M201" s="35" t="s">
        <v>33</v>
      </c>
      <c r="N201" s="35"/>
      <c r="O201" s="45" t="str">
        <f>IF(AND('331-CT'!$F$5=TH!G201,OR(M201="331",N201="331")),"x","")</f>
        <v/>
      </c>
      <c r="P201" s="45" t="str">
        <f>IF(AND(A201='111'!$L$11,OR($M201=$P$7,$N201=$P$7)),"x","")</f>
        <v>x</v>
      </c>
      <c r="Q201" s="45" t="str">
        <f>IF(AND($M201=$P$7,$A201&lt;'111'!$L$11),"x","")</f>
        <v/>
      </c>
      <c r="R201" s="45" t="str">
        <f>IF(AND($N201=$P$7,$A201&lt;'111'!$L$11),"x","")</f>
        <v/>
      </c>
    </row>
    <row r="202" spans="1:18" ht="15.75" customHeight="1">
      <c r="A202" s="32">
        <f t="shared" si="33"/>
        <v>1</v>
      </c>
      <c r="B202" s="33">
        <f t="shared" si="24"/>
        <v>42758</v>
      </c>
      <c r="C202" s="110" t="s">
        <v>517</v>
      </c>
      <c r="D202" s="33">
        <v>42758</v>
      </c>
      <c r="E202" s="88" t="s">
        <v>464</v>
      </c>
      <c r="F202" s="103"/>
      <c r="G202" s="151"/>
      <c r="H202" s="99"/>
      <c r="I202" s="99"/>
      <c r="J202" s="98"/>
      <c r="K202" s="99"/>
      <c r="L202" s="34">
        <v>410000000</v>
      </c>
      <c r="M202" s="35"/>
      <c r="N202" s="35" t="s">
        <v>33</v>
      </c>
      <c r="O202" s="45" t="str">
        <f>IF(AND('331-CT'!$F$5=TH!G202,OR(M202="331",N202="331")),"x","")</f>
        <v/>
      </c>
      <c r="P202" s="45" t="str">
        <f>IF(AND(A202='111'!$L$11,OR($M202=$P$7,$N202=$P$7)),"x","")</f>
        <v>x</v>
      </c>
      <c r="Q202" s="45" t="str">
        <f>IF(AND($M202=$P$7,$A202&lt;'111'!$L$11),"x","")</f>
        <v/>
      </c>
      <c r="R202" s="45" t="str">
        <f>IF(AND($N202=$P$7,$A202&lt;'111'!$L$11),"x","")</f>
        <v/>
      </c>
    </row>
    <row r="203" spans="1:18" ht="15.75" customHeight="1">
      <c r="A203" s="32">
        <f t="shared" si="33"/>
        <v>1</v>
      </c>
      <c r="B203" s="33">
        <f t="shared" si="24"/>
        <v>42758</v>
      </c>
      <c r="C203" s="110" t="s">
        <v>518</v>
      </c>
      <c r="D203" s="33">
        <v>42758</v>
      </c>
      <c r="E203" s="88" t="s">
        <v>547</v>
      </c>
      <c r="F203" s="103"/>
      <c r="G203" s="151"/>
      <c r="H203" s="99"/>
      <c r="I203" s="99"/>
      <c r="J203" s="98"/>
      <c r="K203" s="99"/>
      <c r="L203" s="34">
        <v>10000000</v>
      </c>
      <c r="M203" s="35"/>
      <c r="N203" s="35" t="s">
        <v>33</v>
      </c>
      <c r="O203" s="45" t="str">
        <f>IF(AND('331-CT'!$F$5=TH!G203,OR(M203="331",N203="331")),"x","")</f>
        <v/>
      </c>
      <c r="P203" s="45" t="str">
        <f>IF(AND(A203='111'!$L$11,OR($M203=$P$7,$N203=$P$7)),"x","")</f>
        <v>x</v>
      </c>
      <c r="Q203" s="45" t="str">
        <f>IF(AND($M203=$P$7,$A203&lt;'111'!$L$11),"x","")</f>
        <v/>
      </c>
      <c r="R203" s="45" t="str">
        <f>IF(AND($N203=$P$7,$A203&lt;'111'!$L$11),"x","")</f>
        <v/>
      </c>
    </row>
    <row r="204" spans="1:18" ht="15.75" customHeight="1">
      <c r="A204" s="32">
        <f t="shared" si="33"/>
        <v>1</v>
      </c>
      <c r="B204" s="33">
        <f t="shared" si="24"/>
        <v>42758</v>
      </c>
      <c r="C204" s="110" t="s">
        <v>520</v>
      </c>
      <c r="D204" s="33">
        <v>42758</v>
      </c>
      <c r="E204" s="88" t="s">
        <v>548</v>
      </c>
      <c r="F204" s="103"/>
      <c r="G204" s="151"/>
      <c r="H204" s="99"/>
      <c r="I204" s="99"/>
      <c r="J204" s="98"/>
      <c r="K204" s="99"/>
      <c r="L204" s="34">
        <v>10000000</v>
      </c>
      <c r="M204" s="35" t="s">
        <v>33</v>
      </c>
      <c r="N204" s="35"/>
      <c r="O204" s="45" t="str">
        <f>IF(AND('331-CT'!$F$5=TH!G204,OR(M204="331",N204="331")),"x","")</f>
        <v/>
      </c>
      <c r="P204" s="45" t="str">
        <f>IF(AND(A204='111'!$L$11,OR($M204=$P$7,$N204=$P$7)),"x","")</f>
        <v>x</v>
      </c>
      <c r="Q204" s="45" t="str">
        <f>IF(AND($M204=$P$7,$A204&lt;'111'!$L$11),"x","")</f>
        <v/>
      </c>
      <c r="R204" s="45" t="str">
        <f>IF(AND($N204=$P$7,$A204&lt;'111'!$L$11),"x","")</f>
        <v/>
      </c>
    </row>
    <row r="205" spans="1:18" ht="15.75" customHeight="1">
      <c r="A205" s="32">
        <f t="shared" si="33"/>
        <v>1</v>
      </c>
      <c r="B205" s="33">
        <f t="shared" si="24"/>
        <v>42758</v>
      </c>
      <c r="C205" s="110" t="s">
        <v>519</v>
      </c>
      <c r="D205" s="33">
        <v>42758</v>
      </c>
      <c r="E205" s="88" t="s">
        <v>554</v>
      </c>
      <c r="F205" s="103"/>
      <c r="G205" s="151"/>
      <c r="H205" s="99"/>
      <c r="I205" s="99"/>
      <c r="J205" s="98"/>
      <c r="K205" s="99"/>
      <c r="L205" s="34">
        <v>21022000</v>
      </c>
      <c r="M205" s="35"/>
      <c r="N205" s="35" t="s">
        <v>33</v>
      </c>
      <c r="O205" s="45" t="str">
        <f>IF(AND('331-CT'!$F$5=TH!G205,OR(M205="331",N205="331")),"x","")</f>
        <v/>
      </c>
      <c r="P205" s="45" t="str">
        <f>IF(AND(A205='111'!$L$11,OR($M205=$P$7,$N205=$P$7)),"x","")</f>
        <v>x</v>
      </c>
      <c r="Q205" s="45" t="str">
        <f>IF(AND($M205=$P$7,$A205&lt;'111'!$L$11),"x","")</f>
        <v/>
      </c>
      <c r="R205" s="45" t="str">
        <f>IF(AND($N205=$P$7,$A205&lt;'111'!$L$11),"x","")</f>
        <v/>
      </c>
    </row>
    <row r="206" spans="1:18" ht="15.75" customHeight="1">
      <c r="A206" s="32">
        <f t="shared" si="33"/>
        <v>1</v>
      </c>
      <c r="B206" s="33">
        <f t="shared" si="24"/>
        <v>42758</v>
      </c>
      <c r="C206" s="110" t="s">
        <v>521</v>
      </c>
      <c r="D206" s="33">
        <v>42758</v>
      </c>
      <c r="E206" s="88" t="s">
        <v>548</v>
      </c>
      <c r="F206" s="103"/>
      <c r="G206" s="151"/>
      <c r="H206" s="99"/>
      <c r="I206" s="99"/>
      <c r="J206" s="98"/>
      <c r="K206" s="99"/>
      <c r="L206" s="34">
        <v>20000000</v>
      </c>
      <c r="M206" s="35" t="s">
        <v>33</v>
      </c>
      <c r="N206" s="35"/>
      <c r="O206" s="45" t="str">
        <f>IF(AND('331-CT'!$F$5=TH!G206,OR(M206="331",N206="331")),"x","")</f>
        <v/>
      </c>
      <c r="P206" s="45" t="str">
        <f>IF(AND(A206='111'!$L$11,OR($M206=$P$7,$N206=$P$7)),"x","")</f>
        <v>x</v>
      </c>
      <c r="Q206" s="45" t="str">
        <f>IF(AND($M206=$P$7,$A206&lt;'111'!$L$11),"x","")</f>
        <v/>
      </c>
      <c r="R206" s="45" t="str">
        <f>IF(AND($N206=$P$7,$A206&lt;'111'!$L$11),"x","")</f>
        <v/>
      </c>
    </row>
    <row r="207" spans="1:18" ht="15.75" customHeight="1">
      <c r="A207" s="32">
        <f t="shared" si="33"/>
        <v>1</v>
      </c>
      <c r="B207" s="33">
        <f t="shared" si="24"/>
        <v>42758</v>
      </c>
      <c r="C207" s="110" t="s">
        <v>522</v>
      </c>
      <c r="D207" s="33">
        <v>42758</v>
      </c>
      <c r="E207" s="88" t="s">
        <v>549</v>
      </c>
      <c r="F207" s="103"/>
      <c r="G207" s="151"/>
      <c r="H207" s="99"/>
      <c r="I207" s="99"/>
      <c r="J207" s="98"/>
      <c r="K207" s="99"/>
      <c r="L207" s="34">
        <v>15187000</v>
      </c>
      <c r="M207" s="35"/>
      <c r="N207" s="35" t="s">
        <v>33</v>
      </c>
      <c r="O207" s="45" t="str">
        <f>IF(AND('331-CT'!$F$5=TH!G207,OR(M207="331",N207="331")),"x","")</f>
        <v/>
      </c>
      <c r="P207" s="45" t="str">
        <f>IF(AND(A207='111'!$L$11,OR($M207=$P$7,$N207=$P$7)),"x","")</f>
        <v>x</v>
      </c>
      <c r="Q207" s="45" t="str">
        <f>IF(AND($M207=$P$7,$A207&lt;'111'!$L$11),"x","")</f>
        <v/>
      </c>
      <c r="R207" s="45" t="str">
        <f>IF(AND($N207=$P$7,$A207&lt;'111'!$L$11),"x","")</f>
        <v/>
      </c>
    </row>
    <row r="208" spans="1:18" ht="15.75" customHeight="1">
      <c r="A208" s="32">
        <f t="shared" si="33"/>
        <v>1</v>
      </c>
      <c r="B208" s="33">
        <f t="shared" si="24"/>
        <v>42758</v>
      </c>
      <c r="C208" s="110" t="s">
        <v>523</v>
      </c>
      <c r="D208" s="33">
        <v>42758</v>
      </c>
      <c r="E208" s="88" t="s">
        <v>550</v>
      </c>
      <c r="F208" s="103"/>
      <c r="G208" s="151"/>
      <c r="H208" s="99"/>
      <c r="I208" s="99"/>
      <c r="J208" s="98"/>
      <c r="K208" s="99"/>
      <c r="L208" s="34">
        <v>21828000</v>
      </c>
      <c r="M208" s="35"/>
      <c r="N208" s="35" t="s">
        <v>33</v>
      </c>
      <c r="O208" s="45" t="str">
        <f>IF(AND('331-CT'!$F$5=TH!G208,OR(M208="331",N208="331")),"x","")</f>
        <v/>
      </c>
      <c r="P208" s="45" t="str">
        <f>IF(AND(A208='111'!$L$11,OR($M208=$P$7,$N208=$P$7)),"x","")</f>
        <v>x</v>
      </c>
      <c r="Q208" s="45" t="str">
        <f>IF(AND($M208=$P$7,$A208&lt;'111'!$L$11),"x","")</f>
        <v/>
      </c>
      <c r="R208" s="45" t="str">
        <f>IF(AND($N208=$P$7,$A208&lt;'111'!$L$11),"x","")</f>
        <v/>
      </c>
    </row>
    <row r="209" spans="1:18" ht="15.75" customHeight="1">
      <c r="A209" s="32">
        <f t="shared" si="33"/>
        <v>1</v>
      </c>
      <c r="B209" s="33">
        <f t="shared" si="24"/>
        <v>42758</v>
      </c>
      <c r="C209" s="110" t="s">
        <v>526</v>
      </c>
      <c r="D209" s="33">
        <v>42758</v>
      </c>
      <c r="E209" s="88" t="s">
        <v>551</v>
      </c>
      <c r="F209" s="103"/>
      <c r="G209" s="151"/>
      <c r="H209" s="99"/>
      <c r="I209" s="99"/>
      <c r="J209" s="98"/>
      <c r="K209" s="99"/>
      <c r="L209" s="34">
        <v>4930000</v>
      </c>
      <c r="M209" s="35"/>
      <c r="N209" s="35" t="s">
        <v>33</v>
      </c>
      <c r="O209" s="45" t="str">
        <f>IF(AND('331-CT'!$F$5=TH!G209,OR(M209="331",N209="331")),"x","")</f>
        <v/>
      </c>
      <c r="P209" s="45" t="str">
        <f>IF(AND(A209='111'!$L$11,OR($M209=$P$7,$N209=$P$7)),"x","")</f>
        <v>x</v>
      </c>
      <c r="Q209" s="45" t="str">
        <f>IF(AND($M209=$P$7,$A209&lt;'111'!$L$11),"x","")</f>
        <v/>
      </c>
      <c r="R209" s="45" t="str">
        <f>IF(AND($N209=$P$7,$A209&lt;'111'!$L$11),"x","")</f>
        <v/>
      </c>
    </row>
    <row r="210" spans="1:18" ht="15.75" customHeight="1">
      <c r="A210" s="32">
        <f t="shared" si="33"/>
        <v>1</v>
      </c>
      <c r="B210" s="33">
        <f t="shared" si="24"/>
        <v>42758</v>
      </c>
      <c r="C210" s="110" t="s">
        <v>524</v>
      </c>
      <c r="D210" s="33">
        <v>42758</v>
      </c>
      <c r="E210" s="88" t="s">
        <v>552</v>
      </c>
      <c r="F210" s="103"/>
      <c r="G210" s="151"/>
      <c r="H210" s="99"/>
      <c r="I210" s="99"/>
      <c r="J210" s="98"/>
      <c r="K210" s="99"/>
      <c r="L210" s="34">
        <v>1000000000</v>
      </c>
      <c r="M210" s="35" t="s">
        <v>33</v>
      </c>
      <c r="N210" s="35"/>
      <c r="O210" s="45" t="str">
        <f>IF(AND('331-CT'!$F$5=TH!G210,OR(M210="331",N210="331")),"x","")</f>
        <v/>
      </c>
      <c r="P210" s="45" t="str">
        <f>IF(AND(A210='111'!$L$11,OR($M210=$P$7,$N210=$P$7)),"x","")</f>
        <v>x</v>
      </c>
      <c r="Q210" s="45" t="str">
        <f>IF(AND($M210=$P$7,$A210&lt;'111'!$L$11),"x","")</f>
        <v/>
      </c>
      <c r="R210" s="45" t="str">
        <f>IF(AND($N210=$P$7,$A210&lt;'111'!$L$11),"x","")</f>
        <v/>
      </c>
    </row>
    <row r="211" spans="1:18" ht="15.75" customHeight="1">
      <c r="A211" s="32">
        <f t="shared" si="33"/>
        <v>1</v>
      </c>
      <c r="B211" s="33">
        <f t="shared" si="24"/>
        <v>42758</v>
      </c>
      <c r="C211" s="110" t="s">
        <v>525</v>
      </c>
      <c r="D211" s="33">
        <v>42758</v>
      </c>
      <c r="E211" s="88" t="s">
        <v>553</v>
      </c>
      <c r="F211" s="103"/>
      <c r="G211" s="151"/>
      <c r="H211" s="99"/>
      <c r="I211" s="99"/>
      <c r="J211" s="98"/>
      <c r="K211" s="99"/>
      <c r="L211" s="34">
        <v>400000000</v>
      </c>
      <c r="M211" s="35"/>
      <c r="N211" s="35" t="s">
        <v>33</v>
      </c>
      <c r="O211" s="45" t="str">
        <f>IF(AND('331-CT'!$F$5=TH!G211,OR(M211="331",N211="331")),"x","")</f>
        <v/>
      </c>
      <c r="P211" s="45" t="str">
        <f>IF(AND(A211='111'!$L$11,OR($M211=$P$7,$N211=$P$7)),"x","")</f>
        <v>x</v>
      </c>
      <c r="Q211" s="45" t="str">
        <f>IF(AND($M211=$P$7,$A211&lt;'111'!$L$11),"x","")</f>
        <v/>
      </c>
      <c r="R211" s="45" t="str">
        <f>IF(AND($N211=$P$7,$A211&lt;'111'!$L$11),"x","")</f>
        <v/>
      </c>
    </row>
    <row r="212" spans="1:18" ht="15.75" customHeight="1">
      <c r="A212" s="32">
        <f t="shared" si="33"/>
        <v>1</v>
      </c>
      <c r="B212" s="33">
        <f t="shared" si="24"/>
        <v>42758</v>
      </c>
      <c r="C212" s="110" t="s">
        <v>527</v>
      </c>
      <c r="D212" s="33">
        <v>42758</v>
      </c>
      <c r="E212" s="88" t="s">
        <v>434</v>
      </c>
      <c r="F212" s="103" t="s">
        <v>397</v>
      </c>
      <c r="G212" s="41" t="s">
        <v>78</v>
      </c>
      <c r="H212" s="99"/>
      <c r="I212" s="99"/>
      <c r="J212" s="98"/>
      <c r="K212" s="99"/>
      <c r="L212" s="34">
        <v>176000000</v>
      </c>
      <c r="M212" s="35" t="s">
        <v>8</v>
      </c>
      <c r="N212" s="35" t="s">
        <v>33</v>
      </c>
      <c r="O212" s="45" t="str">
        <f>IF(AND('331-CT'!$F$5=TH!G212,OR(M212="331",N212="331")),"x","")</f>
        <v/>
      </c>
      <c r="P212" s="45" t="str">
        <f>IF(AND(A212='111'!$L$11,OR($M212=$P$7,$N212=$P$7)),"x","")</f>
        <v>x</v>
      </c>
      <c r="Q212" s="45" t="str">
        <f>IF(AND($M212=$P$7,$A212&lt;'111'!$L$11),"x","")</f>
        <v/>
      </c>
      <c r="R212" s="45" t="str">
        <f>IF(AND($N212=$P$7,$A212&lt;'111'!$L$11),"x","")</f>
        <v/>
      </c>
    </row>
    <row r="213" spans="1:18" ht="15.75" customHeight="1">
      <c r="A213" s="32">
        <f t="shared" si="33"/>
        <v>1</v>
      </c>
      <c r="B213" s="33">
        <f t="shared" si="24"/>
        <v>42758</v>
      </c>
      <c r="C213" s="110" t="s">
        <v>528</v>
      </c>
      <c r="D213" s="33">
        <v>42758</v>
      </c>
      <c r="E213" s="88" t="s">
        <v>555</v>
      </c>
      <c r="F213" s="103" t="s">
        <v>397</v>
      </c>
      <c r="G213" s="151" t="s">
        <v>556</v>
      </c>
      <c r="H213" s="99"/>
      <c r="I213" s="99"/>
      <c r="J213" s="98"/>
      <c r="K213" s="99"/>
      <c r="L213" s="34">
        <v>40000000</v>
      </c>
      <c r="M213" s="35"/>
      <c r="N213" s="35" t="s">
        <v>33</v>
      </c>
      <c r="O213" s="45" t="str">
        <f>IF(AND('331-CT'!$F$5=TH!G213,OR(M213="331",N213="331")),"x","")</f>
        <v/>
      </c>
      <c r="P213" s="45" t="str">
        <f>IF(AND(A213='111'!$L$11,OR($M213=$P$7,$N213=$P$7)),"x","")</f>
        <v>x</v>
      </c>
      <c r="Q213" s="45" t="str">
        <f>IF(AND($M213=$P$7,$A213&lt;'111'!$L$11),"x","")</f>
        <v/>
      </c>
      <c r="R213" s="45" t="str">
        <f>IF(AND($N213=$P$7,$A213&lt;'111'!$L$11),"x","")</f>
        <v/>
      </c>
    </row>
    <row r="214" spans="1:18" ht="15.75" customHeight="1">
      <c r="A214" s="32">
        <f t="shared" ref="A214:A295" si="41">IF(B214&lt;&gt;"",MONTH(B214),"")</f>
        <v>1</v>
      </c>
      <c r="B214" s="33">
        <f t="shared" si="24"/>
        <v>42758</v>
      </c>
      <c r="C214" s="110" t="s">
        <v>529</v>
      </c>
      <c r="D214" s="33">
        <v>42758</v>
      </c>
      <c r="E214" s="88" t="s">
        <v>557</v>
      </c>
      <c r="F214" s="103" t="s">
        <v>397</v>
      </c>
      <c r="G214" s="151"/>
      <c r="H214" s="99"/>
      <c r="I214" s="99"/>
      <c r="J214" s="98"/>
      <c r="K214" s="99"/>
      <c r="L214" s="34">
        <v>20000000</v>
      </c>
      <c r="M214" s="35"/>
      <c r="N214" s="35" t="s">
        <v>33</v>
      </c>
      <c r="O214" s="45" t="str">
        <f>IF(AND('331-CT'!$F$5=TH!G214,OR(M214="331",N214="331")),"x","")</f>
        <v/>
      </c>
      <c r="P214" s="45" t="str">
        <f>IF(AND(A214='111'!$L$11,OR($M214=$P$7,$N214=$P$7)),"x","")</f>
        <v>x</v>
      </c>
      <c r="Q214" s="45" t="str">
        <f>IF(AND($M214=$P$7,$A214&lt;'111'!$L$11),"x","")</f>
        <v/>
      </c>
      <c r="R214" s="45" t="str">
        <f>IF(AND($N214=$P$7,$A214&lt;'111'!$L$11),"x","")</f>
        <v/>
      </c>
    </row>
    <row r="215" spans="1:18" ht="15.75" customHeight="1">
      <c r="A215" s="32">
        <f t="shared" si="41"/>
        <v>1</v>
      </c>
      <c r="B215" s="33">
        <f t="shared" si="24"/>
        <v>42758</v>
      </c>
      <c r="C215" s="110" t="s">
        <v>530</v>
      </c>
      <c r="D215" s="33">
        <v>42758</v>
      </c>
      <c r="E215" s="88" t="s">
        <v>558</v>
      </c>
      <c r="F215" s="103"/>
      <c r="G215" s="151" t="s">
        <v>559</v>
      </c>
      <c r="H215" s="99"/>
      <c r="I215" s="99"/>
      <c r="J215" s="98"/>
      <c r="K215" s="99"/>
      <c r="L215" s="34">
        <v>30000000</v>
      </c>
      <c r="M215" s="35"/>
      <c r="N215" s="35" t="s">
        <v>33</v>
      </c>
      <c r="O215" s="45" t="str">
        <f>IF(AND('331-CT'!$F$5=TH!G215,OR(M215="331",N215="331")),"x","")</f>
        <v/>
      </c>
      <c r="P215" s="45" t="str">
        <f>IF(AND(A215='111'!$L$11,OR($M215=$P$7,$N215=$P$7)),"x","")</f>
        <v>x</v>
      </c>
      <c r="Q215" s="45" t="str">
        <f>IF(AND($M215=$P$7,$A215&lt;'111'!$L$11),"x","")</f>
        <v/>
      </c>
      <c r="R215" s="45" t="str">
        <f>IF(AND($N215=$P$7,$A215&lt;'111'!$L$11),"x","")</f>
        <v/>
      </c>
    </row>
    <row r="216" spans="1:18" ht="15.75" customHeight="1">
      <c r="A216" s="32">
        <f t="shared" si="41"/>
        <v>1</v>
      </c>
      <c r="B216" s="33">
        <f t="shared" si="24"/>
        <v>42758</v>
      </c>
      <c r="C216" s="110" t="s">
        <v>531</v>
      </c>
      <c r="D216" s="33">
        <v>42758</v>
      </c>
      <c r="E216" s="88" t="s">
        <v>560</v>
      </c>
      <c r="F216" s="103"/>
      <c r="G216" s="151"/>
      <c r="H216" s="99"/>
      <c r="I216" s="99"/>
      <c r="J216" s="98"/>
      <c r="K216" s="99"/>
      <c r="L216" s="34">
        <v>6187000</v>
      </c>
      <c r="M216" s="35"/>
      <c r="N216" s="35" t="s">
        <v>33</v>
      </c>
      <c r="O216" s="45" t="str">
        <f>IF(AND('331-CT'!$F$5=TH!G216,OR(M216="331",N216="331")),"x","")</f>
        <v/>
      </c>
      <c r="P216" s="45" t="str">
        <f>IF(AND(A216='111'!$L$11,OR($M216=$P$7,$N216=$P$7)),"x","")</f>
        <v>x</v>
      </c>
      <c r="Q216" s="45" t="str">
        <f>IF(AND($M216=$P$7,$A216&lt;'111'!$L$11),"x","")</f>
        <v/>
      </c>
      <c r="R216" s="45" t="str">
        <f>IF(AND($N216=$P$7,$A216&lt;'111'!$L$11),"x","")</f>
        <v/>
      </c>
    </row>
    <row r="217" spans="1:18" ht="15.75" customHeight="1">
      <c r="A217" s="32">
        <f t="shared" si="41"/>
        <v>1</v>
      </c>
      <c r="B217" s="33">
        <f t="shared" ref="B217:B294" si="42">D217</f>
        <v>42758</v>
      </c>
      <c r="C217" s="110" t="s">
        <v>532</v>
      </c>
      <c r="D217" s="33">
        <v>42758</v>
      </c>
      <c r="E217" s="88" t="s">
        <v>561</v>
      </c>
      <c r="F217" s="103"/>
      <c r="G217" s="151" t="s">
        <v>562</v>
      </c>
      <c r="H217" s="99"/>
      <c r="I217" s="99"/>
      <c r="J217" s="98"/>
      <c r="K217" s="99"/>
      <c r="L217" s="34">
        <v>6000000</v>
      </c>
      <c r="M217" s="35"/>
      <c r="N217" s="35" t="s">
        <v>33</v>
      </c>
      <c r="O217" s="45" t="str">
        <f>IF(AND('331-CT'!$F$5=TH!G217,OR(M217="331",N217="331")),"x","")</f>
        <v/>
      </c>
      <c r="P217" s="45" t="str">
        <f>IF(AND(A217='111'!$L$11,OR($M217=$P$7,$N217=$P$7)),"x","")</f>
        <v>x</v>
      </c>
      <c r="Q217" s="45" t="str">
        <f>IF(AND($M217=$P$7,$A217&lt;'111'!$L$11),"x","")</f>
        <v/>
      </c>
      <c r="R217" s="45" t="str">
        <f>IF(AND($N217=$P$7,$A217&lt;'111'!$L$11),"x","")</f>
        <v/>
      </c>
    </row>
    <row r="218" spans="1:18" ht="15.75" customHeight="1">
      <c r="A218" s="32">
        <f t="shared" si="41"/>
        <v>1</v>
      </c>
      <c r="B218" s="33">
        <f t="shared" si="42"/>
        <v>42758</v>
      </c>
      <c r="C218" s="110" t="s">
        <v>533</v>
      </c>
      <c r="D218" s="33">
        <v>42758</v>
      </c>
      <c r="E218" s="88" t="s">
        <v>563</v>
      </c>
      <c r="F218" s="103"/>
      <c r="G218" s="151"/>
      <c r="H218" s="99"/>
      <c r="I218" s="99"/>
      <c r="J218" s="98"/>
      <c r="K218" s="99"/>
      <c r="L218" s="34">
        <v>290061000</v>
      </c>
      <c r="M218" s="35"/>
      <c r="N218" s="35" t="s">
        <v>33</v>
      </c>
      <c r="O218" s="45" t="str">
        <f>IF(AND('331-CT'!$F$5=TH!G218,OR(M218="331",N218="331")),"x","")</f>
        <v/>
      </c>
      <c r="P218" s="45" t="str">
        <f>IF(AND(A218='111'!$L$11,OR($M218=$P$7,$N218=$P$7)),"x","")</f>
        <v>x</v>
      </c>
      <c r="Q218" s="45" t="str">
        <f>IF(AND($M218=$P$7,$A218&lt;'111'!$L$11),"x","")</f>
        <v/>
      </c>
      <c r="R218" s="45" t="str">
        <f>IF(AND($N218=$P$7,$A218&lt;'111'!$L$11),"x","")</f>
        <v/>
      </c>
    </row>
    <row r="219" spans="1:18" ht="15.75" customHeight="1">
      <c r="A219" s="32">
        <f t="shared" si="41"/>
        <v>1</v>
      </c>
      <c r="B219" s="33">
        <f t="shared" si="42"/>
        <v>42759</v>
      </c>
      <c r="C219" s="110" t="s">
        <v>534</v>
      </c>
      <c r="D219" s="33">
        <v>42759</v>
      </c>
      <c r="E219" s="88" t="s">
        <v>564</v>
      </c>
      <c r="F219" s="103" t="s">
        <v>397</v>
      </c>
      <c r="G219" s="151" t="s">
        <v>565</v>
      </c>
      <c r="H219" s="99"/>
      <c r="I219" s="99"/>
      <c r="J219" s="98"/>
      <c r="K219" s="99"/>
      <c r="L219" s="34">
        <v>50000000</v>
      </c>
      <c r="M219" s="35"/>
      <c r="N219" s="35" t="s">
        <v>33</v>
      </c>
      <c r="O219" s="45" t="str">
        <f>IF(AND('331-CT'!$F$5=TH!G219,OR(M219="331",N219="331")),"x","")</f>
        <v/>
      </c>
      <c r="P219" s="45" t="str">
        <f>IF(AND(A219='111'!$L$11,OR($M219=$P$7,$N219=$P$7)),"x","")</f>
        <v>x</v>
      </c>
      <c r="Q219" s="45" t="str">
        <f>IF(AND($M219=$P$7,$A219&lt;'111'!$L$11),"x","")</f>
        <v/>
      </c>
      <c r="R219" s="45" t="str">
        <f>IF(AND($N219=$P$7,$A219&lt;'111'!$L$11),"x","")</f>
        <v/>
      </c>
    </row>
    <row r="220" spans="1:18" ht="15.75" customHeight="1">
      <c r="A220" s="32">
        <f t="shared" si="41"/>
        <v>1</v>
      </c>
      <c r="B220" s="33">
        <f t="shared" si="42"/>
        <v>42759</v>
      </c>
      <c r="C220" s="110" t="s">
        <v>535</v>
      </c>
      <c r="D220" s="33">
        <v>42759</v>
      </c>
      <c r="E220" s="88" t="s">
        <v>566</v>
      </c>
      <c r="F220" s="103"/>
      <c r="G220" s="151"/>
      <c r="H220" s="99"/>
      <c r="I220" s="99"/>
      <c r="J220" s="98"/>
      <c r="K220" s="99"/>
      <c r="L220" s="34">
        <v>4880000</v>
      </c>
      <c r="M220" s="35"/>
      <c r="N220" s="35" t="s">
        <v>33</v>
      </c>
      <c r="O220" s="45" t="str">
        <f>IF(AND('331-CT'!$F$5=TH!G220,OR(M220="331",N220="331")),"x","")</f>
        <v/>
      </c>
      <c r="P220" s="45" t="str">
        <f>IF(AND(A220='111'!$L$11,OR($M220=$P$7,$N220=$P$7)),"x","")</f>
        <v>x</v>
      </c>
      <c r="Q220" s="45" t="str">
        <f>IF(AND($M220=$P$7,$A220&lt;'111'!$L$11),"x","")</f>
        <v/>
      </c>
      <c r="R220" s="45" t="str">
        <f>IF(AND($N220=$P$7,$A220&lt;'111'!$L$11),"x","")</f>
        <v/>
      </c>
    </row>
    <row r="221" spans="1:18" ht="15.75" customHeight="1">
      <c r="A221" s="32">
        <f t="shared" si="41"/>
        <v>1</v>
      </c>
      <c r="B221" s="33">
        <f t="shared" si="42"/>
        <v>42759</v>
      </c>
      <c r="C221" s="110" t="s">
        <v>536</v>
      </c>
      <c r="D221" s="33">
        <v>42759</v>
      </c>
      <c r="E221" s="88" t="s">
        <v>567</v>
      </c>
      <c r="F221" s="103"/>
      <c r="G221" s="151"/>
      <c r="H221" s="99"/>
      <c r="I221" s="99"/>
      <c r="J221" s="98"/>
      <c r="K221" s="99"/>
      <c r="L221" s="34">
        <v>2000000</v>
      </c>
      <c r="M221" s="35"/>
      <c r="N221" s="35" t="s">
        <v>33</v>
      </c>
      <c r="O221" s="45" t="str">
        <f>IF(AND('331-CT'!$F$5=TH!G221,OR(M221="331",N221="331")),"x","")</f>
        <v/>
      </c>
      <c r="P221" s="45" t="str">
        <f>IF(AND(A221='111'!$L$11,OR($M221=$P$7,$N221=$P$7)),"x","")</f>
        <v>x</v>
      </c>
      <c r="Q221" s="45" t="str">
        <f>IF(AND($M221=$P$7,$A221&lt;'111'!$L$11),"x","")</f>
        <v/>
      </c>
      <c r="R221" s="45" t="str">
        <f>IF(AND($N221=$P$7,$A221&lt;'111'!$L$11),"x","")</f>
        <v/>
      </c>
    </row>
    <row r="222" spans="1:18" ht="15.75" customHeight="1">
      <c r="A222" s="32">
        <f>IF(B222&lt;&gt;"",MONTH(B222),"")</f>
        <v>1</v>
      </c>
      <c r="B222" s="33">
        <f>D222</f>
        <v>42760</v>
      </c>
      <c r="C222" s="110" t="s">
        <v>541</v>
      </c>
      <c r="D222" s="33">
        <v>42760</v>
      </c>
      <c r="E222" s="88" t="s">
        <v>568</v>
      </c>
      <c r="F222" s="103"/>
      <c r="G222" s="151"/>
      <c r="H222" s="99"/>
      <c r="I222" s="99"/>
      <c r="J222" s="98"/>
      <c r="K222" s="99"/>
      <c r="L222" s="34">
        <v>350000000</v>
      </c>
      <c r="M222" s="35" t="s">
        <v>33</v>
      </c>
      <c r="N222" s="35"/>
      <c r="O222" s="45" t="str">
        <f>IF(AND('331-CT'!$F$5=TH!G222,OR(M222="331",N222="331")),"x","")</f>
        <v/>
      </c>
      <c r="P222" s="45" t="str">
        <f>IF(AND(A222='111'!$L$11,OR($M222=$P$7,$N222=$P$7)),"x","")</f>
        <v>x</v>
      </c>
      <c r="Q222" s="45" t="str">
        <f>IF(AND($M222=$P$7,$A222&lt;'111'!$L$11),"x","")</f>
        <v/>
      </c>
      <c r="R222" s="45" t="str">
        <f>IF(AND($N222=$P$7,$A222&lt;'111'!$L$11),"x","")</f>
        <v/>
      </c>
    </row>
    <row r="223" spans="1:18" ht="15.75" customHeight="1">
      <c r="A223" s="32">
        <f t="shared" si="41"/>
        <v>1</v>
      </c>
      <c r="B223" s="33">
        <f t="shared" si="42"/>
        <v>42760</v>
      </c>
      <c r="C223" s="110" t="s">
        <v>537</v>
      </c>
      <c r="D223" s="33">
        <v>42760</v>
      </c>
      <c r="E223" s="88" t="s">
        <v>569</v>
      </c>
      <c r="F223" s="103" t="s">
        <v>397</v>
      </c>
      <c r="G223" s="151" t="s">
        <v>570</v>
      </c>
      <c r="H223" s="99"/>
      <c r="I223" s="99"/>
      <c r="J223" s="98"/>
      <c r="K223" s="99"/>
      <c r="L223" s="34">
        <v>100000000</v>
      </c>
      <c r="M223" s="35"/>
      <c r="N223" s="35" t="s">
        <v>33</v>
      </c>
      <c r="O223" s="45" t="str">
        <f>IF(AND('331-CT'!$F$5=TH!G223,OR(M223="331",N223="331")),"x","")</f>
        <v/>
      </c>
      <c r="P223" s="45" t="str">
        <f>IF(AND(A223='111'!$L$11,OR($M223=$P$7,$N223=$P$7)),"x","")</f>
        <v>x</v>
      </c>
      <c r="Q223" s="45" t="str">
        <f>IF(AND($M223=$P$7,$A223&lt;'111'!$L$11),"x","")</f>
        <v/>
      </c>
      <c r="R223" s="45" t="str">
        <f>IF(AND($N223=$P$7,$A223&lt;'111'!$L$11),"x","")</f>
        <v/>
      </c>
    </row>
    <row r="224" spans="1:18" ht="15.75" customHeight="1">
      <c r="A224" s="32">
        <f t="shared" si="41"/>
        <v>1</v>
      </c>
      <c r="B224" s="33">
        <f t="shared" si="42"/>
        <v>42760</v>
      </c>
      <c r="C224" s="110" t="s">
        <v>538</v>
      </c>
      <c r="D224" s="33">
        <v>42760</v>
      </c>
      <c r="E224" s="88" t="s">
        <v>436</v>
      </c>
      <c r="F224" s="103"/>
      <c r="G224" s="151" t="s">
        <v>571</v>
      </c>
      <c r="H224" s="99"/>
      <c r="I224" s="99"/>
      <c r="J224" s="98"/>
      <c r="K224" s="99"/>
      <c r="L224" s="34">
        <v>100000000</v>
      </c>
      <c r="M224" s="35"/>
      <c r="N224" s="35" t="s">
        <v>33</v>
      </c>
      <c r="O224" s="45" t="str">
        <f>IF(AND('331-CT'!$F$5=TH!G224,OR(M224="331",N224="331")),"x","")</f>
        <v/>
      </c>
      <c r="P224" s="45" t="str">
        <f>IF(AND(A224='111'!$L$11,OR($M224=$P$7,$N224=$P$7)),"x","")</f>
        <v>x</v>
      </c>
      <c r="Q224" s="45" t="str">
        <f>IF(AND($M224=$P$7,$A224&lt;'111'!$L$11),"x","")</f>
        <v/>
      </c>
      <c r="R224" s="45" t="str">
        <f>IF(AND($N224=$P$7,$A224&lt;'111'!$L$11),"x","")</f>
        <v/>
      </c>
    </row>
    <row r="225" spans="1:18" ht="15.75" customHeight="1">
      <c r="A225" s="32">
        <f t="shared" si="41"/>
        <v>1</v>
      </c>
      <c r="B225" s="33">
        <f t="shared" si="42"/>
        <v>42760</v>
      </c>
      <c r="C225" s="110" t="s">
        <v>540</v>
      </c>
      <c r="D225" s="33">
        <v>42760</v>
      </c>
      <c r="E225" s="88" t="s">
        <v>572</v>
      </c>
      <c r="F225" s="103"/>
      <c r="G225" s="151"/>
      <c r="H225" s="99"/>
      <c r="I225" s="99"/>
      <c r="J225" s="98"/>
      <c r="K225" s="99"/>
      <c r="L225" s="34">
        <v>46000000</v>
      </c>
      <c r="M225" s="35"/>
      <c r="N225" s="35" t="s">
        <v>33</v>
      </c>
      <c r="O225" s="45" t="str">
        <f>IF(AND('331-CT'!$F$5=TH!G225,OR(M225="331",N225="331")),"x","")</f>
        <v/>
      </c>
      <c r="P225" s="45" t="str">
        <f>IF(AND(A225='111'!$L$11,OR($M225=$P$7,$N225=$P$7)),"x","")</f>
        <v>x</v>
      </c>
      <c r="Q225" s="45" t="str">
        <f>IF(AND($M225=$P$7,$A225&lt;'111'!$L$11),"x","")</f>
        <v/>
      </c>
      <c r="R225" s="45" t="str">
        <f>IF(AND($N225=$P$7,$A225&lt;'111'!$L$11),"x","")</f>
        <v/>
      </c>
    </row>
    <row r="226" spans="1:18" ht="15.75" customHeight="1">
      <c r="A226" s="32">
        <f t="shared" si="41"/>
        <v>1</v>
      </c>
      <c r="B226" s="33">
        <f t="shared" si="42"/>
        <v>42760</v>
      </c>
      <c r="C226" s="110" t="s">
        <v>545</v>
      </c>
      <c r="D226" s="33">
        <v>42760</v>
      </c>
      <c r="E226" s="88" t="s">
        <v>573</v>
      </c>
      <c r="F226" s="103"/>
      <c r="G226" s="151"/>
      <c r="H226" s="99"/>
      <c r="I226" s="99"/>
      <c r="J226" s="98"/>
      <c r="K226" s="99"/>
      <c r="L226" s="34">
        <v>16020000</v>
      </c>
      <c r="M226" s="35" t="s">
        <v>33</v>
      </c>
      <c r="N226" s="35"/>
      <c r="O226" s="45" t="str">
        <f>IF(AND('331-CT'!$F$5=TH!G226,OR(M226="331",N226="331")),"x","")</f>
        <v/>
      </c>
      <c r="P226" s="45" t="str">
        <f>IF(AND(A226='111'!$L$11,OR($M226=$P$7,$N226=$P$7)),"x","")</f>
        <v>x</v>
      </c>
      <c r="Q226" s="45" t="str">
        <f>IF(AND($M226=$P$7,$A226&lt;'111'!$L$11),"x","")</f>
        <v/>
      </c>
      <c r="R226" s="45" t="str">
        <f>IF(AND($N226=$P$7,$A226&lt;'111'!$L$11),"x","")</f>
        <v/>
      </c>
    </row>
    <row r="227" spans="1:18" ht="15.75" customHeight="1">
      <c r="A227" s="32">
        <f t="shared" si="41"/>
        <v>1</v>
      </c>
      <c r="B227" s="33">
        <f t="shared" si="42"/>
        <v>42760</v>
      </c>
      <c r="C227" s="110" t="s">
        <v>542</v>
      </c>
      <c r="D227" s="33">
        <v>42760</v>
      </c>
      <c r="E227" s="88" t="s">
        <v>574</v>
      </c>
      <c r="F227" s="103"/>
      <c r="G227" s="151"/>
      <c r="H227" s="99"/>
      <c r="I227" s="99"/>
      <c r="J227" s="98"/>
      <c r="K227" s="99"/>
      <c r="L227" s="34">
        <v>10000000</v>
      </c>
      <c r="M227" s="35"/>
      <c r="N227" s="35" t="s">
        <v>33</v>
      </c>
      <c r="O227" s="45" t="str">
        <f>IF(AND('331-CT'!$F$5=TH!G227,OR(M227="331",N227="331")),"x","")</f>
        <v/>
      </c>
      <c r="P227" s="45" t="str">
        <f>IF(AND(A227='111'!$L$11,OR($M227=$P$7,$N227=$P$7)),"x","")</f>
        <v>x</v>
      </c>
      <c r="Q227" s="45" t="str">
        <f>IF(AND($M227=$P$7,$A227&lt;'111'!$L$11),"x","")</f>
        <v/>
      </c>
      <c r="R227" s="45" t="str">
        <f>IF(AND($N227=$P$7,$A227&lt;'111'!$L$11),"x","")</f>
        <v/>
      </c>
    </row>
    <row r="228" spans="1:18" ht="15.75" customHeight="1">
      <c r="A228" s="32">
        <f>IF(B228&lt;&gt;"",MONTH(B228),"")</f>
        <v>1</v>
      </c>
      <c r="B228" s="33">
        <f>D228</f>
        <v>42760</v>
      </c>
      <c r="C228" s="110" t="s">
        <v>539</v>
      </c>
      <c r="D228" s="33">
        <v>42760</v>
      </c>
      <c r="E228" s="88" t="s">
        <v>575</v>
      </c>
      <c r="F228" s="103" t="s">
        <v>397</v>
      </c>
      <c r="G228" s="151"/>
      <c r="H228" s="99"/>
      <c r="I228" s="99"/>
      <c r="J228" s="98"/>
      <c r="K228" s="99"/>
      <c r="L228" s="34">
        <v>20000000</v>
      </c>
      <c r="M228" s="35"/>
      <c r="N228" s="35" t="s">
        <v>33</v>
      </c>
      <c r="O228" s="45" t="str">
        <f>IF(AND('331-CT'!$F$5=TH!G228,OR(M228="331",N228="331")),"x","")</f>
        <v/>
      </c>
      <c r="P228" s="45" t="str">
        <f>IF(AND(A228='111'!$L$11,OR($M228=$P$7,$N228=$P$7)),"x","")</f>
        <v>x</v>
      </c>
      <c r="Q228" s="45" t="str">
        <f>IF(AND($M228=$P$7,$A228&lt;'111'!$L$11),"x","")</f>
        <v/>
      </c>
      <c r="R228" s="45" t="str">
        <f>IF(AND($N228=$P$7,$A228&lt;'111'!$L$11),"x","")</f>
        <v/>
      </c>
    </row>
    <row r="229" spans="1:18" ht="15.75" customHeight="1">
      <c r="A229" s="32">
        <f t="shared" si="41"/>
        <v>1</v>
      </c>
      <c r="B229" s="33">
        <f t="shared" si="42"/>
        <v>42760</v>
      </c>
      <c r="C229" s="110" t="s">
        <v>543</v>
      </c>
      <c r="D229" s="33">
        <v>42760</v>
      </c>
      <c r="E229" s="88" t="s">
        <v>576</v>
      </c>
      <c r="F229" s="103"/>
      <c r="G229" s="151"/>
      <c r="H229" s="99"/>
      <c r="I229" s="99"/>
      <c r="J229" s="98"/>
      <c r="K229" s="99"/>
      <c r="L229" s="34">
        <v>25000000</v>
      </c>
      <c r="M229" s="35"/>
      <c r="N229" s="35" t="s">
        <v>33</v>
      </c>
      <c r="O229" s="45" t="str">
        <f>IF(AND('331-CT'!$F$5=TH!G229,OR(M229="331",N229="331")),"x","")</f>
        <v/>
      </c>
      <c r="P229" s="45" t="str">
        <f>IF(AND(A229='111'!$L$11,OR($M229=$P$7,$N229=$P$7)),"x","")</f>
        <v>x</v>
      </c>
      <c r="Q229" s="45" t="str">
        <f>IF(AND($M229=$P$7,$A229&lt;'111'!$L$11),"x","")</f>
        <v/>
      </c>
      <c r="R229" s="45" t="str">
        <f>IF(AND($N229=$P$7,$A229&lt;'111'!$L$11),"x","")</f>
        <v/>
      </c>
    </row>
    <row r="230" spans="1:18" ht="15.75" customHeight="1">
      <c r="A230" s="32">
        <f t="shared" si="41"/>
        <v>1</v>
      </c>
      <c r="B230" s="33">
        <f t="shared" si="42"/>
        <v>42760</v>
      </c>
      <c r="C230" s="110" t="s">
        <v>544</v>
      </c>
      <c r="D230" s="33">
        <v>42760</v>
      </c>
      <c r="E230" s="88" t="s">
        <v>577</v>
      </c>
      <c r="F230" s="103"/>
      <c r="G230" s="151"/>
      <c r="H230" s="99"/>
      <c r="I230" s="99"/>
      <c r="J230" s="98"/>
      <c r="K230" s="99"/>
      <c r="L230" s="34">
        <v>15000000</v>
      </c>
      <c r="M230" s="35"/>
      <c r="N230" s="35" t="s">
        <v>33</v>
      </c>
      <c r="O230" s="45" t="str">
        <f>IF(AND('331-CT'!$F$5=TH!G230,OR(M230="331",N230="331")),"x","")</f>
        <v/>
      </c>
      <c r="P230" s="45" t="str">
        <f>IF(AND(A230='111'!$L$11,OR($M230=$P$7,$N230=$P$7)),"x","")</f>
        <v>x</v>
      </c>
      <c r="Q230" s="45" t="str">
        <f>IF(AND($M230=$P$7,$A230&lt;'111'!$L$11),"x","")</f>
        <v/>
      </c>
      <c r="R230" s="45" t="str">
        <f>IF(AND($N230=$P$7,$A230&lt;'111'!$L$11),"x","")</f>
        <v/>
      </c>
    </row>
    <row r="231" spans="1:18" ht="15.75" customHeight="1">
      <c r="A231" s="32">
        <f t="shared" si="41"/>
        <v>1</v>
      </c>
      <c r="B231" s="33">
        <f t="shared" si="42"/>
        <v>0</v>
      </c>
      <c r="C231" s="110"/>
      <c r="D231" s="33"/>
      <c r="E231" s="88" t="s">
        <v>584</v>
      </c>
      <c r="F231" s="103"/>
      <c r="G231" s="40" t="s">
        <v>88</v>
      </c>
      <c r="H231" s="99"/>
      <c r="I231" s="99"/>
      <c r="J231" s="98"/>
      <c r="K231" s="99"/>
      <c r="L231" s="34">
        <v>92484000</v>
      </c>
      <c r="M231" s="35" t="s">
        <v>8</v>
      </c>
      <c r="N231" s="35" t="s">
        <v>585</v>
      </c>
      <c r="O231" s="45" t="str">
        <f>IF(AND('331-CT'!$F$5=TH!G231,OR(M231="331",N231="331")),"x","")</f>
        <v/>
      </c>
      <c r="P231" s="45" t="str">
        <f>IF(AND(A231='111'!$L$11,OR($M231=$P$7,$N231=$P$7)),"x","")</f>
        <v/>
      </c>
      <c r="Q231" s="45" t="str">
        <f>IF(AND($M231=$P$7,$A231&lt;'111'!$L$11),"x","")</f>
        <v/>
      </c>
      <c r="R231" s="45" t="str">
        <f>IF(AND($N231=$P$7,$A231&lt;'111'!$L$11),"x","")</f>
        <v/>
      </c>
    </row>
    <row r="232" spans="1:18" ht="15.75" customHeight="1">
      <c r="A232" s="32">
        <f t="shared" si="41"/>
        <v>1</v>
      </c>
      <c r="B232" s="33">
        <f t="shared" si="42"/>
        <v>0</v>
      </c>
      <c r="C232" s="110"/>
      <c r="D232" s="33"/>
      <c r="E232" s="88" t="s">
        <v>586</v>
      </c>
      <c r="F232" s="103"/>
      <c r="G232" s="7" t="s">
        <v>82</v>
      </c>
      <c r="H232" s="99">
        <v>1611</v>
      </c>
      <c r="I232" s="99">
        <v>65000</v>
      </c>
      <c r="J232" s="98"/>
      <c r="K232" s="99"/>
      <c r="L232" s="34">
        <f t="shared" ref="L232:L294" si="43">ROUND(H232*I232,-3)</f>
        <v>104715000</v>
      </c>
      <c r="M232" s="35" t="s">
        <v>8</v>
      </c>
      <c r="N232" s="35"/>
      <c r="O232" s="45" t="str">
        <f>IF(AND('331-CT'!$F$5=TH!G232,OR(M232="331",N232="331")),"x","")</f>
        <v/>
      </c>
      <c r="P232" s="45" t="str">
        <f>IF(AND(A232='111'!$L$11,OR($M232=$P$7,$N232=$P$7)),"x","")</f>
        <v/>
      </c>
      <c r="Q232" s="45" t="str">
        <f>IF(AND($M232=$P$7,$A232&lt;'111'!$L$11),"x","")</f>
        <v/>
      </c>
      <c r="R232" s="45" t="str">
        <f>IF(AND($N232=$P$7,$A232&lt;'111'!$L$11),"x","")</f>
        <v/>
      </c>
    </row>
    <row r="233" spans="1:18" ht="15.75" customHeight="1">
      <c r="A233" s="32">
        <f t="shared" si="41"/>
        <v>2</v>
      </c>
      <c r="B233" s="33">
        <f t="shared" si="42"/>
        <v>42776</v>
      </c>
      <c r="C233" s="110"/>
      <c r="D233" s="33">
        <v>42776</v>
      </c>
      <c r="E233" s="88" t="s">
        <v>478</v>
      </c>
      <c r="F233" s="103" t="s">
        <v>397</v>
      </c>
      <c r="G233" s="151" t="s">
        <v>591</v>
      </c>
      <c r="H233" s="99">
        <v>3660</v>
      </c>
      <c r="I233" s="99">
        <v>19500</v>
      </c>
      <c r="J233" s="98"/>
      <c r="K233" s="99"/>
      <c r="L233" s="34">
        <f t="shared" si="43"/>
        <v>71370000</v>
      </c>
      <c r="M233" s="35" t="s">
        <v>92</v>
      </c>
      <c r="N233" s="35" t="s">
        <v>8</v>
      </c>
      <c r="O233" s="45" t="str">
        <f>IF(AND('331-CT'!$F$5=TH!G233,OR(M233="331",N233="331")),"x","")</f>
        <v/>
      </c>
      <c r="P233" s="45" t="str">
        <f>IF(AND(A233='111'!$L$11,OR($M233=$P$7,$N233=$P$7)),"x","")</f>
        <v/>
      </c>
      <c r="Q233" s="45" t="str">
        <f>IF(AND($M233=$P$7,$A233&lt;'111'!$L$11),"x","")</f>
        <v/>
      </c>
      <c r="R233" s="45" t="str">
        <f>IF(AND($N233=$P$7,$A233&lt;'111'!$L$11),"x","")</f>
        <v/>
      </c>
    </row>
    <row r="234" spans="1:18" ht="15.75" customHeight="1">
      <c r="A234" s="32">
        <f t="shared" si="41"/>
        <v>1</v>
      </c>
      <c r="B234" s="33">
        <f t="shared" si="42"/>
        <v>0</v>
      </c>
      <c r="C234" s="110"/>
      <c r="D234" s="33"/>
      <c r="E234" s="88"/>
      <c r="F234" s="103"/>
      <c r="G234" s="151"/>
      <c r="H234" s="99"/>
      <c r="I234" s="99"/>
      <c r="J234" s="98"/>
      <c r="K234" s="99"/>
      <c r="L234" s="34">
        <f t="shared" si="43"/>
        <v>0</v>
      </c>
      <c r="M234" s="35" t="s">
        <v>92</v>
      </c>
      <c r="N234" s="35" t="s">
        <v>8</v>
      </c>
      <c r="O234" s="45" t="str">
        <f>IF(AND('331-CT'!$F$5=TH!G234,OR(M234="331",N234="331")),"x","")</f>
        <v/>
      </c>
      <c r="P234" s="45" t="str">
        <f>IF(AND(A234='111'!$L$11,OR($M234=$P$7,$N234=$P$7)),"x","")</f>
        <v/>
      </c>
      <c r="Q234" s="45" t="str">
        <f>IF(AND($M234=$P$7,$A234&lt;'111'!$L$11),"x","")</f>
        <v/>
      </c>
      <c r="R234" s="45" t="str">
        <f>IF(AND($N234=$P$7,$A234&lt;'111'!$L$11),"x","")</f>
        <v/>
      </c>
    </row>
    <row r="235" spans="1:18" ht="15.75" customHeight="1">
      <c r="A235" s="32">
        <f t="shared" si="41"/>
        <v>1</v>
      </c>
      <c r="B235" s="33">
        <f t="shared" si="42"/>
        <v>0</v>
      </c>
      <c r="C235" s="110"/>
      <c r="D235" s="33"/>
      <c r="E235" s="36"/>
      <c r="F235" s="103"/>
      <c r="G235" s="153"/>
      <c r="H235" s="99"/>
      <c r="I235" s="99"/>
      <c r="J235" s="98"/>
      <c r="K235" s="99"/>
      <c r="L235" s="34">
        <f t="shared" si="43"/>
        <v>0</v>
      </c>
      <c r="M235" s="35" t="s">
        <v>92</v>
      </c>
      <c r="N235" s="35" t="s">
        <v>8</v>
      </c>
      <c r="O235" s="45" t="str">
        <f>IF(AND('331-CT'!$F$5=TH!G235,OR(M235="331",N235="331")),"x","")</f>
        <v/>
      </c>
      <c r="P235" s="45" t="str">
        <f>IF(AND(A235='111'!$L$11,OR($M235=$P$7,$N235=$P$7)),"x","")</f>
        <v/>
      </c>
      <c r="Q235" s="45" t="str">
        <f>IF(AND($M235=$P$7,$A235&lt;'111'!$L$11),"x","")</f>
        <v/>
      </c>
      <c r="R235" s="45" t="str">
        <f>IF(AND($N235=$P$7,$A235&lt;'111'!$L$11),"x","")</f>
        <v/>
      </c>
    </row>
    <row r="236" spans="1:18" ht="15.75" customHeight="1">
      <c r="A236" s="32">
        <f t="shared" si="41"/>
        <v>1</v>
      </c>
      <c r="B236" s="33">
        <f t="shared" si="42"/>
        <v>0</v>
      </c>
      <c r="C236" s="110"/>
      <c r="D236" s="33"/>
      <c r="E236" s="88"/>
      <c r="F236" s="103"/>
      <c r="G236" s="151"/>
      <c r="H236" s="99"/>
      <c r="I236" s="99"/>
      <c r="J236" s="98"/>
      <c r="K236" s="99"/>
      <c r="L236" s="34">
        <f t="shared" si="43"/>
        <v>0</v>
      </c>
      <c r="M236" s="35" t="s">
        <v>92</v>
      </c>
      <c r="N236" s="35" t="s">
        <v>8</v>
      </c>
      <c r="O236" s="45" t="str">
        <f>IF(AND('331-CT'!$F$5=TH!G236,OR(M236="331",N236="331")),"x","")</f>
        <v/>
      </c>
      <c r="P236" s="45" t="str">
        <f>IF(AND(A236='111'!$L$11,OR($M236=$P$7,$N236=$P$7)),"x","")</f>
        <v/>
      </c>
      <c r="Q236" s="45" t="str">
        <f>IF(AND($M236=$P$7,$A236&lt;'111'!$L$11),"x","")</f>
        <v/>
      </c>
      <c r="R236" s="45" t="str">
        <f>IF(AND($N236=$P$7,$A236&lt;'111'!$L$11),"x","")</f>
        <v/>
      </c>
    </row>
    <row r="237" spans="1:18" ht="15.75" customHeight="1">
      <c r="A237" s="32">
        <f t="shared" si="41"/>
        <v>1</v>
      </c>
      <c r="B237" s="33">
        <f t="shared" si="42"/>
        <v>0</v>
      </c>
      <c r="C237" s="110"/>
      <c r="D237" s="33"/>
      <c r="E237" s="88"/>
      <c r="F237" s="103"/>
      <c r="G237" s="151"/>
      <c r="H237" s="99"/>
      <c r="I237" s="99"/>
      <c r="J237" s="98"/>
      <c r="K237" s="99"/>
      <c r="L237" s="34">
        <f t="shared" si="43"/>
        <v>0</v>
      </c>
      <c r="M237" s="35" t="s">
        <v>92</v>
      </c>
      <c r="N237" s="35" t="s">
        <v>8</v>
      </c>
      <c r="O237" s="45" t="str">
        <f>IF(AND('331-CT'!$F$5=TH!G237,OR(M237="331",N237="331")),"x","")</f>
        <v/>
      </c>
      <c r="P237" s="45" t="str">
        <f>IF(AND(A237='111'!$L$11,OR($M237=$P$7,$N237=$P$7)),"x","")</f>
        <v/>
      </c>
      <c r="Q237" s="45" t="str">
        <f>IF(AND($M237=$P$7,$A237&lt;'111'!$L$11),"x","")</f>
        <v/>
      </c>
      <c r="R237" s="45" t="str">
        <f>IF(AND($N237=$P$7,$A237&lt;'111'!$L$11),"x","")</f>
        <v/>
      </c>
    </row>
    <row r="238" spans="1:18" ht="15.75" customHeight="1">
      <c r="A238" s="32">
        <f t="shared" si="41"/>
        <v>1</v>
      </c>
      <c r="B238" s="33">
        <f t="shared" si="42"/>
        <v>0</v>
      </c>
      <c r="C238" s="110"/>
      <c r="D238" s="33"/>
      <c r="E238" s="88"/>
      <c r="F238" s="103"/>
      <c r="G238" s="151"/>
      <c r="H238" s="99"/>
      <c r="I238" s="99"/>
      <c r="J238" s="98"/>
      <c r="K238" s="99"/>
      <c r="L238" s="34">
        <f t="shared" si="43"/>
        <v>0</v>
      </c>
      <c r="M238" s="35" t="s">
        <v>92</v>
      </c>
      <c r="N238" s="35" t="s">
        <v>8</v>
      </c>
      <c r="O238" s="45" t="str">
        <f>IF(AND('331-CT'!$F$5=TH!G238,OR(M238="331",N238="331")),"x","")</f>
        <v/>
      </c>
      <c r="P238" s="45" t="str">
        <f>IF(AND(A238='111'!$L$11,OR($M238=$P$7,$N238=$P$7)),"x","")</f>
        <v/>
      </c>
      <c r="Q238" s="45" t="str">
        <f>IF(AND($M238=$P$7,$A238&lt;'111'!$L$11),"x","")</f>
        <v/>
      </c>
      <c r="R238" s="45" t="str">
        <f>IF(AND($N238=$P$7,$A238&lt;'111'!$L$11),"x","")</f>
        <v/>
      </c>
    </row>
    <row r="239" spans="1:18" ht="15.75" customHeight="1">
      <c r="A239" s="32">
        <f t="shared" si="41"/>
        <v>1</v>
      </c>
      <c r="B239" s="33">
        <f t="shared" si="42"/>
        <v>0</v>
      </c>
      <c r="C239" s="110"/>
      <c r="D239" s="33"/>
      <c r="E239" s="88"/>
      <c r="F239" s="103"/>
      <c r="G239" s="151"/>
      <c r="H239" s="99"/>
      <c r="I239" s="99"/>
      <c r="J239" s="98"/>
      <c r="K239" s="99"/>
      <c r="L239" s="34">
        <f t="shared" si="43"/>
        <v>0</v>
      </c>
      <c r="M239" s="35" t="s">
        <v>92</v>
      </c>
      <c r="N239" s="35" t="s">
        <v>8</v>
      </c>
      <c r="O239" s="45" t="str">
        <f>IF(AND('331-CT'!$F$5=TH!G239,OR(M239="331",N239="331")),"x","")</f>
        <v/>
      </c>
      <c r="P239" s="45" t="str">
        <f>IF(AND(A239='111'!$L$11,OR($M239=$P$7,$N239=$P$7)),"x","")</f>
        <v/>
      </c>
      <c r="Q239" s="45" t="str">
        <f>IF(AND($M239=$P$7,$A239&lt;'111'!$L$11),"x","")</f>
        <v/>
      </c>
      <c r="R239" s="45" t="str">
        <f>IF(AND($N239=$P$7,$A239&lt;'111'!$L$11),"x","")</f>
        <v/>
      </c>
    </row>
    <row r="240" spans="1:18" ht="15.75" customHeight="1">
      <c r="A240" s="32">
        <f t="shared" si="41"/>
        <v>1</v>
      </c>
      <c r="B240" s="33">
        <f t="shared" si="42"/>
        <v>0</v>
      </c>
      <c r="C240" s="110"/>
      <c r="D240" s="33"/>
      <c r="E240" s="88"/>
      <c r="F240" s="103"/>
      <c r="G240" s="151"/>
      <c r="H240" s="99"/>
      <c r="I240" s="99"/>
      <c r="J240" s="98"/>
      <c r="K240" s="99"/>
      <c r="L240" s="34">
        <f t="shared" si="43"/>
        <v>0</v>
      </c>
      <c r="M240" s="35" t="s">
        <v>92</v>
      </c>
      <c r="N240" s="35" t="s">
        <v>8</v>
      </c>
      <c r="O240" s="45" t="str">
        <f>IF(AND('331-CT'!$F$5=TH!G240,OR(M240="331",N240="331")),"x","")</f>
        <v/>
      </c>
      <c r="P240" s="45" t="str">
        <f>IF(AND(A240='111'!$L$11,OR($M240=$P$7,$N240=$P$7)),"x","")</f>
        <v/>
      </c>
      <c r="Q240" s="45" t="str">
        <f>IF(AND($M240=$P$7,$A240&lt;'111'!$L$11),"x","")</f>
        <v/>
      </c>
      <c r="R240" s="45" t="str">
        <f>IF(AND($N240=$P$7,$A240&lt;'111'!$L$11),"x","")</f>
        <v/>
      </c>
    </row>
    <row r="241" spans="1:18" ht="15.75" customHeight="1">
      <c r="A241" s="32">
        <f t="shared" si="41"/>
        <v>1</v>
      </c>
      <c r="B241" s="33">
        <f t="shared" si="42"/>
        <v>0</v>
      </c>
      <c r="C241" s="110"/>
      <c r="D241" s="33"/>
      <c r="E241" s="88"/>
      <c r="F241" s="103"/>
      <c r="G241" s="151"/>
      <c r="H241" s="99"/>
      <c r="I241" s="99"/>
      <c r="J241" s="98"/>
      <c r="K241" s="99"/>
      <c r="L241" s="34">
        <f t="shared" si="43"/>
        <v>0</v>
      </c>
      <c r="M241" s="35" t="s">
        <v>92</v>
      </c>
      <c r="N241" s="35" t="s">
        <v>8</v>
      </c>
      <c r="O241" s="45" t="str">
        <f>IF(AND('331-CT'!$F$5=TH!G241,OR(M241="331",N241="331")),"x","")</f>
        <v/>
      </c>
      <c r="P241" s="45" t="str">
        <f>IF(AND(A241='111'!$L$11,OR($M241=$P$7,$N241=$P$7)),"x","")</f>
        <v/>
      </c>
      <c r="Q241" s="45" t="str">
        <f>IF(AND($M241=$P$7,$A241&lt;'111'!$L$11),"x","")</f>
        <v/>
      </c>
      <c r="R241" s="45" t="str">
        <f>IF(AND($N241=$P$7,$A241&lt;'111'!$L$11),"x","")</f>
        <v/>
      </c>
    </row>
    <row r="242" spans="1:18" ht="15.75" customHeight="1">
      <c r="A242" s="32">
        <f t="shared" si="41"/>
        <v>1</v>
      </c>
      <c r="B242" s="33">
        <f t="shared" si="42"/>
        <v>0</v>
      </c>
      <c r="C242" s="110"/>
      <c r="D242" s="33"/>
      <c r="E242" s="88"/>
      <c r="F242" s="103"/>
      <c r="G242" s="151"/>
      <c r="H242" s="99"/>
      <c r="I242" s="99"/>
      <c r="J242" s="98"/>
      <c r="K242" s="99"/>
      <c r="L242" s="34">
        <f t="shared" si="43"/>
        <v>0</v>
      </c>
      <c r="M242" s="35" t="s">
        <v>92</v>
      </c>
      <c r="N242" s="35" t="s">
        <v>8</v>
      </c>
      <c r="O242" s="45" t="str">
        <f>IF(AND('331-CT'!$F$5=TH!G242,OR(M242="331",N242="331")),"x","")</f>
        <v/>
      </c>
      <c r="P242" s="45" t="str">
        <f>IF(AND(A242='111'!$L$11,OR($M242=$P$7,$N242=$P$7)),"x","")</f>
        <v/>
      </c>
      <c r="Q242" s="45" t="str">
        <f>IF(AND($M242=$P$7,$A242&lt;'111'!$L$11),"x","")</f>
        <v/>
      </c>
      <c r="R242" s="45" t="str">
        <f>IF(AND($N242=$P$7,$A242&lt;'111'!$L$11),"x","")</f>
        <v/>
      </c>
    </row>
    <row r="243" spans="1:18" ht="15.75" customHeight="1">
      <c r="A243" s="32">
        <f t="shared" si="41"/>
        <v>1</v>
      </c>
      <c r="B243" s="33">
        <f t="shared" si="42"/>
        <v>0</v>
      </c>
      <c r="C243" s="110"/>
      <c r="D243" s="33"/>
      <c r="E243" s="88"/>
      <c r="F243" s="103"/>
      <c r="G243" s="151"/>
      <c r="H243" s="99"/>
      <c r="I243" s="99"/>
      <c r="J243" s="98"/>
      <c r="K243" s="99"/>
      <c r="L243" s="34">
        <f t="shared" si="43"/>
        <v>0</v>
      </c>
      <c r="M243" s="35" t="s">
        <v>92</v>
      </c>
      <c r="N243" s="35" t="s">
        <v>8</v>
      </c>
      <c r="O243" s="45" t="str">
        <f>IF(AND('331-CT'!$F$5=TH!G243,OR(M243="331",N243="331")),"x","")</f>
        <v/>
      </c>
      <c r="P243" s="45" t="str">
        <f>IF(AND(A243='111'!$L$11,OR($M243=$P$7,$N243=$P$7)),"x","")</f>
        <v/>
      </c>
      <c r="Q243" s="45" t="str">
        <f>IF(AND($M243=$P$7,$A243&lt;'111'!$L$11),"x","")</f>
        <v/>
      </c>
      <c r="R243" s="45" t="str">
        <f>IF(AND($N243=$P$7,$A243&lt;'111'!$L$11),"x","")</f>
        <v/>
      </c>
    </row>
    <row r="244" spans="1:18" ht="15.75" customHeight="1">
      <c r="A244" s="32">
        <f t="shared" si="41"/>
        <v>1</v>
      </c>
      <c r="B244" s="33">
        <f t="shared" si="42"/>
        <v>0</v>
      </c>
      <c r="C244" s="110"/>
      <c r="D244" s="33"/>
      <c r="E244" s="36"/>
      <c r="F244" s="103"/>
      <c r="G244" s="153"/>
      <c r="H244" s="99"/>
      <c r="I244" s="99"/>
      <c r="J244" s="98"/>
      <c r="K244" s="99"/>
      <c r="L244" s="34">
        <f t="shared" si="43"/>
        <v>0</v>
      </c>
      <c r="M244" s="35" t="s">
        <v>92</v>
      </c>
      <c r="N244" s="35" t="s">
        <v>8</v>
      </c>
      <c r="O244" s="45" t="str">
        <f>IF(AND('331-CT'!$F$5=TH!G244,OR(M244="331",N244="331")),"x","")</f>
        <v/>
      </c>
      <c r="P244" s="45" t="str">
        <f>IF(AND(A244='111'!$L$11,OR($M244=$P$7,$N244=$P$7)),"x","")</f>
        <v/>
      </c>
      <c r="Q244" s="45" t="str">
        <f>IF(AND($M244=$P$7,$A244&lt;'111'!$L$11),"x","")</f>
        <v/>
      </c>
      <c r="R244" s="45" t="str">
        <f>IF(AND($N244=$P$7,$A244&lt;'111'!$L$11),"x","")</f>
        <v/>
      </c>
    </row>
    <row r="245" spans="1:18" ht="15.75" customHeight="1">
      <c r="A245" s="32">
        <f t="shared" si="41"/>
        <v>1</v>
      </c>
      <c r="B245" s="33">
        <f t="shared" si="42"/>
        <v>0</v>
      </c>
      <c r="C245" s="110"/>
      <c r="D245" s="33"/>
      <c r="E245" s="88"/>
      <c r="F245" s="103"/>
      <c r="G245" s="151"/>
      <c r="H245" s="99"/>
      <c r="I245" s="99"/>
      <c r="J245" s="98"/>
      <c r="K245" s="99"/>
      <c r="L245" s="34">
        <f t="shared" si="43"/>
        <v>0</v>
      </c>
      <c r="M245" s="35" t="s">
        <v>92</v>
      </c>
      <c r="N245" s="35" t="s">
        <v>8</v>
      </c>
      <c r="O245" s="45" t="str">
        <f>IF(AND('331-CT'!$F$5=TH!G245,OR(M245="331",N245="331")),"x","")</f>
        <v/>
      </c>
      <c r="P245" s="45" t="str">
        <f>IF(AND(A245='111'!$L$11,OR($M245=$P$7,$N245=$P$7)),"x","")</f>
        <v/>
      </c>
      <c r="Q245" s="45" t="str">
        <f>IF(AND($M245=$P$7,$A245&lt;'111'!$L$11),"x","")</f>
        <v/>
      </c>
      <c r="R245" s="45" t="str">
        <f>IF(AND($N245=$P$7,$A245&lt;'111'!$L$11),"x","")</f>
        <v/>
      </c>
    </row>
    <row r="246" spans="1:18" ht="15.75" customHeight="1">
      <c r="A246" s="32">
        <f t="shared" si="41"/>
        <v>1</v>
      </c>
      <c r="B246" s="33">
        <f t="shared" si="42"/>
        <v>0</v>
      </c>
      <c r="C246" s="110"/>
      <c r="D246" s="33"/>
      <c r="E246" s="88"/>
      <c r="F246" s="103"/>
      <c r="G246" s="151"/>
      <c r="H246" s="99"/>
      <c r="I246" s="99"/>
      <c r="J246" s="98"/>
      <c r="K246" s="99"/>
      <c r="L246" s="34">
        <f t="shared" si="43"/>
        <v>0</v>
      </c>
      <c r="M246" s="35" t="s">
        <v>92</v>
      </c>
      <c r="N246" s="35" t="s">
        <v>8</v>
      </c>
      <c r="O246" s="45" t="str">
        <f>IF(AND('331-CT'!$F$5=TH!G246,OR(M246="331",N246="331")),"x","")</f>
        <v/>
      </c>
      <c r="P246" s="45" t="str">
        <f>IF(AND(A246='111'!$L$11,OR($M246=$P$7,$N246=$P$7)),"x","")</f>
        <v/>
      </c>
      <c r="Q246" s="45" t="str">
        <f>IF(AND($M246=$P$7,$A246&lt;'111'!$L$11),"x","")</f>
        <v/>
      </c>
      <c r="R246" s="45" t="str">
        <f>IF(AND($N246=$P$7,$A246&lt;'111'!$L$11),"x","")</f>
        <v/>
      </c>
    </row>
    <row r="247" spans="1:18" ht="15.75" customHeight="1">
      <c r="A247" s="32">
        <f t="shared" si="41"/>
        <v>1</v>
      </c>
      <c r="B247" s="33">
        <f t="shared" si="42"/>
        <v>0</v>
      </c>
      <c r="C247" s="110"/>
      <c r="D247" s="33"/>
      <c r="E247" s="88"/>
      <c r="F247" s="103"/>
      <c r="G247" s="151"/>
      <c r="H247" s="99"/>
      <c r="I247" s="99"/>
      <c r="J247" s="98"/>
      <c r="K247" s="99"/>
      <c r="L247" s="34">
        <f t="shared" si="43"/>
        <v>0</v>
      </c>
      <c r="M247" s="35" t="s">
        <v>92</v>
      </c>
      <c r="N247" s="35" t="s">
        <v>8</v>
      </c>
      <c r="O247" s="45" t="str">
        <f>IF(AND('331-CT'!$F$5=TH!G247,OR(M247="331",N247="331")),"x","")</f>
        <v/>
      </c>
      <c r="P247" s="45" t="str">
        <f>IF(AND(A247='111'!$L$11,OR($M247=$P$7,$N247=$P$7)),"x","")</f>
        <v/>
      </c>
      <c r="Q247" s="45" t="str">
        <f>IF(AND($M247=$P$7,$A247&lt;'111'!$L$11),"x","")</f>
        <v/>
      </c>
      <c r="R247" s="45" t="str">
        <f>IF(AND($N247=$P$7,$A247&lt;'111'!$L$11),"x","")</f>
        <v/>
      </c>
    </row>
    <row r="248" spans="1:18" ht="15.75" customHeight="1">
      <c r="A248" s="32">
        <f t="shared" ref="A248:A268" si="44">IF(B248&lt;&gt;"",MONTH(B248),"")</f>
        <v>1</v>
      </c>
      <c r="B248" s="33">
        <f t="shared" ref="B248:B268" si="45">D248</f>
        <v>0</v>
      </c>
      <c r="C248" s="110"/>
      <c r="D248" s="33"/>
      <c r="E248" s="88"/>
      <c r="F248" s="103"/>
      <c r="G248" s="151"/>
      <c r="H248" s="99"/>
      <c r="I248" s="99"/>
      <c r="J248" s="98"/>
      <c r="K248" s="99"/>
      <c r="L248" s="34">
        <f t="shared" ref="L248:L268" si="46">ROUND(H248*I248,-3)</f>
        <v>0</v>
      </c>
      <c r="M248" s="35" t="s">
        <v>92</v>
      </c>
      <c r="N248" s="35" t="s">
        <v>8</v>
      </c>
      <c r="O248" s="45" t="str">
        <f>IF(AND('331-CT'!$F$5=TH!G248,OR(M248="331",N248="331")),"x","")</f>
        <v/>
      </c>
      <c r="P248" s="45" t="str">
        <f>IF(AND(A248='111'!$L$11,OR($M248=$P$7,$N248=$P$7)),"x","")</f>
        <v/>
      </c>
      <c r="Q248" s="45" t="str">
        <f>IF(AND($M248=$P$7,$A248&lt;'111'!$L$11),"x","")</f>
        <v/>
      </c>
      <c r="R248" s="45" t="str">
        <f>IF(AND($N248=$P$7,$A248&lt;'111'!$L$11),"x","")</f>
        <v/>
      </c>
    </row>
    <row r="249" spans="1:18" ht="15.75" customHeight="1">
      <c r="A249" s="32">
        <f t="shared" si="44"/>
        <v>1</v>
      </c>
      <c r="B249" s="33">
        <f t="shared" si="45"/>
        <v>0</v>
      </c>
      <c r="C249" s="110"/>
      <c r="D249" s="33"/>
      <c r="E249" s="88"/>
      <c r="F249" s="103"/>
      <c r="G249" s="151"/>
      <c r="H249" s="99"/>
      <c r="I249" s="99"/>
      <c r="J249" s="98"/>
      <c r="K249" s="99"/>
      <c r="L249" s="34">
        <f t="shared" si="46"/>
        <v>0</v>
      </c>
      <c r="M249" s="35" t="s">
        <v>92</v>
      </c>
      <c r="N249" s="35" t="s">
        <v>8</v>
      </c>
      <c r="O249" s="45" t="str">
        <f>IF(AND('331-CT'!$F$5=TH!G249,OR(M249="331",N249="331")),"x","")</f>
        <v/>
      </c>
      <c r="P249" s="45" t="str">
        <f>IF(AND(A249='111'!$L$11,OR($M249=$P$7,$N249=$P$7)),"x","")</f>
        <v/>
      </c>
      <c r="Q249" s="45" t="str">
        <f>IF(AND($M249=$P$7,$A249&lt;'111'!$L$11),"x","")</f>
        <v/>
      </c>
      <c r="R249" s="45" t="str">
        <f>IF(AND($N249=$P$7,$A249&lt;'111'!$L$11),"x","")</f>
        <v/>
      </c>
    </row>
    <row r="250" spans="1:18" ht="15.75" customHeight="1">
      <c r="A250" s="32">
        <f t="shared" si="44"/>
        <v>1</v>
      </c>
      <c r="B250" s="33">
        <f t="shared" si="45"/>
        <v>0</v>
      </c>
      <c r="C250" s="110"/>
      <c r="D250" s="33"/>
      <c r="E250" s="88"/>
      <c r="F250" s="103"/>
      <c r="G250" s="151"/>
      <c r="H250" s="99"/>
      <c r="I250" s="99"/>
      <c r="J250" s="98"/>
      <c r="K250" s="99"/>
      <c r="L250" s="34">
        <f t="shared" si="46"/>
        <v>0</v>
      </c>
      <c r="M250" s="35" t="s">
        <v>92</v>
      </c>
      <c r="N250" s="35" t="s">
        <v>8</v>
      </c>
      <c r="O250" s="45" t="str">
        <f>IF(AND('331-CT'!$F$5=TH!G250,OR(M250="331",N250="331")),"x","")</f>
        <v/>
      </c>
      <c r="P250" s="45" t="str">
        <f>IF(AND(A250='111'!$L$11,OR($M250=$P$7,$N250=$P$7)),"x","")</f>
        <v/>
      </c>
      <c r="Q250" s="45" t="str">
        <f>IF(AND($M250=$P$7,$A250&lt;'111'!$L$11),"x","")</f>
        <v/>
      </c>
      <c r="R250" s="45" t="str">
        <f>IF(AND($N250=$P$7,$A250&lt;'111'!$L$11),"x","")</f>
        <v/>
      </c>
    </row>
    <row r="251" spans="1:18" ht="15.75" customHeight="1">
      <c r="A251" s="32">
        <f t="shared" si="44"/>
        <v>1</v>
      </c>
      <c r="B251" s="33">
        <f t="shared" si="45"/>
        <v>0</v>
      </c>
      <c r="C251" s="110"/>
      <c r="D251" s="33"/>
      <c r="E251" s="88"/>
      <c r="F251" s="103"/>
      <c r="G251" s="151"/>
      <c r="H251" s="99"/>
      <c r="I251" s="99"/>
      <c r="J251" s="98"/>
      <c r="K251" s="99"/>
      <c r="L251" s="34">
        <f t="shared" si="46"/>
        <v>0</v>
      </c>
      <c r="M251" s="35" t="s">
        <v>92</v>
      </c>
      <c r="N251" s="35" t="s">
        <v>8</v>
      </c>
      <c r="O251" s="45" t="str">
        <f>IF(AND('331-CT'!$F$5=TH!G251,OR(M251="331",N251="331")),"x","")</f>
        <v/>
      </c>
      <c r="P251" s="45" t="str">
        <f>IF(AND(A251='111'!$L$11,OR($M251=$P$7,$N251=$P$7)),"x","")</f>
        <v/>
      </c>
      <c r="Q251" s="45" t="str">
        <f>IF(AND($M251=$P$7,$A251&lt;'111'!$L$11),"x","")</f>
        <v/>
      </c>
      <c r="R251" s="45" t="str">
        <f>IF(AND($N251=$P$7,$A251&lt;'111'!$L$11),"x","")</f>
        <v/>
      </c>
    </row>
    <row r="252" spans="1:18" ht="15.75" customHeight="1">
      <c r="A252" s="32">
        <f t="shared" si="44"/>
        <v>1</v>
      </c>
      <c r="B252" s="33">
        <f t="shared" si="45"/>
        <v>0</v>
      </c>
      <c r="C252" s="110"/>
      <c r="D252" s="33"/>
      <c r="E252" s="88"/>
      <c r="F252" s="103"/>
      <c r="G252" s="151"/>
      <c r="H252" s="99"/>
      <c r="I252" s="99"/>
      <c r="J252" s="98"/>
      <c r="K252" s="99"/>
      <c r="L252" s="34">
        <f t="shared" si="46"/>
        <v>0</v>
      </c>
      <c r="M252" s="35" t="s">
        <v>92</v>
      </c>
      <c r="N252" s="35" t="s">
        <v>8</v>
      </c>
      <c r="O252" s="45" t="str">
        <f>IF(AND('331-CT'!$F$5=TH!G252,OR(M252="331",N252="331")),"x","")</f>
        <v/>
      </c>
      <c r="P252" s="45" t="str">
        <f>IF(AND(A252='111'!$L$11,OR($M252=$P$7,$N252=$P$7)),"x","")</f>
        <v/>
      </c>
      <c r="Q252" s="45" t="str">
        <f>IF(AND($M252=$P$7,$A252&lt;'111'!$L$11),"x","")</f>
        <v/>
      </c>
      <c r="R252" s="45" t="str">
        <f>IF(AND($N252=$P$7,$A252&lt;'111'!$L$11),"x","")</f>
        <v/>
      </c>
    </row>
    <row r="253" spans="1:18" ht="15.75" customHeight="1">
      <c r="A253" s="32">
        <f t="shared" si="44"/>
        <v>1</v>
      </c>
      <c r="B253" s="33">
        <f t="shared" si="45"/>
        <v>0</v>
      </c>
      <c r="C253" s="110"/>
      <c r="D253" s="33"/>
      <c r="E253" s="88"/>
      <c r="F253" s="103"/>
      <c r="G253" s="151"/>
      <c r="H253" s="99"/>
      <c r="I253" s="99"/>
      <c r="J253" s="98"/>
      <c r="K253" s="99"/>
      <c r="L253" s="34">
        <f t="shared" si="46"/>
        <v>0</v>
      </c>
      <c r="M253" s="35" t="s">
        <v>92</v>
      </c>
      <c r="N253" s="35" t="s">
        <v>8</v>
      </c>
      <c r="O253" s="45" t="str">
        <f>IF(AND('331-CT'!$F$5=TH!G253,OR(M253="331",N253="331")),"x","")</f>
        <v/>
      </c>
      <c r="P253" s="45" t="str">
        <f>IF(AND(A253='111'!$L$11,OR($M253=$P$7,$N253=$P$7)),"x","")</f>
        <v/>
      </c>
      <c r="Q253" s="45" t="str">
        <f>IF(AND($M253=$P$7,$A253&lt;'111'!$L$11),"x","")</f>
        <v/>
      </c>
      <c r="R253" s="45" t="str">
        <f>IF(AND($N253=$P$7,$A253&lt;'111'!$L$11),"x","")</f>
        <v/>
      </c>
    </row>
    <row r="254" spans="1:18" ht="15.75" customHeight="1">
      <c r="A254" s="32">
        <f t="shared" si="44"/>
        <v>1</v>
      </c>
      <c r="B254" s="33">
        <f t="shared" si="45"/>
        <v>0</v>
      </c>
      <c r="C254" s="110"/>
      <c r="D254" s="33"/>
      <c r="E254" s="88"/>
      <c r="F254" s="103"/>
      <c r="G254" s="151"/>
      <c r="H254" s="99"/>
      <c r="I254" s="99"/>
      <c r="J254" s="98"/>
      <c r="K254" s="99"/>
      <c r="L254" s="34">
        <f t="shared" si="46"/>
        <v>0</v>
      </c>
      <c r="M254" s="35" t="s">
        <v>92</v>
      </c>
      <c r="N254" s="35" t="s">
        <v>8</v>
      </c>
      <c r="O254" s="45" t="str">
        <f>IF(AND('331-CT'!$F$5=TH!G254,OR(M254="331",N254="331")),"x","")</f>
        <v/>
      </c>
      <c r="P254" s="45" t="str">
        <f>IF(AND(A254='111'!$L$11,OR($M254=$P$7,$N254=$P$7)),"x","")</f>
        <v/>
      </c>
      <c r="Q254" s="45" t="str">
        <f>IF(AND($M254=$P$7,$A254&lt;'111'!$L$11),"x","")</f>
        <v/>
      </c>
      <c r="R254" s="45" t="str">
        <f>IF(AND($N254=$P$7,$A254&lt;'111'!$L$11),"x","")</f>
        <v/>
      </c>
    </row>
    <row r="255" spans="1:18" ht="15.75" customHeight="1">
      <c r="A255" s="32">
        <f t="shared" si="44"/>
        <v>1</v>
      </c>
      <c r="B255" s="33">
        <f t="shared" si="45"/>
        <v>0</v>
      </c>
      <c r="C255" s="110"/>
      <c r="D255" s="33"/>
      <c r="E255" s="88"/>
      <c r="F255" s="103"/>
      <c r="G255" s="151"/>
      <c r="H255" s="99"/>
      <c r="I255" s="99"/>
      <c r="J255" s="98"/>
      <c r="K255" s="99"/>
      <c r="L255" s="34">
        <f t="shared" si="46"/>
        <v>0</v>
      </c>
      <c r="M255" s="35" t="s">
        <v>92</v>
      </c>
      <c r="N255" s="35" t="s">
        <v>8</v>
      </c>
      <c r="O255" s="45" t="str">
        <f>IF(AND('331-CT'!$F$5=TH!G255,OR(M255="331",N255="331")),"x","")</f>
        <v/>
      </c>
      <c r="P255" s="45" t="str">
        <f>IF(AND(A255='111'!$L$11,OR($M255=$P$7,$N255=$P$7)),"x","")</f>
        <v/>
      </c>
      <c r="Q255" s="45" t="str">
        <f>IF(AND($M255=$P$7,$A255&lt;'111'!$L$11),"x","")</f>
        <v/>
      </c>
      <c r="R255" s="45" t="str">
        <f>IF(AND($N255=$P$7,$A255&lt;'111'!$L$11),"x","")</f>
        <v/>
      </c>
    </row>
    <row r="256" spans="1:18" ht="15.75" customHeight="1">
      <c r="A256" s="32">
        <f t="shared" si="44"/>
        <v>1</v>
      </c>
      <c r="B256" s="33">
        <f t="shared" si="45"/>
        <v>0</v>
      </c>
      <c r="C256" s="110"/>
      <c r="D256" s="33"/>
      <c r="E256" s="36"/>
      <c r="F256" s="103"/>
      <c r="G256" s="153"/>
      <c r="H256" s="99"/>
      <c r="I256" s="99"/>
      <c r="J256" s="98"/>
      <c r="K256" s="99"/>
      <c r="L256" s="34">
        <f t="shared" si="46"/>
        <v>0</v>
      </c>
      <c r="M256" s="35" t="s">
        <v>92</v>
      </c>
      <c r="N256" s="35" t="s">
        <v>8</v>
      </c>
      <c r="O256" s="45" t="str">
        <f>IF(AND('331-CT'!$F$5=TH!G256,OR(M256="331",N256="331")),"x","")</f>
        <v/>
      </c>
      <c r="P256" s="45" t="str">
        <f>IF(AND(A256='111'!$L$11,OR($M256=$P$7,$N256=$P$7)),"x","")</f>
        <v/>
      </c>
      <c r="Q256" s="45" t="str">
        <f>IF(AND($M256=$P$7,$A256&lt;'111'!$L$11),"x","")</f>
        <v/>
      </c>
      <c r="R256" s="45" t="str">
        <f>IF(AND($N256=$P$7,$A256&lt;'111'!$L$11),"x","")</f>
        <v/>
      </c>
    </row>
    <row r="257" spans="1:18" ht="15.75" customHeight="1">
      <c r="A257" s="32">
        <f t="shared" si="44"/>
        <v>1</v>
      </c>
      <c r="B257" s="33">
        <f t="shared" si="45"/>
        <v>0</v>
      </c>
      <c r="C257" s="110"/>
      <c r="D257" s="33"/>
      <c r="E257" s="88"/>
      <c r="F257" s="103"/>
      <c r="G257" s="151"/>
      <c r="H257" s="99"/>
      <c r="I257" s="99"/>
      <c r="J257" s="98"/>
      <c r="K257" s="99"/>
      <c r="L257" s="34">
        <f t="shared" si="46"/>
        <v>0</v>
      </c>
      <c r="M257" s="35" t="s">
        <v>92</v>
      </c>
      <c r="N257" s="35" t="s">
        <v>8</v>
      </c>
      <c r="O257" s="45" t="str">
        <f>IF(AND('331-CT'!$F$5=TH!G257,OR(M257="331",N257="331")),"x","")</f>
        <v/>
      </c>
      <c r="P257" s="45" t="str">
        <f>IF(AND(A257='111'!$L$11,OR($M257=$P$7,$N257=$P$7)),"x","")</f>
        <v/>
      </c>
      <c r="Q257" s="45" t="str">
        <f>IF(AND($M257=$P$7,$A257&lt;'111'!$L$11),"x","")</f>
        <v/>
      </c>
      <c r="R257" s="45" t="str">
        <f>IF(AND($N257=$P$7,$A257&lt;'111'!$L$11),"x","")</f>
        <v/>
      </c>
    </row>
    <row r="258" spans="1:18" ht="15.75" customHeight="1">
      <c r="A258" s="32">
        <f t="shared" si="44"/>
        <v>1</v>
      </c>
      <c r="B258" s="33">
        <f t="shared" si="45"/>
        <v>0</v>
      </c>
      <c r="C258" s="110"/>
      <c r="D258" s="33"/>
      <c r="E258" s="88"/>
      <c r="F258" s="103"/>
      <c r="G258" s="151"/>
      <c r="H258" s="99"/>
      <c r="I258" s="99"/>
      <c r="J258" s="98"/>
      <c r="K258" s="99"/>
      <c r="L258" s="34">
        <f t="shared" si="46"/>
        <v>0</v>
      </c>
      <c r="M258" s="35" t="s">
        <v>92</v>
      </c>
      <c r="N258" s="35" t="s">
        <v>8</v>
      </c>
      <c r="O258" s="45" t="str">
        <f>IF(AND('331-CT'!$F$5=TH!G258,OR(M258="331",N258="331")),"x","")</f>
        <v/>
      </c>
      <c r="P258" s="45" t="str">
        <f>IF(AND(A258='111'!$L$11,OR($M258=$P$7,$N258=$P$7)),"x","")</f>
        <v/>
      </c>
      <c r="Q258" s="45" t="str">
        <f>IF(AND($M258=$P$7,$A258&lt;'111'!$L$11),"x","")</f>
        <v/>
      </c>
      <c r="R258" s="45" t="str">
        <f>IF(AND($N258=$P$7,$A258&lt;'111'!$L$11),"x","")</f>
        <v/>
      </c>
    </row>
    <row r="259" spans="1:18" ht="15.75" customHeight="1">
      <c r="A259" s="32">
        <f t="shared" si="44"/>
        <v>1</v>
      </c>
      <c r="B259" s="33">
        <f t="shared" si="45"/>
        <v>0</v>
      </c>
      <c r="C259" s="110"/>
      <c r="D259" s="33"/>
      <c r="E259" s="88"/>
      <c r="F259" s="103"/>
      <c r="G259" s="151"/>
      <c r="H259" s="99"/>
      <c r="I259" s="99"/>
      <c r="J259" s="98"/>
      <c r="K259" s="99"/>
      <c r="L259" s="34">
        <f t="shared" si="46"/>
        <v>0</v>
      </c>
      <c r="M259" s="35" t="s">
        <v>92</v>
      </c>
      <c r="N259" s="35" t="s">
        <v>8</v>
      </c>
      <c r="O259" s="45" t="str">
        <f>IF(AND('331-CT'!$F$5=TH!G259,OR(M259="331",N259="331")),"x","")</f>
        <v/>
      </c>
      <c r="P259" s="45" t="str">
        <f>IF(AND(A259='111'!$L$11,OR($M259=$P$7,$N259=$P$7)),"x","")</f>
        <v/>
      </c>
      <c r="Q259" s="45" t="str">
        <f>IF(AND($M259=$P$7,$A259&lt;'111'!$L$11),"x","")</f>
        <v/>
      </c>
      <c r="R259" s="45" t="str">
        <f>IF(AND($N259=$P$7,$A259&lt;'111'!$L$11),"x","")</f>
        <v/>
      </c>
    </row>
    <row r="260" spans="1:18" ht="15.75" customHeight="1">
      <c r="A260" s="32">
        <f t="shared" si="44"/>
        <v>1</v>
      </c>
      <c r="B260" s="33">
        <f t="shared" si="45"/>
        <v>0</v>
      </c>
      <c r="C260" s="110"/>
      <c r="D260" s="33"/>
      <c r="E260" s="88"/>
      <c r="F260" s="103"/>
      <c r="G260" s="151"/>
      <c r="H260" s="99"/>
      <c r="I260" s="99"/>
      <c r="J260" s="98"/>
      <c r="K260" s="99"/>
      <c r="L260" s="34">
        <f t="shared" si="46"/>
        <v>0</v>
      </c>
      <c r="M260" s="35" t="s">
        <v>92</v>
      </c>
      <c r="N260" s="35" t="s">
        <v>8</v>
      </c>
      <c r="O260" s="45" t="str">
        <f>IF(AND('331-CT'!$F$5=TH!G260,OR(M260="331",N260="331")),"x","")</f>
        <v/>
      </c>
      <c r="P260" s="45" t="str">
        <f>IF(AND(A260='111'!$L$11,OR($M260=$P$7,$N260=$P$7)),"x","")</f>
        <v/>
      </c>
      <c r="Q260" s="45" t="str">
        <f>IF(AND($M260=$P$7,$A260&lt;'111'!$L$11),"x","")</f>
        <v/>
      </c>
      <c r="R260" s="45" t="str">
        <f>IF(AND($N260=$P$7,$A260&lt;'111'!$L$11),"x","")</f>
        <v/>
      </c>
    </row>
    <row r="261" spans="1:18" ht="15.75" customHeight="1">
      <c r="A261" s="32">
        <f t="shared" si="44"/>
        <v>1</v>
      </c>
      <c r="B261" s="33">
        <f t="shared" si="45"/>
        <v>0</v>
      </c>
      <c r="C261" s="110"/>
      <c r="D261" s="33"/>
      <c r="E261" s="88"/>
      <c r="F261" s="103"/>
      <c r="G261" s="151"/>
      <c r="H261" s="99"/>
      <c r="I261" s="99"/>
      <c r="J261" s="98"/>
      <c r="K261" s="99"/>
      <c r="L261" s="34">
        <f t="shared" si="46"/>
        <v>0</v>
      </c>
      <c r="M261" s="35" t="s">
        <v>92</v>
      </c>
      <c r="N261" s="35" t="s">
        <v>8</v>
      </c>
      <c r="O261" s="45" t="str">
        <f>IF(AND('331-CT'!$F$5=TH!G261,OR(M261="331",N261="331")),"x","")</f>
        <v/>
      </c>
      <c r="P261" s="45" t="str">
        <f>IF(AND(A261='111'!$L$11,OR($M261=$P$7,$N261=$P$7)),"x","")</f>
        <v/>
      </c>
      <c r="Q261" s="45" t="str">
        <f>IF(AND($M261=$P$7,$A261&lt;'111'!$L$11),"x","")</f>
        <v/>
      </c>
      <c r="R261" s="45" t="str">
        <f>IF(AND($N261=$P$7,$A261&lt;'111'!$L$11),"x","")</f>
        <v/>
      </c>
    </row>
    <row r="262" spans="1:18" ht="15.75" customHeight="1">
      <c r="A262" s="32">
        <f t="shared" si="44"/>
        <v>1</v>
      </c>
      <c r="B262" s="33">
        <f t="shared" si="45"/>
        <v>0</v>
      </c>
      <c r="C262" s="110"/>
      <c r="D262" s="33"/>
      <c r="E262" s="88"/>
      <c r="F262" s="103"/>
      <c r="G262" s="151"/>
      <c r="H262" s="99"/>
      <c r="I262" s="99"/>
      <c r="J262" s="98"/>
      <c r="K262" s="99"/>
      <c r="L262" s="34">
        <f t="shared" si="46"/>
        <v>0</v>
      </c>
      <c r="M262" s="35" t="s">
        <v>92</v>
      </c>
      <c r="N262" s="35" t="s">
        <v>8</v>
      </c>
      <c r="O262" s="45" t="str">
        <f>IF(AND('331-CT'!$F$5=TH!G262,OR(M262="331",N262="331")),"x","")</f>
        <v/>
      </c>
      <c r="P262" s="45" t="str">
        <f>IF(AND(A262='111'!$L$11,OR($M262=$P$7,$N262=$P$7)),"x","")</f>
        <v/>
      </c>
      <c r="Q262" s="45" t="str">
        <f>IF(AND($M262=$P$7,$A262&lt;'111'!$L$11),"x","")</f>
        <v/>
      </c>
      <c r="R262" s="45" t="str">
        <f>IF(AND($N262=$P$7,$A262&lt;'111'!$L$11),"x","")</f>
        <v/>
      </c>
    </row>
    <row r="263" spans="1:18" ht="15.75" customHeight="1">
      <c r="A263" s="32">
        <f t="shared" si="44"/>
        <v>1</v>
      </c>
      <c r="B263" s="33">
        <f t="shared" si="45"/>
        <v>0</v>
      </c>
      <c r="C263" s="110"/>
      <c r="D263" s="33"/>
      <c r="E263" s="88"/>
      <c r="F263" s="103"/>
      <c r="G263" s="151"/>
      <c r="H263" s="99"/>
      <c r="I263" s="99"/>
      <c r="J263" s="98"/>
      <c r="K263" s="99"/>
      <c r="L263" s="34">
        <f t="shared" si="46"/>
        <v>0</v>
      </c>
      <c r="M263" s="35" t="s">
        <v>92</v>
      </c>
      <c r="N263" s="35" t="s">
        <v>8</v>
      </c>
      <c r="O263" s="45" t="str">
        <f>IF(AND('331-CT'!$F$5=TH!G263,OR(M263="331",N263="331")),"x","")</f>
        <v/>
      </c>
      <c r="P263" s="45" t="str">
        <f>IF(AND(A263='111'!$L$11,OR($M263=$P$7,$N263=$P$7)),"x","")</f>
        <v/>
      </c>
      <c r="Q263" s="45" t="str">
        <f>IF(AND($M263=$P$7,$A263&lt;'111'!$L$11),"x","")</f>
        <v/>
      </c>
      <c r="R263" s="45" t="str">
        <f>IF(AND($N263=$P$7,$A263&lt;'111'!$L$11),"x","")</f>
        <v/>
      </c>
    </row>
    <row r="264" spans="1:18" ht="15.75" customHeight="1">
      <c r="A264" s="32">
        <f t="shared" si="44"/>
        <v>1</v>
      </c>
      <c r="B264" s="33">
        <f t="shared" si="45"/>
        <v>0</v>
      </c>
      <c r="C264" s="110"/>
      <c r="D264" s="33"/>
      <c r="E264" s="88"/>
      <c r="F264" s="103"/>
      <c r="G264" s="151"/>
      <c r="H264" s="99"/>
      <c r="I264" s="99"/>
      <c r="J264" s="98"/>
      <c r="K264" s="99"/>
      <c r="L264" s="34">
        <f t="shared" si="46"/>
        <v>0</v>
      </c>
      <c r="M264" s="35" t="s">
        <v>92</v>
      </c>
      <c r="N264" s="35" t="s">
        <v>8</v>
      </c>
      <c r="O264" s="45" t="str">
        <f>IF(AND('331-CT'!$F$5=TH!G264,OR(M264="331",N264="331")),"x","")</f>
        <v/>
      </c>
      <c r="P264" s="45" t="str">
        <f>IF(AND(A264='111'!$L$11,OR($M264=$P$7,$N264=$P$7)),"x","")</f>
        <v/>
      </c>
      <c r="Q264" s="45" t="str">
        <f>IF(AND($M264=$P$7,$A264&lt;'111'!$L$11),"x","")</f>
        <v/>
      </c>
      <c r="R264" s="45" t="str">
        <f>IF(AND($N264=$P$7,$A264&lt;'111'!$L$11),"x","")</f>
        <v/>
      </c>
    </row>
    <row r="265" spans="1:18" ht="15.75" customHeight="1">
      <c r="A265" s="32">
        <f t="shared" si="44"/>
        <v>1</v>
      </c>
      <c r="B265" s="33">
        <f t="shared" si="45"/>
        <v>0</v>
      </c>
      <c r="C265" s="110"/>
      <c r="D265" s="33"/>
      <c r="E265" s="36"/>
      <c r="F265" s="103"/>
      <c r="G265" s="153"/>
      <c r="H265" s="99"/>
      <c r="I265" s="99"/>
      <c r="J265" s="98"/>
      <c r="K265" s="99"/>
      <c r="L265" s="34">
        <f t="shared" si="46"/>
        <v>0</v>
      </c>
      <c r="M265" s="35" t="s">
        <v>92</v>
      </c>
      <c r="N265" s="35" t="s">
        <v>8</v>
      </c>
      <c r="O265" s="45" t="str">
        <f>IF(AND('331-CT'!$F$5=TH!G265,OR(M265="331",N265="331")),"x","")</f>
        <v/>
      </c>
      <c r="P265" s="45" t="str">
        <f>IF(AND(A265='111'!$L$11,OR($M265=$P$7,$N265=$P$7)),"x","")</f>
        <v/>
      </c>
      <c r="Q265" s="45" t="str">
        <f>IF(AND($M265=$P$7,$A265&lt;'111'!$L$11),"x","")</f>
        <v/>
      </c>
      <c r="R265" s="45" t="str">
        <f>IF(AND($N265=$P$7,$A265&lt;'111'!$L$11),"x","")</f>
        <v/>
      </c>
    </row>
    <row r="266" spans="1:18" ht="15.75" customHeight="1">
      <c r="A266" s="32">
        <f t="shared" si="44"/>
        <v>1</v>
      </c>
      <c r="B266" s="33">
        <f t="shared" si="45"/>
        <v>0</v>
      </c>
      <c r="C266" s="110"/>
      <c r="D266" s="33"/>
      <c r="E266" s="88"/>
      <c r="F266" s="103"/>
      <c r="G266" s="151"/>
      <c r="H266" s="99"/>
      <c r="I266" s="99"/>
      <c r="J266" s="98"/>
      <c r="K266" s="99"/>
      <c r="L266" s="34">
        <f t="shared" si="46"/>
        <v>0</v>
      </c>
      <c r="M266" s="35" t="s">
        <v>92</v>
      </c>
      <c r="N266" s="35" t="s">
        <v>8</v>
      </c>
      <c r="O266" s="45" t="str">
        <f>IF(AND('331-CT'!$F$5=TH!G266,OR(M266="331",N266="331")),"x","")</f>
        <v/>
      </c>
      <c r="P266" s="45" t="str">
        <f>IF(AND(A266='111'!$L$11,OR($M266=$P$7,$N266=$P$7)),"x","")</f>
        <v/>
      </c>
      <c r="Q266" s="45" t="str">
        <f>IF(AND($M266=$P$7,$A266&lt;'111'!$L$11),"x","")</f>
        <v/>
      </c>
      <c r="R266" s="45" t="str">
        <f>IF(AND($N266=$P$7,$A266&lt;'111'!$L$11),"x","")</f>
        <v/>
      </c>
    </row>
    <row r="267" spans="1:18" ht="15.75" customHeight="1">
      <c r="A267" s="32">
        <f t="shared" si="44"/>
        <v>1</v>
      </c>
      <c r="B267" s="33">
        <f t="shared" si="45"/>
        <v>0</v>
      </c>
      <c r="C267" s="110"/>
      <c r="D267" s="33"/>
      <c r="E267" s="88"/>
      <c r="F267" s="103"/>
      <c r="G267" s="151"/>
      <c r="H267" s="99"/>
      <c r="I267" s="99"/>
      <c r="J267" s="98"/>
      <c r="K267" s="99"/>
      <c r="L267" s="34">
        <f t="shared" si="46"/>
        <v>0</v>
      </c>
      <c r="M267" s="35" t="s">
        <v>92</v>
      </c>
      <c r="N267" s="35" t="s">
        <v>8</v>
      </c>
      <c r="O267" s="45" t="str">
        <f>IF(AND('331-CT'!$F$5=TH!G267,OR(M267="331",N267="331")),"x","")</f>
        <v/>
      </c>
      <c r="P267" s="45" t="str">
        <f>IF(AND(A267='111'!$L$11,OR($M267=$P$7,$N267=$P$7)),"x","")</f>
        <v/>
      </c>
      <c r="Q267" s="45" t="str">
        <f>IF(AND($M267=$P$7,$A267&lt;'111'!$L$11),"x","")</f>
        <v/>
      </c>
      <c r="R267" s="45" t="str">
        <f>IF(AND($N267=$P$7,$A267&lt;'111'!$L$11),"x","")</f>
        <v/>
      </c>
    </row>
    <row r="268" spans="1:18" ht="15.75" customHeight="1">
      <c r="A268" s="32">
        <f t="shared" si="44"/>
        <v>1</v>
      </c>
      <c r="B268" s="33">
        <f t="shared" si="45"/>
        <v>0</v>
      </c>
      <c r="C268" s="110"/>
      <c r="D268" s="33"/>
      <c r="E268" s="88"/>
      <c r="F268" s="103"/>
      <c r="G268" s="151"/>
      <c r="H268" s="99"/>
      <c r="I268" s="99"/>
      <c r="J268" s="98"/>
      <c r="K268" s="99"/>
      <c r="L268" s="34">
        <f t="shared" si="46"/>
        <v>0</v>
      </c>
      <c r="M268" s="35" t="s">
        <v>92</v>
      </c>
      <c r="N268" s="35" t="s">
        <v>8</v>
      </c>
      <c r="O268" s="45" t="str">
        <f>IF(AND('331-CT'!$F$5=TH!G268,OR(M268="331",N268="331")),"x","")</f>
        <v/>
      </c>
      <c r="P268" s="45" t="str">
        <f>IF(AND(A268='111'!$L$11,OR($M268=$P$7,$N268=$P$7)),"x","")</f>
        <v/>
      </c>
      <c r="Q268" s="45" t="str">
        <f>IF(AND($M268=$P$7,$A268&lt;'111'!$L$11),"x","")</f>
        <v/>
      </c>
      <c r="R268" s="45" t="str">
        <f>IF(AND($N268=$P$7,$A268&lt;'111'!$L$11),"x","")</f>
        <v/>
      </c>
    </row>
    <row r="269" spans="1:18" ht="15.75" customHeight="1">
      <c r="A269" s="32">
        <f t="shared" si="41"/>
        <v>1</v>
      </c>
      <c r="B269" s="33">
        <f t="shared" si="42"/>
        <v>0</v>
      </c>
      <c r="C269" s="110"/>
      <c r="D269" s="33"/>
      <c r="E269" s="88"/>
      <c r="F269" s="103"/>
      <c r="G269" s="151"/>
      <c r="H269" s="99"/>
      <c r="I269" s="99"/>
      <c r="J269" s="98"/>
      <c r="K269" s="99"/>
      <c r="L269" s="34">
        <f t="shared" si="43"/>
        <v>0</v>
      </c>
      <c r="M269" s="35" t="s">
        <v>92</v>
      </c>
      <c r="N269" s="35" t="s">
        <v>8</v>
      </c>
      <c r="O269" s="45" t="str">
        <f>IF(AND('331-CT'!$F$5=TH!G269,OR(M269="331",N269="331")),"x","")</f>
        <v/>
      </c>
      <c r="P269" s="45" t="str">
        <f>IF(AND(A269='111'!$L$11,OR($M269=$P$7,$N269=$P$7)),"x","")</f>
        <v/>
      </c>
      <c r="Q269" s="45" t="str">
        <f>IF(AND($M269=$P$7,$A269&lt;'111'!$L$11),"x","")</f>
        <v/>
      </c>
      <c r="R269" s="45" t="str">
        <f>IF(AND($N269=$P$7,$A269&lt;'111'!$L$11),"x","")</f>
        <v/>
      </c>
    </row>
    <row r="270" spans="1:18" ht="15.75" customHeight="1">
      <c r="A270" s="32">
        <f t="shared" si="41"/>
        <v>1</v>
      </c>
      <c r="B270" s="33">
        <f t="shared" si="42"/>
        <v>0</v>
      </c>
      <c r="C270" s="110"/>
      <c r="D270" s="33"/>
      <c r="E270" s="88"/>
      <c r="F270" s="103"/>
      <c r="G270" s="151"/>
      <c r="H270" s="99"/>
      <c r="I270" s="99"/>
      <c r="J270" s="98"/>
      <c r="K270" s="99"/>
      <c r="L270" s="34">
        <f t="shared" si="43"/>
        <v>0</v>
      </c>
      <c r="M270" s="35" t="s">
        <v>92</v>
      </c>
      <c r="N270" s="35" t="s">
        <v>8</v>
      </c>
      <c r="O270" s="45" t="str">
        <f>IF(AND('331-CT'!$F$5=TH!G270,OR(M270="331",N270="331")),"x","")</f>
        <v/>
      </c>
      <c r="P270" s="45" t="str">
        <f>IF(AND(A270='111'!$L$11,OR($M270=$P$7,$N270=$P$7)),"x","")</f>
        <v/>
      </c>
      <c r="Q270" s="45" t="str">
        <f>IF(AND($M270=$P$7,$A270&lt;'111'!$L$11),"x","")</f>
        <v/>
      </c>
      <c r="R270" s="45" t="str">
        <f>IF(AND($N270=$P$7,$A270&lt;'111'!$L$11),"x","")</f>
        <v/>
      </c>
    </row>
    <row r="271" spans="1:18" ht="15.75" customHeight="1">
      <c r="A271" s="32">
        <f t="shared" si="41"/>
        <v>1</v>
      </c>
      <c r="B271" s="33">
        <f t="shared" si="42"/>
        <v>0</v>
      </c>
      <c r="C271" s="110"/>
      <c r="D271" s="33"/>
      <c r="E271" s="88"/>
      <c r="F271" s="103"/>
      <c r="G271" s="151"/>
      <c r="H271" s="99"/>
      <c r="I271" s="99"/>
      <c r="J271" s="98"/>
      <c r="K271" s="99"/>
      <c r="L271" s="34">
        <f t="shared" si="43"/>
        <v>0</v>
      </c>
      <c r="M271" s="35" t="s">
        <v>92</v>
      </c>
      <c r="N271" s="35" t="s">
        <v>8</v>
      </c>
      <c r="O271" s="45" t="str">
        <f>IF(AND('331-CT'!$F$5=TH!G271,OR(M271="331",N271="331")),"x","")</f>
        <v/>
      </c>
      <c r="P271" s="45" t="str">
        <f>IF(AND(A271='111'!$L$11,OR($M271=$P$7,$N271=$P$7)),"x","")</f>
        <v/>
      </c>
      <c r="Q271" s="45" t="str">
        <f>IF(AND($M271=$P$7,$A271&lt;'111'!$L$11),"x","")</f>
        <v/>
      </c>
      <c r="R271" s="45" t="str">
        <f>IF(AND($N271=$P$7,$A271&lt;'111'!$L$11),"x","")</f>
        <v/>
      </c>
    </row>
    <row r="272" spans="1:18" ht="15.75" customHeight="1">
      <c r="A272" s="32">
        <f t="shared" si="41"/>
        <v>1</v>
      </c>
      <c r="B272" s="33">
        <f t="shared" si="42"/>
        <v>0</v>
      </c>
      <c r="C272" s="110"/>
      <c r="D272" s="33"/>
      <c r="E272" s="88"/>
      <c r="F272" s="103"/>
      <c r="G272" s="151"/>
      <c r="H272" s="99"/>
      <c r="I272" s="99"/>
      <c r="J272" s="98"/>
      <c r="K272" s="99"/>
      <c r="L272" s="34">
        <f t="shared" si="43"/>
        <v>0</v>
      </c>
      <c r="M272" s="35" t="s">
        <v>92</v>
      </c>
      <c r="N272" s="35" t="s">
        <v>8</v>
      </c>
      <c r="O272" s="45" t="str">
        <f>IF(AND('331-CT'!$F$5=TH!G272,OR(M272="331",N272="331")),"x","")</f>
        <v/>
      </c>
      <c r="P272" s="45" t="str">
        <f>IF(AND(A272='111'!$L$11,OR($M272=$P$7,$N272=$P$7)),"x","")</f>
        <v/>
      </c>
      <c r="Q272" s="45" t="str">
        <f>IF(AND($M272=$P$7,$A272&lt;'111'!$L$11),"x","")</f>
        <v/>
      </c>
      <c r="R272" s="45" t="str">
        <f>IF(AND($N272=$P$7,$A272&lt;'111'!$L$11),"x","")</f>
        <v/>
      </c>
    </row>
    <row r="273" spans="1:18" ht="15.75" customHeight="1">
      <c r="A273" s="32">
        <f t="shared" si="41"/>
        <v>1</v>
      </c>
      <c r="B273" s="33">
        <f t="shared" si="42"/>
        <v>0</v>
      </c>
      <c r="C273" s="110"/>
      <c r="D273" s="33"/>
      <c r="E273" s="88"/>
      <c r="F273" s="103"/>
      <c r="G273" s="151"/>
      <c r="H273" s="99"/>
      <c r="I273" s="99"/>
      <c r="J273" s="98"/>
      <c r="K273" s="99"/>
      <c r="L273" s="34">
        <f t="shared" si="43"/>
        <v>0</v>
      </c>
      <c r="M273" s="35" t="s">
        <v>92</v>
      </c>
      <c r="N273" s="35" t="s">
        <v>8</v>
      </c>
      <c r="O273" s="45" t="str">
        <f>IF(AND('331-CT'!$F$5=TH!G273,OR(M273="331",N273="331")),"x","")</f>
        <v/>
      </c>
      <c r="P273" s="45" t="str">
        <f>IF(AND(A273='111'!$L$11,OR($M273=$P$7,$N273=$P$7)),"x","")</f>
        <v/>
      </c>
      <c r="Q273" s="45" t="str">
        <f>IF(AND($M273=$P$7,$A273&lt;'111'!$L$11),"x","")</f>
        <v/>
      </c>
      <c r="R273" s="45" t="str">
        <f>IF(AND($N273=$P$7,$A273&lt;'111'!$L$11),"x","")</f>
        <v/>
      </c>
    </row>
    <row r="274" spans="1:18" ht="15.75" customHeight="1">
      <c r="A274" s="32">
        <f t="shared" si="41"/>
        <v>1</v>
      </c>
      <c r="B274" s="33">
        <f t="shared" si="42"/>
        <v>0</v>
      </c>
      <c r="C274" s="110"/>
      <c r="D274" s="33"/>
      <c r="E274" s="88"/>
      <c r="F274" s="103"/>
      <c r="G274" s="151"/>
      <c r="H274" s="99"/>
      <c r="I274" s="99"/>
      <c r="J274" s="98"/>
      <c r="K274" s="99"/>
      <c r="L274" s="34">
        <f t="shared" si="43"/>
        <v>0</v>
      </c>
      <c r="M274" s="35" t="s">
        <v>92</v>
      </c>
      <c r="N274" s="35" t="s">
        <v>8</v>
      </c>
      <c r="O274" s="45" t="str">
        <f>IF(AND('331-CT'!$F$5=TH!G274,OR(M274="331",N274="331")),"x","")</f>
        <v/>
      </c>
      <c r="P274" s="45" t="str">
        <f>IF(AND(A274='111'!$L$11,OR($M274=$P$7,$N274=$P$7)),"x","")</f>
        <v/>
      </c>
      <c r="Q274" s="45" t="str">
        <f>IF(AND($M274=$P$7,$A274&lt;'111'!$L$11),"x","")</f>
        <v/>
      </c>
      <c r="R274" s="45" t="str">
        <f>IF(AND($N274=$P$7,$A274&lt;'111'!$L$11),"x","")</f>
        <v/>
      </c>
    </row>
    <row r="275" spans="1:18" ht="15.75" customHeight="1">
      <c r="A275" s="32">
        <f t="shared" si="41"/>
        <v>1</v>
      </c>
      <c r="B275" s="33">
        <f t="shared" si="42"/>
        <v>0</v>
      </c>
      <c r="C275" s="110"/>
      <c r="D275" s="33"/>
      <c r="E275" s="88"/>
      <c r="F275" s="103"/>
      <c r="G275" s="151"/>
      <c r="H275" s="99"/>
      <c r="I275" s="99"/>
      <c r="J275" s="98"/>
      <c r="K275" s="99"/>
      <c r="L275" s="34">
        <f t="shared" si="43"/>
        <v>0</v>
      </c>
      <c r="M275" s="35" t="s">
        <v>92</v>
      </c>
      <c r="N275" s="35" t="s">
        <v>8</v>
      </c>
      <c r="O275" s="45" t="str">
        <f>IF(AND('331-CT'!$F$5=TH!G275,OR(M275="331",N275="331")),"x","")</f>
        <v/>
      </c>
      <c r="P275" s="45" t="str">
        <f>IF(AND(A275='111'!$L$11,OR($M275=$P$7,$N275=$P$7)),"x","")</f>
        <v/>
      </c>
      <c r="Q275" s="45" t="str">
        <f>IF(AND($M275=$P$7,$A275&lt;'111'!$L$11),"x","")</f>
        <v/>
      </c>
      <c r="R275" s="45" t="str">
        <f>IF(AND($N275=$P$7,$A275&lt;'111'!$L$11),"x","")</f>
        <v/>
      </c>
    </row>
    <row r="276" spans="1:18" ht="15.75" customHeight="1">
      <c r="A276" s="32">
        <f t="shared" si="41"/>
        <v>1</v>
      </c>
      <c r="B276" s="33">
        <f t="shared" si="42"/>
        <v>0</v>
      </c>
      <c r="C276" s="110"/>
      <c r="D276" s="33"/>
      <c r="E276" s="88"/>
      <c r="F276" s="103"/>
      <c r="G276" s="151"/>
      <c r="H276" s="99"/>
      <c r="I276" s="99"/>
      <c r="J276" s="98"/>
      <c r="K276" s="99"/>
      <c r="L276" s="34">
        <f t="shared" si="43"/>
        <v>0</v>
      </c>
      <c r="M276" s="35" t="s">
        <v>92</v>
      </c>
      <c r="N276" s="35" t="s">
        <v>8</v>
      </c>
      <c r="O276" s="45" t="str">
        <f>IF(AND('331-CT'!$F$5=TH!G276,OR(M276="331",N276="331")),"x","")</f>
        <v/>
      </c>
      <c r="P276" s="45" t="str">
        <f>IF(AND(A276='111'!$L$11,OR($M276=$P$7,$N276=$P$7)),"x","")</f>
        <v/>
      </c>
      <c r="Q276" s="45" t="str">
        <f>IF(AND($M276=$P$7,$A276&lt;'111'!$L$11),"x","")</f>
        <v/>
      </c>
      <c r="R276" s="45" t="str">
        <f>IF(AND($N276=$P$7,$A276&lt;'111'!$L$11),"x","")</f>
        <v/>
      </c>
    </row>
    <row r="277" spans="1:18" ht="15.75" customHeight="1">
      <c r="A277" s="32">
        <f t="shared" si="41"/>
        <v>1</v>
      </c>
      <c r="B277" s="33">
        <f t="shared" si="42"/>
        <v>0</v>
      </c>
      <c r="C277" s="110"/>
      <c r="D277" s="33"/>
      <c r="E277" s="36"/>
      <c r="F277" s="103"/>
      <c r="G277" s="153"/>
      <c r="H277" s="99"/>
      <c r="I277" s="99"/>
      <c r="J277" s="98"/>
      <c r="K277" s="99"/>
      <c r="L277" s="34">
        <f t="shared" ref="L277:L288" si="47">ROUND(H277*I277,-3)</f>
        <v>0</v>
      </c>
      <c r="M277" s="35" t="s">
        <v>92</v>
      </c>
      <c r="N277" s="35" t="s">
        <v>8</v>
      </c>
      <c r="O277" s="45" t="str">
        <f>IF(AND('331-CT'!$F$5=TH!G277,OR(M277="331",N277="331")),"x","")</f>
        <v/>
      </c>
      <c r="P277" s="45" t="str">
        <f>IF(AND(A277='111'!$L$11,OR($M277=$P$7,$N277=$P$7)),"x","")</f>
        <v/>
      </c>
      <c r="Q277" s="45" t="str">
        <f>IF(AND($M277=$P$7,$A277&lt;'111'!$L$11),"x","")</f>
        <v/>
      </c>
      <c r="R277" s="45" t="str">
        <f>IF(AND($N277=$P$7,$A277&lt;'111'!$L$11),"x","")</f>
        <v/>
      </c>
    </row>
    <row r="278" spans="1:18" ht="15.75" customHeight="1">
      <c r="A278" s="32">
        <f t="shared" ref="A278:A286" si="48">IF(B278&lt;&gt;"",MONTH(B278),"")</f>
        <v>1</v>
      </c>
      <c r="B278" s="33">
        <f t="shared" si="42"/>
        <v>0</v>
      </c>
      <c r="C278" s="110"/>
      <c r="D278" s="33"/>
      <c r="E278" s="88"/>
      <c r="F278" s="103"/>
      <c r="G278" s="151"/>
      <c r="H278" s="99"/>
      <c r="I278" s="99"/>
      <c r="J278" s="98"/>
      <c r="K278" s="99"/>
      <c r="L278" s="34">
        <f t="shared" si="47"/>
        <v>0</v>
      </c>
      <c r="M278" s="35" t="s">
        <v>92</v>
      </c>
      <c r="N278" s="35" t="s">
        <v>8</v>
      </c>
      <c r="O278" s="45" t="str">
        <f>IF(AND('331-CT'!$F$5=TH!G278,OR(M278="331",N278="331")),"x","")</f>
        <v/>
      </c>
      <c r="P278" s="45" t="str">
        <f>IF(AND(A278='111'!$L$11,OR($M278=$P$7,$N278=$P$7)),"x","")</f>
        <v/>
      </c>
      <c r="Q278" s="45" t="str">
        <f>IF(AND($M278=$P$7,$A278&lt;'111'!$L$11),"x","")</f>
        <v/>
      </c>
      <c r="R278" s="45" t="str">
        <f>IF(AND($N278=$P$7,$A278&lt;'111'!$L$11),"x","")</f>
        <v/>
      </c>
    </row>
    <row r="279" spans="1:18" ht="15.75" customHeight="1">
      <c r="A279" s="32">
        <f t="shared" si="48"/>
        <v>1</v>
      </c>
      <c r="B279" s="33">
        <f t="shared" si="42"/>
        <v>0</v>
      </c>
      <c r="C279" s="110"/>
      <c r="D279" s="33"/>
      <c r="E279" s="88"/>
      <c r="F279" s="103"/>
      <c r="G279" s="151"/>
      <c r="H279" s="99"/>
      <c r="I279" s="99"/>
      <c r="J279" s="98"/>
      <c r="K279" s="99"/>
      <c r="L279" s="34">
        <f t="shared" si="47"/>
        <v>0</v>
      </c>
      <c r="M279" s="35" t="s">
        <v>92</v>
      </c>
      <c r="N279" s="35" t="s">
        <v>8</v>
      </c>
      <c r="O279" s="45" t="str">
        <f>IF(AND('331-CT'!$F$5=TH!G279,OR(M279="331",N279="331")),"x","")</f>
        <v/>
      </c>
      <c r="P279" s="45" t="str">
        <f>IF(AND(A279='111'!$L$11,OR($M279=$P$7,$N279=$P$7)),"x","")</f>
        <v/>
      </c>
      <c r="Q279" s="45" t="str">
        <f>IF(AND($M279=$P$7,$A279&lt;'111'!$L$11),"x","")</f>
        <v/>
      </c>
      <c r="R279" s="45" t="str">
        <f>IF(AND($N279=$P$7,$A279&lt;'111'!$L$11),"x","")</f>
        <v/>
      </c>
    </row>
    <row r="280" spans="1:18" ht="15.75" customHeight="1">
      <c r="A280" s="32">
        <f t="shared" si="48"/>
        <v>1</v>
      </c>
      <c r="B280" s="33">
        <f t="shared" si="42"/>
        <v>0</v>
      </c>
      <c r="C280" s="110"/>
      <c r="D280" s="33"/>
      <c r="E280" s="88"/>
      <c r="F280" s="103"/>
      <c r="G280" s="151"/>
      <c r="H280" s="99"/>
      <c r="I280" s="99"/>
      <c r="J280" s="98"/>
      <c r="K280" s="99"/>
      <c r="L280" s="34">
        <f t="shared" si="47"/>
        <v>0</v>
      </c>
      <c r="M280" s="35" t="s">
        <v>92</v>
      </c>
      <c r="N280" s="35" t="s">
        <v>8</v>
      </c>
      <c r="O280" s="45" t="str">
        <f>IF(AND('331-CT'!$F$5=TH!G280,OR(M280="331",N280="331")),"x","")</f>
        <v/>
      </c>
      <c r="P280" s="45" t="str">
        <f>IF(AND(A280='111'!$L$11,OR($M280=$P$7,$N280=$P$7)),"x","")</f>
        <v/>
      </c>
      <c r="Q280" s="45" t="str">
        <f>IF(AND($M280=$P$7,$A280&lt;'111'!$L$11),"x","")</f>
        <v/>
      </c>
      <c r="R280" s="45" t="str">
        <f>IF(AND($N280=$P$7,$A280&lt;'111'!$L$11),"x","")</f>
        <v/>
      </c>
    </row>
    <row r="281" spans="1:18" ht="15.75" customHeight="1">
      <c r="A281" s="32">
        <f t="shared" si="48"/>
        <v>1</v>
      </c>
      <c r="B281" s="33">
        <f t="shared" si="42"/>
        <v>0</v>
      </c>
      <c r="C281" s="110"/>
      <c r="D281" s="33"/>
      <c r="E281" s="88"/>
      <c r="F281" s="103"/>
      <c r="G281" s="151"/>
      <c r="H281" s="99"/>
      <c r="I281" s="99"/>
      <c r="J281" s="98"/>
      <c r="K281" s="99"/>
      <c r="L281" s="34">
        <f t="shared" si="47"/>
        <v>0</v>
      </c>
      <c r="M281" s="35" t="s">
        <v>92</v>
      </c>
      <c r="N281" s="35" t="s">
        <v>8</v>
      </c>
      <c r="O281" s="45" t="str">
        <f>IF(AND('331-CT'!$F$5=TH!G281,OR(M281="331",N281="331")),"x","")</f>
        <v/>
      </c>
      <c r="P281" s="45" t="str">
        <f>IF(AND(A281='111'!$L$11,OR($M281=$P$7,$N281=$P$7)),"x","")</f>
        <v/>
      </c>
      <c r="Q281" s="45" t="str">
        <f>IF(AND($M281=$P$7,$A281&lt;'111'!$L$11),"x","")</f>
        <v/>
      </c>
      <c r="R281" s="45" t="str">
        <f>IF(AND($N281=$P$7,$A281&lt;'111'!$L$11),"x","")</f>
        <v/>
      </c>
    </row>
    <row r="282" spans="1:18" ht="15.75" customHeight="1">
      <c r="A282" s="32">
        <f t="shared" si="48"/>
        <v>1</v>
      </c>
      <c r="B282" s="33">
        <f t="shared" si="42"/>
        <v>0</v>
      </c>
      <c r="C282" s="110"/>
      <c r="D282" s="33"/>
      <c r="E282" s="88"/>
      <c r="F282" s="103"/>
      <c r="G282" s="151"/>
      <c r="H282" s="99"/>
      <c r="I282" s="99"/>
      <c r="J282" s="98"/>
      <c r="K282" s="99"/>
      <c r="L282" s="34">
        <f t="shared" si="47"/>
        <v>0</v>
      </c>
      <c r="M282" s="35" t="s">
        <v>92</v>
      </c>
      <c r="N282" s="35" t="s">
        <v>8</v>
      </c>
      <c r="O282" s="45" t="str">
        <f>IF(AND('331-CT'!$F$5=TH!G282,OR(M282="331",N282="331")),"x","")</f>
        <v/>
      </c>
      <c r="P282" s="45" t="str">
        <f>IF(AND(A282='111'!$L$11,OR($M282=$P$7,$N282=$P$7)),"x","")</f>
        <v/>
      </c>
      <c r="Q282" s="45" t="str">
        <f>IF(AND($M282=$P$7,$A282&lt;'111'!$L$11),"x","")</f>
        <v/>
      </c>
      <c r="R282" s="45" t="str">
        <f>IF(AND($N282=$P$7,$A282&lt;'111'!$L$11),"x","")</f>
        <v/>
      </c>
    </row>
    <row r="283" spans="1:18" ht="15.75" customHeight="1">
      <c r="A283" s="32">
        <f t="shared" si="48"/>
        <v>1</v>
      </c>
      <c r="B283" s="33">
        <f t="shared" si="42"/>
        <v>0</v>
      </c>
      <c r="C283" s="110"/>
      <c r="D283" s="33"/>
      <c r="E283" s="88"/>
      <c r="F283" s="103"/>
      <c r="G283" s="151"/>
      <c r="H283" s="99"/>
      <c r="I283" s="99"/>
      <c r="J283" s="98"/>
      <c r="K283" s="99"/>
      <c r="L283" s="34">
        <f t="shared" si="47"/>
        <v>0</v>
      </c>
      <c r="M283" s="35" t="s">
        <v>92</v>
      </c>
      <c r="N283" s="35" t="s">
        <v>8</v>
      </c>
      <c r="O283" s="45" t="str">
        <f>IF(AND('331-CT'!$F$5=TH!G283,OR(M283="331",N283="331")),"x","")</f>
        <v/>
      </c>
      <c r="P283" s="45" t="str">
        <f>IF(AND(A283='111'!$L$11,OR($M283=$P$7,$N283=$P$7)),"x","")</f>
        <v/>
      </c>
      <c r="Q283" s="45" t="str">
        <f>IF(AND($M283=$P$7,$A283&lt;'111'!$L$11),"x","")</f>
        <v/>
      </c>
      <c r="R283" s="45" t="str">
        <f>IF(AND($N283=$P$7,$A283&lt;'111'!$L$11),"x","")</f>
        <v/>
      </c>
    </row>
    <row r="284" spans="1:18" ht="15.75" customHeight="1">
      <c r="A284" s="32">
        <f t="shared" si="48"/>
        <v>1</v>
      </c>
      <c r="B284" s="33">
        <f t="shared" si="42"/>
        <v>0</v>
      </c>
      <c r="C284" s="110"/>
      <c r="D284" s="33"/>
      <c r="E284" s="88"/>
      <c r="F284" s="103"/>
      <c r="G284" s="151"/>
      <c r="H284" s="99"/>
      <c r="I284" s="99"/>
      <c r="J284" s="98"/>
      <c r="K284" s="99"/>
      <c r="L284" s="34">
        <f t="shared" si="47"/>
        <v>0</v>
      </c>
      <c r="M284" s="35" t="s">
        <v>92</v>
      </c>
      <c r="N284" s="35" t="s">
        <v>8</v>
      </c>
      <c r="O284" s="45" t="str">
        <f>IF(AND('331-CT'!$F$5=TH!G284,OR(M284="331",N284="331")),"x","")</f>
        <v/>
      </c>
      <c r="P284" s="45" t="str">
        <f>IF(AND(A284='111'!$L$11,OR($M284=$P$7,$N284=$P$7)),"x","")</f>
        <v/>
      </c>
      <c r="Q284" s="45" t="str">
        <f>IF(AND($M284=$P$7,$A284&lt;'111'!$L$11),"x","")</f>
        <v/>
      </c>
      <c r="R284" s="45" t="str">
        <f>IF(AND($N284=$P$7,$A284&lt;'111'!$L$11),"x","")</f>
        <v/>
      </c>
    </row>
    <row r="285" spans="1:18" ht="15.75" customHeight="1">
      <c r="A285" s="32">
        <f t="shared" si="48"/>
        <v>1</v>
      </c>
      <c r="B285" s="33">
        <f t="shared" si="42"/>
        <v>0</v>
      </c>
      <c r="C285" s="110"/>
      <c r="D285" s="33"/>
      <c r="E285" s="88"/>
      <c r="F285" s="103"/>
      <c r="G285" s="151"/>
      <c r="H285" s="99"/>
      <c r="I285" s="99"/>
      <c r="J285" s="98"/>
      <c r="K285" s="99"/>
      <c r="L285" s="34">
        <f t="shared" si="47"/>
        <v>0</v>
      </c>
      <c r="M285" s="35" t="s">
        <v>92</v>
      </c>
      <c r="N285" s="35" t="s">
        <v>8</v>
      </c>
      <c r="O285" s="45" t="str">
        <f>IF(AND('331-CT'!$F$5=TH!G285,OR(M285="331",N285="331")),"x","")</f>
        <v/>
      </c>
      <c r="P285" s="45" t="str">
        <f>IF(AND(A285='111'!$L$11,OR($M285=$P$7,$N285=$P$7)),"x","")</f>
        <v/>
      </c>
      <c r="Q285" s="45" t="str">
        <f>IF(AND($M285=$P$7,$A285&lt;'111'!$L$11),"x","")</f>
        <v/>
      </c>
      <c r="R285" s="45" t="str">
        <f>IF(AND($N285=$P$7,$A285&lt;'111'!$L$11),"x","")</f>
        <v/>
      </c>
    </row>
    <row r="286" spans="1:18" ht="15.75" customHeight="1">
      <c r="A286" s="32">
        <f t="shared" si="48"/>
        <v>1</v>
      </c>
      <c r="B286" s="33">
        <f t="shared" si="42"/>
        <v>0</v>
      </c>
      <c r="C286" s="110"/>
      <c r="D286" s="33"/>
      <c r="E286" s="36"/>
      <c r="F286" s="103"/>
      <c r="G286" s="153"/>
      <c r="H286" s="99"/>
      <c r="I286" s="99"/>
      <c r="J286" s="98"/>
      <c r="K286" s="99"/>
      <c r="L286" s="34">
        <f t="shared" si="47"/>
        <v>0</v>
      </c>
      <c r="M286" s="35" t="s">
        <v>92</v>
      </c>
      <c r="N286" s="35" t="s">
        <v>8</v>
      </c>
      <c r="O286" s="45" t="str">
        <f>IF(AND('331-CT'!$F$5=TH!G286,OR(M286="331",N286="331")),"x","")</f>
        <v/>
      </c>
      <c r="P286" s="45" t="str">
        <f>IF(AND(A286='111'!$L$11,OR($M286=$P$7,$N286=$P$7)),"x","")</f>
        <v/>
      </c>
      <c r="Q286" s="45" t="str">
        <f>IF(AND($M286=$P$7,$A286&lt;'111'!$L$11),"x","")</f>
        <v/>
      </c>
      <c r="R286" s="45" t="str">
        <f>IF(AND($N286=$P$7,$A286&lt;'111'!$L$11),"x","")</f>
        <v/>
      </c>
    </row>
    <row r="287" spans="1:18" ht="15.75" customHeight="1">
      <c r="A287" s="32">
        <f t="shared" si="41"/>
        <v>1</v>
      </c>
      <c r="B287" s="33">
        <f t="shared" si="42"/>
        <v>0</v>
      </c>
      <c r="C287" s="110"/>
      <c r="D287" s="33"/>
      <c r="E287" s="88"/>
      <c r="F287" s="103"/>
      <c r="G287" s="151"/>
      <c r="H287" s="99"/>
      <c r="I287" s="99"/>
      <c r="J287" s="98"/>
      <c r="K287" s="99"/>
      <c r="L287" s="34">
        <f t="shared" si="47"/>
        <v>0</v>
      </c>
      <c r="M287" s="35" t="s">
        <v>92</v>
      </c>
      <c r="N287" s="35" t="s">
        <v>8</v>
      </c>
      <c r="O287" s="45" t="str">
        <f>IF(AND('331-CT'!$F$5=TH!G287,OR(M287="331",N287="331")),"x","")</f>
        <v/>
      </c>
      <c r="P287" s="45" t="str">
        <f>IF(AND(A287='111'!$L$11,OR($M287=$P$7,$N287=$P$7)),"x","")</f>
        <v/>
      </c>
      <c r="Q287" s="45" t="str">
        <f>IF(AND($M287=$P$7,$A287&lt;'111'!$L$11),"x","")</f>
        <v/>
      </c>
      <c r="R287" s="45" t="str">
        <f>IF(AND($N287=$P$7,$A287&lt;'111'!$L$11),"x","")</f>
        <v/>
      </c>
    </row>
    <row r="288" spans="1:18" ht="15.75" customHeight="1">
      <c r="A288" s="32">
        <f t="shared" si="41"/>
        <v>1</v>
      </c>
      <c r="B288" s="33">
        <f t="shared" si="42"/>
        <v>0</v>
      </c>
      <c r="C288" s="110"/>
      <c r="D288" s="33"/>
      <c r="E288" s="88"/>
      <c r="F288" s="103"/>
      <c r="G288" s="151"/>
      <c r="H288" s="99"/>
      <c r="I288" s="99"/>
      <c r="J288" s="98"/>
      <c r="K288" s="99"/>
      <c r="L288" s="34">
        <f t="shared" si="47"/>
        <v>0</v>
      </c>
      <c r="M288" s="35" t="s">
        <v>92</v>
      </c>
      <c r="N288" s="35" t="s">
        <v>8</v>
      </c>
      <c r="O288" s="45" t="str">
        <f>IF(AND('331-CT'!$F$5=TH!G288,OR(M288="331",N288="331")),"x","")</f>
        <v/>
      </c>
      <c r="P288" s="45" t="str">
        <f>IF(AND(A288='111'!$L$11,OR($M288=$P$7,$N288=$P$7)),"x","")</f>
        <v/>
      </c>
      <c r="Q288" s="45" t="str">
        <f>IF(AND($M288=$P$7,$A288&lt;'111'!$L$11),"x","")</f>
        <v/>
      </c>
      <c r="R288" s="45" t="str">
        <f>IF(AND($N288=$P$7,$A288&lt;'111'!$L$11),"x","")</f>
        <v/>
      </c>
    </row>
    <row r="289" spans="1:18" ht="15.75" customHeight="1">
      <c r="A289" s="32">
        <f t="shared" si="41"/>
        <v>1</v>
      </c>
      <c r="B289" s="33">
        <f t="shared" si="42"/>
        <v>0</v>
      </c>
      <c r="C289" s="110"/>
      <c r="D289" s="33"/>
      <c r="E289" s="88"/>
      <c r="F289" s="103"/>
      <c r="G289" s="151"/>
      <c r="H289" s="99"/>
      <c r="I289" s="99"/>
      <c r="J289" s="98"/>
      <c r="K289" s="99"/>
      <c r="L289" s="34">
        <f t="shared" si="43"/>
        <v>0</v>
      </c>
      <c r="M289" s="35" t="s">
        <v>92</v>
      </c>
      <c r="N289" s="35" t="s">
        <v>8</v>
      </c>
      <c r="O289" s="45" t="str">
        <f>IF(AND('331-CT'!$F$5=TH!G289,OR(M289="331",N289="331")),"x","")</f>
        <v/>
      </c>
      <c r="P289" s="45" t="str">
        <f>IF(AND(A289='111'!$L$11,OR($M289=$P$7,$N289=$P$7)),"x","")</f>
        <v/>
      </c>
      <c r="Q289" s="45" t="str">
        <f>IF(AND($M289=$P$7,$A289&lt;'111'!$L$11),"x","")</f>
        <v/>
      </c>
      <c r="R289" s="45" t="str">
        <f>IF(AND($N289=$P$7,$A289&lt;'111'!$L$11),"x","")</f>
        <v/>
      </c>
    </row>
    <row r="290" spans="1:18" ht="15.75" customHeight="1">
      <c r="A290" s="32">
        <f t="shared" si="41"/>
        <v>1</v>
      </c>
      <c r="B290" s="33">
        <f t="shared" si="42"/>
        <v>0</v>
      </c>
      <c r="C290" s="110"/>
      <c r="D290" s="33"/>
      <c r="E290" s="88"/>
      <c r="F290" s="103"/>
      <c r="G290" s="151"/>
      <c r="H290" s="99"/>
      <c r="I290" s="99"/>
      <c r="J290" s="98"/>
      <c r="K290" s="99"/>
      <c r="L290" s="34">
        <f t="shared" si="43"/>
        <v>0</v>
      </c>
      <c r="M290" s="35" t="s">
        <v>92</v>
      </c>
      <c r="N290" s="35" t="s">
        <v>8</v>
      </c>
      <c r="O290" s="45" t="str">
        <f>IF(AND('331-CT'!$F$5=TH!G290,OR(M290="331",N290="331")),"x","")</f>
        <v/>
      </c>
      <c r="P290" s="45" t="str">
        <f>IF(AND(A290='111'!$L$11,OR($M290=$P$7,$N290=$P$7)),"x","")</f>
        <v/>
      </c>
      <c r="Q290" s="45" t="str">
        <f>IF(AND($M290=$P$7,$A290&lt;'111'!$L$11),"x","")</f>
        <v/>
      </c>
      <c r="R290" s="45" t="str">
        <f>IF(AND($N290=$P$7,$A290&lt;'111'!$L$11),"x","")</f>
        <v/>
      </c>
    </row>
    <row r="291" spans="1:18" ht="15.75" customHeight="1">
      <c r="A291" s="32">
        <f t="shared" si="41"/>
        <v>1</v>
      </c>
      <c r="B291" s="33">
        <f t="shared" si="42"/>
        <v>0</v>
      </c>
      <c r="C291" s="110"/>
      <c r="D291" s="33"/>
      <c r="E291" s="88"/>
      <c r="F291" s="103"/>
      <c r="G291" s="151"/>
      <c r="H291" s="99"/>
      <c r="I291" s="99"/>
      <c r="J291" s="98"/>
      <c r="K291" s="99"/>
      <c r="L291" s="34">
        <f t="shared" si="43"/>
        <v>0</v>
      </c>
      <c r="M291" s="35" t="s">
        <v>92</v>
      </c>
      <c r="N291" s="35" t="s">
        <v>8</v>
      </c>
      <c r="O291" s="45" t="str">
        <f>IF(AND('331-CT'!$F$5=TH!G291,OR(M291="331",N291="331")),"x","")</f>
        <v/>
      </c>
      <c r="P291" s="45" t="str">
        <f>IF(AND(A291='111'!$L$11,OR($M291=$P$7,$N291=$P$7)),"x","")</f>
        <v/>
      </c>
      <c r="Q291" s="45" t="str">
        <f>IF(AND($M291=$P$7,$A291&lt;'111'!$L$11),"x","")</f>
        <v/>
      </c>
      <c r="R291" s="45" t="str">
        <f>IF(AND($N291=$P$7,$A291&lt;'111'!$L$11),"x","")</f>
        <v/>
      </c>
    </row>
    <row r="292" spans="1:18" ht="15.75" customHeight="1">
      <c r="A292" s="32">
        <f t="shared" si="41"/>
        <v>1</v>
      </c>
      <c r="B292" s="33">
        <f t="shared" si="42"/>
        <v>0</v>
      </c>
      <c r="C292" s="110"/>
      <c r="D292" s="33"/>
      <c r="E292" s="88"/>
      <c r="F292" s="103"/>
      <c r="G292" s="151"/>
      <c r="H292" s="99"/>
      <c r="I292" s="99"/>
      <c r="J292" s="98"/>
      <c r="K292" s="99"/>
      <c r="L292" s="34">
        <f t="shared" si="43"/>
        <v>0</v>
      </c>
      <c r="M292" s="35" t="s">
        <v>92</v>
      </c>
      <c r="N292" s="35" t="s">
        <v>8</v>
      </c>
      <c r="O292" s="45" t="str">
        <f>IF(AND('331-CT'!$F$5=TH!G292,OR(M292="331",N292="331")),"x","")</f>
        <v/>
      </c>
      <c r="P292" s="45" t="str">
        <f>IF(AND(A292='111'!$L$11,OR($M292=$P$7,$N292=$P$7)),"x","")</f>
        <v/>
      </c>
      <c r="Q292" s="45" t="str">
        <f>IF(AND($M292=$P$7,$A292&lt;'111'!$L$11),"x","")</f>
        <v/>
      </c>
      <c r="R292" s="45" t="str">
        <f>IF(AND($N292=$P$7,$A292&lt;'111'!$L$11),"x","")</f>
        <v/>
      </c>
    </row>
    <row r="293" spans="1:18" ht="15.75" customHeight="1">
      <c r="A293" s="32">
        <f t="shared" si="41"/>
        <v>1</v>
      </c>
      <c r="B293" s="33">
        <f t="shared" si="42"/>
        <v>0</v>
      </c>
      <c r="C293" s="110"/>
      <c r="D293" s="33"/>
      <c r="E293" s="88"/>
      <c r="F293" s="103"/>
      <c r="G293" s="151"/>
      <c r="H293" s="99"/>
      <c r="I293" s="99"/>
      <c r="J293" s="98"/>
      <c r="K293" s="99"/>
      <c r="L293" s="34">
        <f t="shared" si="43"/>
        <v>0</v>
      </c>
      <c r="M293" s="35" t="s">
        <v>92</v>
      </c>
      <c r="N293" s="35" t="s">
        <v>8</v>
      </c>
      <c r="O293" s="45" t="str">
        <f>IF(AND('331-CT'!$F$5=TH!G293,OR(M293="331",N293="331")),"x","")</f>
        <v/>
      </c>
      <c r="P293" s="45" t="str">
        <f>IF(AND(A293='111'!$L$11,OR($M293=$P$7,$N293=$P$7)),"x","")</f>
        <v/>
      </c>
      <c r="Q293" s="45" t="str">
        <f>IF(AND($M293=$P$7,$A293&lt;'111'!$L$11),"x","")</f>
        <v/>
      </c>
      <c r="R293" s="45" t="str">
        <f>IF(AND($N293=$P$7,$A293&lt;'111'!$L$11),"x","")</f>
        <v/>
      </c>
    </row>
    <row r="294" spans="1:18" ht="15.75" customHeight="1">
      <c r="A294" s="32">
        <f t="shared" si="41"/>
        <v>1</v>
      </c>
      <c r="B294" s="33">
        <f t="shared" si="42"/>
        <v>0</v>
      </c>
      <c r="C294" s="110"/>
      <c r="D294" s="33"/>
      <c r="E294" s="88"/>
      <c r="F294" s="103"/>
      <c r="G294" s="151"/>
      <c r="H294" s="99"/>
      <c r="I294" s="99"/>
      <c r="J294" s="98"/>
      <c r="K294" s="99"/>
      <c r="L294" s="34">
        <f t="shared" si="43"/>
        <v>0</v>
      </c>
      <c r="M294" s="35" t="s">
        <v>92</v>
      </c>
      <c r="N294" s="35" t="s">
        <v>8</v>
      </c>
      <c r="O294" s="45" t="str">
        <f>IF(AND('331-CT'!$F$5=TH!G294,OR(M294="331",N294="331")),"x","")</f>
        <v/>
      </c>
      <c r="P294" s="45" t="str">
        <f>IF(AND(A294='111'!$L$11,OR($M294=$P$7,$N294=$P$7)),"x","")</f>
        <v/>
      </c>
      <c r="Q294" s="45" t="str">
        <f>IF(AND($M294=$P$7,$A294&lt;'111'!$L$11),"x","")</f>
        <v/>
      </c>
      <c r="R294" s="45" t="str">
        <f>IF(AND($N294=$P$7,$A294&lt;'111'!$L$11),"x","")</f>
        <v/>
      </c>
    </row>
    <row r="295" spans="1:18" ht="15.75" customHeight="1">
      <c r="A295" s="32" t="str">
        <f t="shared" si="41"/>
        <v/>
      </c>
      <c r="B295" s="87"/>
      <c r="C295" s="110"/>
      <c r="D295" s="33"/>
      <c r="E295" s="36"/>
      <c r="F295" s="103"/>
      <c r="G295" s="153"/>
      <c r="H295" s="99"/>
      <c r="I295" s="99"/>
      <c r="J295" s="98"/>
      <c r="K295" s="99"/>
      <c r="L295" s="34"/>
      <c r="M295" s="35"/>
      <c r="N295" s="35"/>
      <c r="O295" s="45" t="str">
        <f>IF(AND('331-CT'!$F$5=TH!G295,OR(M295="331",N295="331")),"x","")</f>
        <v/>
      </c>
      <c r="P295" s="45" t="str">
        <f>IF(AND(A295='111'!$L$11,OR($M295=$P$7,$N295=$P$7)),"x","")</f>
        <v/>
      </c>
      <c r="Q295" s="45" t="str">
        <f>IF(AND($M295=$P$7,$A295&lt;'111'!$L$11),"x","")</f>
        <v/>
      </c>
      <c r="R295" s="45" t="str">
        <f>IF(AND($N295=$P$7,$A295&lt;'111'!$L$11),"x","")</f>
        <v/>
      </c>
    </row>
    <row r="304" spans="1:18">
      <c r="L304" s="100">
        <f>SUBTOTAL(9,L12:L295)</f>
        <v>46651747500</v>
      </c>
    </row>
  </sheetData>
  <autoFilter ref="A9:R295"/>
  <sortState ref="A12:S120">
    <sortCondition ref="D12:D120"/>
  </sortState>
  <mergeCells count="14">
    <mergeCell ref="B4:N4"/>
    <mergeCell ref="B5:N5"/>
    <mergeCell ref="B7:B8"/>
    <mergeCell ref="C7:D7"/>
    <mergeCell ref="E7:E8"/>
    <mergeCell ref="L7:L8"/>
    <mergeCell ref="M7:N7"/>
    <mergeCell ref="F7:F8"/>
    <mergeCell ref="A7:A8"/>
    <mergeCell ref="G7:G8"/>
    <mergeCell ref="J7:K7"/>
    <mergeCell ref="P7:R8"/>
    <mergeCell ref="O7:O8"/>
    <mergeCell ref="H7:I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244"/>
  <sheetViews>
    <sheetView topLeftCell="A10" zoomScale="90" workbookViewId="0">
      <pane ySplit="4" topLeftCell="A158" activePane="bottomLeft" state="frozen"/>
      <selection activeCell="B40" sqref="B40:H50"/>
      <selection pane="bottomLeft" activeCell="E127" sqref="E127"/>
    </sheetView>
  </sheetViews>
  <sheetFormatPr defaultRowHeight="15"/>
  <cols>
    <col min="1" max="2" width="8.7109375" style="53" customWidth="1"/>
    <col min="3" max="4" width="6.5703125" style="53" customWidth="1"/>
    <col min="5" max="5" width="38.5703125" style="53" customWidth="1"/>
    <col min="6" max="6" width="6.28515625" style="53" customWidth="1"/>
    <col min="7" max="8" width="16" style="53" customWidth="1"/>
    <col min="9" max="9" width="15.7109375" style="53" customWidth="1"/>
    <col min="10" max="10" width="6.28515625" style="53" customWidth="1"/>
    <col min="11" max="11" width="2.140625" style="53" customWidth="1"/>
    <col min="12" max="12" width="10" style="53" customWidth="1"/>
    <col min="13" max="13" width="3.28515625" style="53" customWidth="1"/>
    <col min="14" max="14" width="9.140625" style="53" customWidth="1"/>
    <col min="15" max="15" width="9.140625" style="53"/>
    <col min="16" max="16" width="12.28515625" style="53" customWidth="1"/>
    <col min="17" max="16384" width="9.140625" style="53"/>
  </cols>
  <sheetData>
    <row r="1" spans="1:16" s="3" customFormat="1" ht="16.5" customHeight="1">
      <c r="A1" s="79" t="s">
        <v>41</v>
      </c>
      <c r="B1" s="2"/>
      <c r="C1" s="2"/>
      <c r="D1" s="2"/>
      <c r="E1" s="2"/>
      <c r="G1" s="184" t="s">
        <v>44</v>
      </c>
      <c r="H1" s="184"/>
      <c r="I1" s="184"/>
      <c r="J1" s="184"/>
    </row>
    <row r="2" spans="1:16" s="3" customFormat="1" ht="16.5" customHeight="1">
      <c r="A2" s="50" t="s">
        <v>42</v>
      </c>
      <c r="B2" s="16"/>
      <c r="C2" s="16"/>
      <c r="D2" s="16"/>
      <c r="E2" s="16"/>
      <c r="G2" s="185" t="s">
        <v>45</v>
      </c>
      <c r="H2" s="185"/>
      <c r="I2" s="185"/>
      <c r="J2" s="185"/>
    </row>
    <row r="3" spans="1:16" s="3" customFormat="1" ht="16.5" customHeight="1">
      <c r="A3" s="4"/>
      <c r="B3" s="16"/>
      <c r="C3" s="51"/>
      <c r="D3" s="51"/>
      <c r="E3" s="16"/>
      <c r="G3" s="185"/>
      <c r="H3" s="185"/>
      <c r="I3" s="185"/>
      <c r="J3" s="185"/>
    </row>
    <row r="4" spans="1:16" s="3" customFormat="1" ht="6.75" customHeight="1">
      <c r="A4" s="16"/>
      <c r="B4" s="16"/>
      <c r="C4" s="16"/>
      <c r="D4" s="16"/>
      <c r="E4" s="16"/>
      <c r="G4" s="52"/>
      <c r="H4" s="52"/>
      <c r="I4" s="52"/>
      <c r="J4" s="52"/>
    </row>
    <row r="5" spans="1:16" ht="24.75" customHeight="1">
      <c r="A5" s="186" t="s">
        <v>46</v>
      </c>
      <c r="B5" s="186"/>
      <c r="C5" s="186"/>
      <c r="D5" s="186"/>
      <c r="E5" s="186"/>
      <c r="F5" s="186"/>
      <c r="G5" s="186"/>
      <c r="H5" s="186"/>
      <c r="I5" s="186"/>
      <c r="J5" s="186"/>
    </row>
    <row r="6" spans="1:16" ht="14.25" customHeight="1">
      <c r="A6" s="188" t="str">
        <f>$L$11&amp;" / 2015"</f>
        <v>1 / 2015</v>
      </c>
      <c r="B6" s="188"/>
      <c r="C6" s="188"/>
      <c r="D6" s="188"/>
      <c r="E6" s="188"/>
      <c r="F6" s="188"/>
      <c r="G6" s="188"/>
      <c r="H6" s="188"/>
      <c r="I6" s="188"/>
      <c r="J6" s="188"/>
    </row>
    <row r="7" spans="1:16">
      <c r="A7" s="187" t="s">
        <v>47</v>
      </c>
      <c r="B7" s="187"/>
      <c r="C7" s="187"/>
      <c r="D7" s="187"/>
      <c r="E7" s="187"/>
      <c r="F7" s="187"/>
      <c r="G7" s="187"/>
      <c r="H7" s="187"/>
      <c r="I7" s="187"/>
      <c r="J7" s="187"/>
    </row>
    <row r="8" spans="1:16">
      <c r="A8" s="187" t="s">
        <v>48</v>
      </c>
      <c r="B8" s="187"/>
      <c r="C8" s="187"/>
      <c r="D8" s="187"/>
      <c r="E8" s="187"/>
      <c r="F8" s="187"/>
      <c r="G8" s="187"/>
      <c r="H8" s="187"/>
      <c r="I8" s="187"/>
      <c r="J8" s="187"/>
    </row>
    <row r="9" spans="1:16">
      <c r="A9" s="54"/>
      <c r="I9" s="54" t="s">
        <v>49</v>
      </c>
    </row>
    <row r="10" spans="1:16" ht="33" customHeight="1" thickBot="1">
      <c r="A10" s="182" t="s">
        <v>16</v>
      </c>
      <c r="B10" s="182" t="s">
        <v>50</v>
      </c>
      <c r="C10" s="181" t="s">
        <v>51</v>
      </c>
      <c r="D10" s="181"/>
      <c r="E10" s="181" t="s">
        <v>0</v>
      </c>
      <c r="F10" s="182" t="s">
        <v>13</v>
      </c>
      <c r="G10" s="181" t="s">
        <v>17</v>
      </c>
      <c r="H10" s="181"/>
      <c r="I10" s="181" t="s">
        <v>52</v>
      </c>
      <c r="J10" s="181" t="s">
        <v>53</v>
      </c>
      <c r="L10" s="80"/>
      <c r="O10" s="53" t="s">
        <v>75</v>
      </c>
      <c r="P10" s="104">
        <v>574814000</v>
      </c>
    </row>
    <row r="11" spans="1:16" ht="24" customHeight="1" thickBot="1">
      <c r="A11" s="183"/>
      <c r="B11" s="183"/>
      <c r="C11" s="55" t="s">
        <v>54</v>
      </c>
      <c r="D11" s="55" t="s">
        <v>55</v>
      </c>
      <c r="E11" s="181"/>
      <c r="F11" s="183"/>
      <c r="G11" s="55" t="s">
        <v>18</v>
      </c>
      <c r="H11" s="55" t="s">
        <v>19</v>
      </c>
      <c r="I11" s="181"/>
      <c r="J11" s="181"/>
      <c r="L11" s="82">
        <v>1</v>
      </c>
    </row>
    <row r="12" spans="1:16" s="56" customFormat="1" ht="11.25" customHeight="1">
      <c r="A12" s="57" t="s">
        <v>2</v>
      </c>
      <c r="B12" s="57" t="s">
        <v>3</v>
      </c>
      <c r="C12" s="57" t="s">
        <v>4</v>
      </c>
      <c r="D12" s="57" t="s">
        <v>5</v>
      </c>
      <c r="E12" s="57" t="s">
        <v>6</v>
      </c>
      <c r="F12" s="57" t="s">
        <v>56</v>
      </c>
      <c r="G12" s="57">
        <v>1</v>
      </c>
      <c r="H12" s="57">
        <v>2</v>
      </c>
      <c r="I12" s="57">
        <v>3</v>
      </c>
      <c r="J12" s="57" t="s">
        <v>57</v>
      </c>
    </row>
    <row r="13" spans="1:16" s="58" customFormat="1" ht="19.5" customHeight="1">
      <c r="A13" s="59"/>
      <c r="B13" s="59"/>
      <c r="C13" s="59"/>
      <c r="D13" s="59"/>
      <c r="E13" s="59" t="s">
        <v>58</v>
      </c>
      <c r="F13" s="60"/>
      <c r="G13" s="61"/>
      <c r="H13" s="59"/>
      <c r="I13" s="81">
        <f>IF($L$11="All",$P$10,P10+SUMIF(_N111,"x",TH)-SUMIF(_C111,"x",TH))</f>
        <v>574814000</v>
      </c>
      <c r="J13" s="59"/>
    </row>
    <row r="14" spans="1:16" ht="19.5" customHeight="1">
      <c r="A14" s="62">
        <f ca="1">IF(ROWS($1:1)&gt;COUNT(Dong1),"",OFFSET(TH!B$1,SMALL(Dong1,ROWS($1:1)),))</f>
        <v>42736</v>
      </c>
      <c r="B14" s="62">
        <f ca="1">IF(ROWS($1:1)&gt;COUNT(Dong1),"",OFFSET(TH!D$1,SMALL(Dong1,ROWS($1:1)),))</f>
        <v>42736</v>
      </c>
      <c r="C14" s="63" t="str">
        <f ca="1">IF(ROWS($1:1)&gt;COUNT(Dong1),"",IF(OFFSET(TH!M$1,SMALL(Dong1,ROWS($1:1)),)="1111",OFFSET(TH!C$1,SMALL(Dong1,ROWS($1:1)),),""))</f>
        <v>T01</v>
      </c>
      <c r="D14" s="64" t="str">
        <f ca="1">IF(ROWS($1:1)&gt;COUNT(Dong1),"",IF(OFFSET(TH!N$1,SMALL(Dong1,ROWS($1:1)),)="1111",OFFSET(TH!C$1,SMALL(Dong1,ROWS($1:1)),),""))</f>
        <v/>
      </c>
      <c r="E14" s="95" t="str">
        <f ca="1">IF(ROWS($1:1)&gt;COUNT(Dong1),"",OFFSET(TH!E$1,SMALL(Dong1,ROWS($1:1)),))</f>
        <v>Thu t/u PC 165 ngày 29/12/16</v>
      </c>
      <c r="F14" s="66" t="str">
        <f ca="1">IF(ROWS($1:1)&gt;COUNT(Dong1),"",IF(OFFSET(TH!N$1,SMALL(Dong1,ROWS($1:1)),)="1111",OFFSET(TH!M$1,SMALL(Dong1,ROWS($1:1)),),OFFSET(TH!N$1,SMALL(Dong1,ROWS($1:1)),)))</f>
        <v>141</v>
      </c>
      <c r="G14" s="67">
        <f ca="1">IF(ROWS($1:1)&gt;COUNT(Dong1),"",IF(OFFSET(TH!M$1,SMALL(Dong1,ROWS($1:1)),)="1111",OFFSET(TH!L$1,SMALL(Dong1,ROWS($1:1)),),0))</f>
        <v>8000000</v>
      </c>
      <c r="H14" s="65">
        <f ca="1">IF(ROWS($1:1)&gt;COUNT(Dong1),"",IF(OFFSET(TH!N$1,SMALL(Dong1,ROWS($1:1)),)="1111",OFFSET(TH!L$1,SMALL(Dong1,ROWS($1:1)),),0))</f>
        <v>0</v>
      </c>
      <c r="I14" s="63">
        <f ca="1">IF(E14&lt;&gt;"",I13+G14-H14,0)</f>
        <v>582814000</v>
      </c>
      <c r="J14" s="68"/>
    </row>
    <row r="15" spans="1:16" ht="19.5" customHeight="1">
      <c r="A15" s="62">
        <f ca="1">IF(ROWS($1:2)&gt;COUNT(Dong1),"",OFFSET(TH!B$1,SMALL(Dong1,ROWS($1:2)),))</f>
        <v>42736</v>
      </c>
      <c r="B15" s="62">
        <f ca="1">IF(ROWS($1:2)&gt;COUNT(Dong1),"",OFFSET(TH!D$1,SMALL(Dong1,ROWS($1:2)),))</f>
        <v>42736</v>
      </c>
      <c r="C15" s="63" t="str">
        <f ca="1">IF(ROWS($1:2)&gt;COUNT(Dong1),"",IF(OFFSET(TH!M$1,SMALL(Dong1,ROWS($1:2)),)="1111",OFFSET(TH!C$1,SMALL(Dong1,ROWS($1:2)),),""))</f>
        <v/>
      </c>
      <c r="D15" s="64" t="str">
        <f ca="1">IF(ROWS($1:2)&gt;COUNT(Dong1),"",IF(OFFSET(TH!N$1,SMALL(Dong1,ROWS($1:2)),)="1111",OFFSET(TH!C$1,SMALL(Dong1,ROWS($1:2)),),""))</f>
        <v>C01</v>
      </c>
      <c r="E15" s="95" t="str">
        <f ca="1">IF(ROWS($1:2)&gt;COUNT(Dong1),"",OFFSET(TH!E$1,SMALL(Dong1,ROWS($1:2)),))</f>
        <v>Mua bao OPP, ziper, mực in</v>
      </c>
      <c r="F15" s="66">
        <f ca="1">IF(ROWS($1:2)&gt;COUNT(Dong1),"",IF(OFFSET(TH!N$1,SMALL(Dong1,ROWS($1:2)),)="1111",OFFSET(TH!M$1,SMALL(Dong1,ROWS($1:2)),),OFFSET(TH!N$1,SMALL(Dong1,ROWS($1:2)),)))</f>
        <v>0</v>
      </c>
      <c r="G15" s="67">
        <f ca="1">IF(ROWS($1:2)&gt;COUNT(Dong1),"",IF(OFFSET(TH!M$1,SMALL(Dong1,ROWS($1:2)),)="1111",OFFSET(TH!L$1,SMALL(Dong1,ROWS($1:2)),),0))</f>
        <v>0</v>
      </c>
      <c r="H15" s="65">
        <f ca="1">IF(ROWS($1:2)&gt;COUNT(Dong1),"",IF(OFFSET(TH!N$1,SMALL(Dong1,ROWS($1:2)),)="1111",OFFSET(TH!L$1,SMALL(Dong1,ROWS($1:2)),),0))</f>
        <v>6771000</v>
      </c>
      <c r="I15" s="63">
        <f t="shared" ref="I15:I78" ca="1" si="0">IF(E15&lt;&gt;"",I14+G15-H15,0)</f>
        <v>576043000</v>
      </c>
      <c r="J15" s="68"/>
    </row>
    <row r="16" spans="1:16" ht="19.5" customHeight="1">
      <c r="A16" s="62">
        <f ca="1">IF(ROWS($1:3)&gt;COUNT(Dong1),"",OFFSET(TH!B$1,SMALL(Dong1,ROWS($1:3)),))</f>
        <v>42736</v>
      </c>
      <c r="B16" s="62">
        <f ca="1">IF(ROWS($1:3)&gt;COUNT(Dong1),"",OFFSET(TH!D$1,SMALL(Dong1,ROWS($1:3)),))</f>
        <v>42736</v>
      </c>
      <c r="C16" s="63" t="str">
        <f ca="1">IF(ROWS($1:3)&gt;COUNT(Dong1),"",IF(OFFSET(TH!M$1,SMALL(Dong1,ROWS($1:3)),)="1111",OFFSET(TH!C$1,SMALL(Dong1,ROWS($1:3)),),""))</f>
        <v/>
      </c>
      <c r="D16" s="64" t="str">
        <f ca="1">IF(ROWS($1:3)&gt;COUNT(Dong1),"",IF(OFFSET(TH!N$1,SMALL(Dong1,ROWS($1:3)),)="1111",OFFSET(TH!C$1,SMALL(Dong1,ROWS($1:3)),),""))</f>
        <v>C02</v>
      </c>
      <c r="E16" s="95" t="str">
        <f ca="1">IF(ROWS($1:3)&gt;COUNT(Dong1),"",OFFSET(TH!E$1,SMALL(Dong1,ROWS($1:3)),))</f>
        <v>Chi tiền chợ - nhà</v>
      </c>
      <c r="F16" s="66">
        <f ca="1">IF(ROWS($1:3)&gt;COUNT(Dong1),"",IF(OFFSET(TH!N$1,SMALL(Dong1,ROWS($1:3)),)="1111",OFFSET(TH!M$1,SMALL(Dong1,ROWS($1:3)),),OFFSET(TH!N$1,SMALL(Dong1,ROWS($1:3)),)))</f>
        <v>0</v>
      </c>
      <c r="G16" s="67">
        <f ca="1">IF(ROWS($1:3)&gt;COUNT(Dong1),"",IF(OFFSET(TH!M$1,SMALL(Dong1,ROWS($1:3)),)="1111",OFFSET(TH!L$1,SMALL(Dong1,ROWS($1:3)),),0))</f>
        <v>0</v>
      </c>
      <c r="H16" s="65">
        <f ca="1">IF(ROWS($1:3)&gt;COUNT(Dong1),"",IF(OFFSET(TH!N$1,SMALL(Dong1,ROWS($1:3)),)="1111",OFFSET(TH!L$1,SMALL(Dong1,ROWS($1:3)),),0))</f>
        <v>500000</v>
      </c>
      <c r="I16" s="63">
        <f t="shared" ca="1" si="0"/>
        <v>575543000</v>
      </c>
      <c r="J16" s="68"/>
    </row>
    <row r="17" spans="1:10" ht="19.5" customHeight="1">
      <c r="A17" s="62">
        <f ca="1">IF(ROWS($1:4)&gt;COUNT(Dong1),"",OFFSET(TH!B$1,SMALL(Dong1,ROWS($1:4)),))</f>
        <v>42736</v>
      </c>
      <c r="B17" s="62">
        <f ca="1">IF(ROWS($1:4)&gt;COUNT(Dong1),"",OFFSET(TH!D$1,SMALL(Dong1,ROWS($1:4)),))</f>
        <v>42736</v>
      </c>
      <c r="C17" s="63" t="str">
        <f ca="1">IF(ROWS($1:4)&gt;COUNT(Dong1),"",IF(OFFSET(TH!M$1,SMALL(Dong1,ROWS($1:4)),)="1111",OFFSET(TH!C$1,SMALL(Dong1,ROWS($1:4)),),""))</f>
        <v/>
      </c>
      <c r="D17" s="64" t="str">
        <f ca="1">IF(ROWS($1:4)&gt;COUNT(Dong1),"",IF(OFFSET(TH!N$1,SMALL(Dong1,ROWS($1:4)),)="1111",OFFSET(TH!C$1,SMALL(Dong1,ROWS($1:4)),),""))</f>
        <v>C03</v>
      </c>
      <c r="E17" s="95" t="str">
        <f ca="1">IF(ROWS($1:4)&gt;COUNT(Dong1),"",OFFSET(TH!E$1,SMALL(Dong1,ROWS($1:4)),))</f>
        <v>Chi tiền  - Cô 8</v>
      </c>
      <c r="F17" s="66">
        <f ca="1">IF(ROWS($1:4)&gt;COUNT(Dong1),"",IF(OFFSET(TH!N$1,SMALL(Dong1,ROWS($1:4)),)="1111",OFFSET(TH!M$1,SMALL(Dong1,ROWS($1:4)),),OFFSET(TH!N$1,SMALL(Dong1,ROWS($1:4)),)))</f>
        <v>0</v>
      </c>
      <c r="G17" s="67">
        <f ca="1">IF(ROWS($1:4)&gt;COUNT(Dong1),"",IF(OFFSET(TH!M$1,SMALL(Dong1,ROWS($1:4)),)="1111",OFFSET(TH!L$1,SMALL(Dong1,ROWS($1:4)),),0))</f>
        <v>0</v>
      </c>
      <c r="H17" s="65">
        <f ca="1">IF(ROWS($1:4)&gt;COUNT(Dong1),"",IF(OFFSET(TH!N$1,SMALL(Dong1,ROWS($1:4)),)="1111",OFFSET(TH!L$1,SMALL(Dong1,ROWS($1:4)),),0))</f>
        <v>50000000</v>
      </c>
      <c r="I17" s="63">
        <f t="shared" ca="1" si="0"/>
        <v>525543000</v>
      </c>
      <c r="J17" s="68"/>
    </row>
    <row r="18" spans="1:10" ht="19.5" customHeight="1">
      <c r="A18" s="62">
        <f ca="1">IF(ROWS($1:5)&gt;COUNT(Dong1),"",OFFSET(TH!B$1,SMALL(Dong1,ROWS($1:5)),))</f>
        <v>42736</v>
      </c>
      <c r="B18" s="62">
        <f ca="1">IF(ROWS($1:5)&gt;COUNT(Dong1),"",OFFSET(TH!D$1,SMALL(Dong1,ROWS($1:5)),))</f>
        <v>42736</v>
      </c>
      <c r="C18" s="63" t="str">
        <f ca="1">IF(ROWS($1:5)&gt;COUNT(Dong1),"",IF(OFFSET(TH!M$1,SMALL(Dong1,ROWS($1:5)),)="1111",OFFSET(TH!C$1,SMALL(Dong1,ROWS($1:5)),),""))</f>
        <v/>
      </c>
      <c r="D18" s="64" t="str">
        <f ca="1">IF(ROWS($1:5)&gt;COUNT(Dong1),"",IF(OFFSET(TH!N$1,SMALL(Dong1,ROWS($1:5)),)="1111",OFFSET(TH!C$1,SMALL(Dong1,ROWS($1:5)),),""))</f>
        <v>C04</v>
      </c>
      <c r="E18" s="95" t="str">
        <f ca="1">IF(ROWS($1:5)&gt;COUNT(Dong1),"",OFFSET(TH!E$1,SMALL(Dong1,ROWS($1:5)),))</f>
        <v>T/ứng lương T12/16 (VP,TN,TP, Tvụ)</v>
      </c>
      <c r="F18" s="66">
        <f ca="1">IF(ROWS($1:5)&gt;COUNT(Dong1),"",IF(OFFSET(TH!N$1,SMALL(Dong1,ROWS($1:5)),)="1111",OFFSET(TH!M$1,SMALL(Dong1,ROWS($1:5)),),OFFSET(TH!N$1,SMALL(Dong1,ROWS($1:5)),)))</f>
        <v>0</v>
      </c>
      <c r="G18" s="67">
        <f ca="1">IF(ROWS($1:5)&gt;COUNT(Dong1),"",IF(OFFSET(TH!M$1,SMALL(Dong1,ROWS($1:5)),)="1111",OFFSET(TH!L$1,SMALL(Dong1,ROWS($1:5)),),0))</f>
        <v>0</v>
      </c>
      <c r="H18" s="65">
        <f ca="1">IF(ROWS($1:5)&gt;COUNT(Dong1),"",IF(OFFSET(TH!N$1,SMALL(Dong1,ROWS($1:5)),)="1111",OFFSET(TH!L$1,SMALL(Dong1,ROWS($1:5)),),0))</f>
        <v>61031000</v>
      </c>
      <c r="I18" s="63">
        <f t="shared" ca="1" si="0"/>
        <v>464512000</v>
      </c>
      <c r="J18" s="68"/>
    </row>
    <row r="19" spans="1:10" ht="19.5" customHeight="1">
      <c r="A19" s="62">
        <f ca="1">IF(ROWS($1:6)&gt;COUNT(Dong1),"",OFFSET(TH!B$1,SMALL(Dong1,ROWS($1:6)),))</f>
        <v>42738</v>
      </c>
      <c r="B19" s="62">
        <f ca="1">IF(ROWS($1:6)&gt;COUNT(Dong1),"",OFFSET(TH!D$1,SMALL(Dong1,ROWS($1:6)),))</f>
        <v>42738</v>
      </c>
      <c r="C19" s="63" t="str">
        <f ca="1">IF(ROWS($1:6)&gt;COUNT(Dong1),"",IF(OFFSET(TH!M$1,SMALL(Dong1,ROWS($1:6)),)="1111",OFFSET(TH!C$1,SMALL(Dong1,ROWS($1:6)),),""))</f>
        <v/>
      </c>
      <c r="D19" s="64" t="str">
        <f ca="1">IF(ROWS($1:6)&gt;COUNT(Dong1),"",IF(OFFSET(TH!N$1,SMALL(Dong1,ROWS($1:6)),)="1111",OFFSET(TH!C$1,SMALL(Dong1,ROWS($1:6)),),""))</f>
        <v>C05</v>
      </c>
      <c r="E19" s="95" t="str">
        <f ca="1">IF(ROWS($1:6)&gt;COUNT(Dong1),"",OFFSET(TH!E$1,SMALL(Dong1,ROWS($1:6)),))</f>
        <v>Nộp tiền - PV Combank</v>
      </c>
      <c r="F19" s="66" t="str">
        <f ca="1">IF(ROWS($1:6)&gt;COUNT(Dong1),"",IF(OFFSET(TH!N$1,SMALL(Dong1,ROWS($1:6)),)="1111",OFFSET(TH!M$1,SMALL(Dong1,ROWS($1:6)),),OFFSET(TH!N$1,SMALL(Dong1,ROWS($1:6)),)))</f>
        <v>1121</v>
      </c>
      <c r="G19" s="67">
        <f ca="1">IF(ROWS($1:6)&gt;COUNT(Dong1),"",IF(OFFSET(TH!M$1,SMALL(Dong1,ROWS($1:6)),)="1111",OFFSET(TH!L$1,SMALL(Dong1,ROWS($1:6)),),0))</f>
        <v>0</v>
      </c>
      <c r="H19" s="65">
        <f ca="1">IF(ROWS($1:6)&gt;COUNT(Dong1),"",IF(OFFSET(TH!N$1,SMALL(Dong1,ROWS($1:6)),)="1111",OFFSET(TH!L$1,SMALL(Dong1,ROWS($1:6)),),0))</f>
        <v>70000000</v>
      </c>
      <c r="I19" s="63">
        <f t="shared" ca="1" si="0"/>
        <v>394512000</v>
      </c>
      <c r="J19" s="68"/>
    </row>
    <row r="20" spans="1:10" ht="19.5" customHeight="1">
      <c r="A20" s="62">
        <f ca="1">IF(ROWS($1:7)&gt;COUNT(Dong1),"",OFFSET(TH!B$1,SMALL(Dong1,ROWS($1:7)),))</f>
        <v>42738</v>
      </c>
      <c r="B20" s="62">
        <f ca="1">IF(ROWS($1:7)&gt;COUNT(Dong1),"",OFFSET(TH!D$1,SMALL(Dong1,ROWS($1:7)),))</f>
        <v>42738</v>
      </c>
      <c r="C20" s="63" t="str">
        <f ca="1">IF(ROWS($1:7)&gt;COUNT(Dong1),"",IF(OFFSET(TH!M$1,SMALL(Dong1,ROWS($1:7)),)="1111",OFFSET(TH!C$1,SMALL(Dong1,ROWS($1:7)),),""))</f>
        <v/>
      </c>
      <c r="D20" s="64" t="str">
        <f ca="1">IF(ROWS($1:7)&gt;COUNT(Dong1),"",IF(OFFSET(TH!N$1,SMALL(Dong1,ROWS($1:7)),)="1111",OFFSET(TH!C$1,SMALL(Dong1,ROWS($1:7)),),""))</f>
        <v>C06</v>
      </c>
      <c r="E20" s="95" t="str">
        <f ca="1">IF(ROWS($1:7)&gt;COUNT(Dong1),"",OFFSET(TH!E$1,SMALL(Dong1,ROWS($1:7)),))</f>
        <v>Lãi vay 3/12</v>
      </c>
      <c r="F20" s="66" t="str">
        <f ca="1">IF(ROWS($1:7)&gt;COUNT(Dong1),"",IF(OFFSET(TH!N$1,SMALL(Dong1,ROWS($1:7)),)="1111",OFFSET(TH!M$1,SMALL(Dong1,ROWS($1:7)),),OFFSET(TH!N$1,SMALL(Dong1,ROWS($1:7)),)))</f>
        <v>635</v>
      </c>
      <c r="G20" s="67">
        <f ca="1">IF(ROWS($1:7)&gt;COUNT(Dong1),"",IF(OFFSET(TH!M$1,SMALL(Dong1,ROWS($1:7)),)="1111",OFFSET(TH!L$1,SMALL(Dong1,ROWS($1:7)),),0))</f>
        <v>0</v>
      </c>
      <c r="H20" s="65">
        <f ca="1">IF(ROWS($1:7)&gt;COUNT(Dong1),"",IF(OFFSET(TH!N$1,SMALL(Dong1,ROWS($1:7)),)="1111",OFFSET(TH!L$1,SMALL(Dong1,ROWS($1:7)),),0))</f>
        <v>10517000</v>
      </c>
      <c r="I20" s="63">
        <f t="shared" ca="1" si="0"/>
        <v>383995000</v>
      </c>
      <c r="J20" s="68"/>
    </row>
    <row r="21" spans="1:10" ht="19.5" customHeight="1">
      <c r="A21" s="62">
        <f ca="1">IF(ROWS($1:8)&gt;COUNT(Dong1),"",OFFSET(TH!B$1,SMALL(Dong1,ROWS($1:8)),))</f>
        <v>42738</v>
      </c>
      <c r="B21" s="62">
        <f ca="1">IF(ROWS($1:8)&gt;COUNT(Dong1),"",OFFSET(TH!D$1,SMALL(Dong1,ROWS($1:8)),))</f>
        <v>42738</v>
      </c>
      <c r="C21" s="63" t="str">
        <f ca="1">IF(ROWS($1:8)&gt;COUNT(Dong1),"",IF(OFFSET(TH!M$1,SMALL(Dong1,ROWS($1:8)),)="1111",OFFSET(TH!C$1,SMALL(Dong1,ROWS($1:8)),),""))</f>
        <v/>
      </c>
      <c r="D21" s="64" t="str">
        <f ca="1">IF(ROWS($1:8)&gt;COUNT(Dong1),"",IF(OFFSET(TH!N$1,SMALL(Dong1,ROWS($1:8)),)="1111",OFFSET(TH!C$1,SMALL(Dong1,ROWS($1:8)),),""))</f>
        <v>C07</v>
      </c>
      <c r="E21" s="95" t="str">
        <f ca="1">IF(ROWS($1:8)&gt;COUNT(Dong1),"",OFFSET(TH!E$1,SMALL(Dong1,ROWS($1:8)),))</f>
        <v xml:space="preserve">Lãi vay 16/12 + 1/1 </v>
      </c>
      <c r="F21" s="66" t="str">
        <f ca="1">IF(ROWS($1:8)&gt;COUNT(Dong1),"",IF(OFFSET(TH!N$1,SMALL(Dong1,ROWS($1:8)),)="1111",OFFSET(TH!M$1,SMALL(Dong1,ROWS($1:8)),),OFFSET(TH!N$1,SMALL(Dong1,ROWS($1:8)),)))</f>
        <v>635</v>
      </c>
      <c r="G21" s="67">
        <f ca="1">IF(ROWS($1:8)&gt;COUNT(Dong1),"",IF(OFFSET(TH!M$1,SMALL(Dong1,ROWS($1:8)),)="1111",OFFSET(TH!L$1,SMALL(Dong1,ROWS($1:8)),),0))</f>
        <v>0</v>
      </c>
      <c r="H21" s="65">
        <f ca="1">IF(ROWS($1:8)&gt;COUNT(Dong1),"",IF(OFFSET(TH!N$1,SMALL(Dong1,ROWS($1:8)),)="1111",OFFSET(TH!L$1,SMALL(Dong1,ROWS($1:8)),),0))</f>
        <v>28017000</v>
      </c>
      <c r="I21" s="63">
        <f t="shared" ca="1" si="0"/>
        <v>355978000</v>
      </c>
      <c r="J21" s="68"/>
    </row>
    <row r="22" spans="1:10" ht="19.5" customHeight="1">
      <c r="A22" s="62">
        <f ca="1">IF(ROWS($1:9)&gt;COUNT(Dong1),"",OFFSET(TH!B$1,SMALL(Dong1,ROWS($1:9)),))</f>
        <v>42738</v>
      </c>
      <c r="B22" s="62">
        <f ca="1">IF(ROWS($1:9)&gt;COUNT(Dong1),"",OFFSET(TH!D$1,SMALL(Dong1,ROWS($1:9)),))</f>
        <v>42738</v>
      </c>
      <c r="C22" s="63" t="str">
        <f ca="1">IF(ROWS($1:9)&gt;COUNT(Dong1),"",IF(OFFSET(TH!M$1,SMALL(Dong1,ROWS($1:9)),)="1111",OFFSET(TH!C$1,SMALL(Dong1,ROWS($1:9)),),""))</f>
        <v/>
      </c>
      <c r="D22" s="64" t="str">
        <f ca="1">IF(ROWS($1:9)&gt;COUNT(Dong1),"",IF(OFFSET(TH!N$1,SMALL(Dong1,ROWS($1:9)),)="1111",OFFSET(TH!C$1,SMALL(Dong1,ROWS($1:9)),),""))</f>
        <v>C08</v>
      </c>
      <c r="E22" s="95" t="str">
        <f ca="1">IF(ROWS($1:9)&gt;COUNT(Dong1),"",OFFSET(TH!E$1,SMALL(Dong1,ROWS($1:9)),))</f>
        <v>Chi tiền - TV</v>
      </c>
      <c r="F22" s="66">
        <f ca="1">IF(ROWS($1:9)&gt;COUNT(Dong1),"",IF(OFFSET(TH!N$1,SMALL(Dong1,ROWS($1:9)),)="1111",OFFSET(TH!M$1,SMALL(Dong1,ROWS($1:9)),),OFFSET(TH!N$1,SMALL(Dong1,ROWS($1:9)),)))</f>
        <v>0</v>
      </c>
      <c r="G22" s="67">
        <f ca="1">IF(ROWS($1:9)&gt;COUNT(Dong1),"",IF(OFFSET(TH!M$1,SMALL(Dong1,ROWS($1:9)),)="1111",OFFSET(TH!L$1,SMALL(Dong1,ROWS($1:9)),),0))</f>
        <v>0</v>
      </c>
      <c r="H22" s="65">
        <f ca="1">IF(ROWS($1:9)&gt;COUNT(Dong1),"",IF(OFFSET(TH!N$1,SMALL(Dong1,ROWS($1:9)),)="1111",OFFSET(TH!L$1,SMALL(Dong1,ROWS($1:9)),),0))</f>
        <v>150050000</v>
      </c>
      <c r="I22" s="63">
        <f t="shared" ca="1" si="0"/>
        <v>205928000</v>
      </c>
      <c r="J22" s="68"/>
    </row>
    <row r="23" spans="1:10" ht="19.5" customHeight="1">
      <c r="A23" s="62">
        <f ca="1">IF(ROWS($1:10)&gt;COUNT(Dong1),"",OFFSET(TH!B$1,SMALL(Dong1,ROWS($1:10)),))</f>
        <v>42738</v>
      </c>
      <c r="B23" s="62">
        <f ca="1">IF(ROWS($1:10)&gt;COUNT(Dong1),"",OFFSET(TH!D$1,SMALL(Dong1,ROWS($1:10)),))</f>
        <v>42738</v>
      </c>
      <c r="C23" s="63" t="str">
        <f ca="1">IF(ROWS($1:10)&gt;COUNT(Dong1),"",IF(OFFSET(TH!M$1,SMALL(Dong1,ROWS($1:10)),)="1111",OFFSET(TH!C$1,SMALL(Dong1,ROWS($1:10)),),""))</f>
        <v/>
      </c>
      <c r="D23" s="64" t="str">
        <f ca="1">IF(ROWS($1:10)&gt;COUNT(Dong1),"",IF(OFFSET(TH!N$1,SMALL(Dong1,ROWS($1:10)),)="1111",OFFSET(TH!C$1,SMALL(Dong1,ROWS($1:10)),),""))</f>
        <v>C09</v>
      </c>
      <c r="E23" s="95" t="str">
        <f ca="1">IF(ROWS($1:10)&gt;COUNT(Dong1),"",OFFSET(TH!E$1,SMALL(Dong1,ROWS($1:10)),))</f>
        <v>Nộp tiền bổ sung hoá đơn</v>
      </c>
      <c r="F23" s="66">
        <f ca="1">IF(ROWS($1:10)&gt;COUNT(Dong1),"",IF(OFFSET(TH!N$1,SMALL(Dong1,ROWS($1:10)),)="1111",OFFSET(TH!M$1,SMALL(Dong1,ROWS($1:10)),),OFFSET(TH!N$1,SMALL(Dong1,ROWS($1:10)),)))</f>
        <v>0</v>
      </c>
      <c r="G23" s="67">
        <f ca="1">IF(ROWS($1:10)&gt;COUNT(Dong1),"",IF(OFFSET(TH!M$1,SMALL(Dong1,ROWS($1:10)),)="1111",OFFSET(TH!L$1,SMALL(Dong1,ROWS($1:10)),),0))</f>
        <v>0</v>
      </c>
      <c r="H23" s="65">
        <f ca="1">IF(ROWS($1:10)&gt;COUNT(Dong1),"",IF(OFFSET(TH!N$1,SMALL(Dong1,ROWS($1:10)),)="1111",OFFSET(TH!L$1,SMALL(Dong1,ROWS($1:10)),),0))</f>
        <v>21382000</v>
      </c>
      <c r="I23" s="63">
        <f t="shared" ca="1" si="0"/>
        <v>184546000</v>
      </c>
      <c r="J23" s="68"/>
    </row>
    <row r="24" spans="1:10" ht="19.5" customHeight="1">
      <c r="A24" s="62">
        <f ca="1">IF(ROWS($1:11)&gt;COUNT(Dong1),"",OFFSET(TH!B$1,SMALL(Dong1,ROWS($1:11)),))</f>
        <v>42738</v>
      </c>
      <c r="B24" s="62">
        <f ca="1">IF(ROWS($1:11)&gt;COUNT(Dong1),"",OFFSET(TH!D$1,SMALL(Dong1,ROWS($1:11)),))</f>
        <v>42738</v>
      </c>
      <c r="C24" s="63" t="str">
        <f ca="1">IF(ROWS($1:11)&gt;COUNT(Dong1),"",IF(OFFSET(TH!M$1,SMALL(Dong1,ROWS($1:11)),)="1111",OFFSET(TH!C$1,SMALL(Dong1,ROWS($1:11)),),""))</f>
        <v/>
      </c>
      <c r="D24" s="64" t="str">
        <f ca="1">IF(ROWS($1:11)&gt;COUNT(Dong1),"",IF(OFFSET(TH!N$1,SMALL(Dong1,ROWS($1:11)),)="1111",OFFSET(TH!C$1,SMALL(Dong1,ROWS($1:11)),),""))</f>
        <v>C10</v>
      </c>
      <c r="E24" s="95" t="str">
        <f ca="1">IF(ROWS($1:11)&gt;COUNT(Dong1),"",OFFSET(TH!E$1,SMALL(Dong1,ROWS($1:11)),))</f>
        <v>Chi phí - Chú Duy</v>
      </c>
      <c r="F24" s="66">
        <f ca="1">IF(ROWS($1:11)&gt;COUNT(Dong1),"",IF(OFFSET(TH!N$1,SMALL(Dong1,ROWS($1:11)),)="1111",OFFSET(TH!M$1,SMALL(Dong1,ROWS($1:11)),),OFFSET(TH!N$1,SMALL(Dong1,ROWS($1:11)),)))</f>
        <v>0</v>
      </c>
      <c r="G24" s="67">
        <f ca="1">IF(ROWS($1:11)&gt;COUNT(Dong1),"",IF(OFFSET(TH!M$1,SMALL(Dong1,ROWS($1:11)),)="1111",OFFSET(TH!L$1,SMALL(Dong1,ROWS($1:11)),),0))</f>
        <v>0</v>
      </c>
      <c r="H24" s="65">
        <f ca="1">IF(ROWS($1:11)&gt;COUNT(Dong1),"",IF(OFFSET(TH!N$1,SMALL(Dong1,ROWS($1:11)),)="1111",OFFSET(TH!L$1,SMALL(Dong1,ROWS($1:11)),),0))</f>
        <v>10000000</v>
      </c>
      <c r="I24" s="63">
        <f t="shared" ca="1" si="0"/>
        <v>174546000</v>
      </c>
      <c r="J24" s="68"/>
    </row>
    <row r="25" spans="1:10" ht="19.5" customHeight="1">
      <c r="A25" s="62">
        <f ca="1">IF(ROWS($1:12)&gt;COUNT(Dong1),"",OFFSET(TH!B$1,SMALL(Dong1,ROWS($1:12)),))</f>
        <v>42738</v>
      </c>
      <c r="B25" s="62">
        <f ca="1">IF(ROWS($1:12)&gt;COUNT(Dong1),"",OFFSET(TH!D$1,SMALL(Dong1,ROWS($1:12)),))</f>
        <v>42738</v>
      </c>
      <c r="C25" s="63" t="str">
        <f ca="1">IF(ROWS($1:12)&gt;COUNT(Dong1),"",IF(OFFSET(TH!M$1,SMALL(Dong1,ROWS($1:12)),)="1111",OFFSET(TH!C$1,SMALL(Dong1,ROWS($1:12)),),""))</f>
        <v/>
      </c>
      <c r="D25" s="64" t="str">
        <f ca="1">IF(ROWS($1:12)&gt;COUNT(Dong1),"",IF(OFFSET(TH!N$1,SMALL(Dong1,ROWS($1:12)),)="1111",OFFSET(TH!C$1,SMALL(Dong1,ROWS($1:12)),),""))</f>
        <v>C11</v>
      </c>
      <c r="E25" s="95" t="str">
        <f ca="1">IF(ROWS($1:12)&gt;COUNT(Dong1),"",OFFSET(TH!E$1,SMALL(Dong1,ROWS($1:12)),))</f>
        <v>Mua gạch - nhà</v>
      </c>
      <c r="F25" s="66">
        <f ca="1">IF(ROWS($1:12)&gt;COUNT(Dong1),"",IF(OFFSET(TH!N$1,SMALL(Dong1,ROWS($1:12)),)="1111",OFFSET(TH!M$1,SMALL(Dong1,ROWS($1:12)),),OFFSET(TH!N$1,SMALL(Dong1,ROWS($1:12)),)))</f>
        <v>0</v>
      </c>
      <c r="G25" s="67">
        <f ca="1">IF(ROWS($1:12)&gt;COUNT(Dong1),"",IF(OFFSET(TH!M$1,SMALL(Dong1,ROWS($1:12)),)="1111",OFFSET(TH!L$1,SMALL(Dong1,ROWS($1:12)),),0))</f>
        <v>0</v>
      </c>
      <c r="H25" s="65">
        <f ca="1">IF(ROWS($1:12)&gt;COUNT(Dong1),"",IF(OFFSET(TH!N$1,SMALL(Dong1,ROWS($1:12)),)="1111",OFFSET(TH!L$1,SMALL(Dong1,ROWS($1:12)),),0))</f>
        <v>5000000</v>
      </c>
      <c r="I25" s="63">
        <f t="shared" ca="1" si="0"/>
        <v>169546000</v>
      </c>
      <c r="J25" s="68"/>
    </row>
    <row r="26" spans="1:10" ht="19.5" customHeight="1">
      <c r="A26" s="62">
        <f ca="1">IF(ROWS($1:13)&gt;COUNT(Dong1),"",OFFSET(TH!B$1,SMALL(Dong1,ROWS($1:13)),))</f>
        <v>42738</v>
      </c>
      <c r="B26" s="62">
        <f ca="1">IF(ROWS($1:13)&gt;COUNT(Dong1),"",OFFSET(TH!D$1,SMALL(Dong1,ROWS($1:13)),))</f>
        <v>42738</v>
      </c>
      <c r="C26" s="63" t="str">
        <f ca="1">IF(ROWS($1:13)&gt;COUNT(Dong1),"",IF(OFFSET(TH!M$1,SMALL(Dong1,ROWS($1:13)),)="1111",OFFSET(TH!C$1,SMALL(Dong1,ROWS($1:13)),),""))</f>
        <v/>
      </c>
      <c r="D26" s="64" t="str">
        <f ca="1">IF(ROWS($1:13)&gt;COUNT(Dong1),"",IF(OFFSET(TH!N$1,SMALL(Dong1,ROWS($1:13)),)="1111",OFFSET(TH!C$1,SMALL(Dong1,ROWS($1:13)),),""))</f>
        <v>C12</v>
      </c>
      <c r="E26" s="95" t="str">
        <f ca="1">IF(ROWS($1:13)&gt;COUNT(Dong1),"",OFFSET(TH!E$1,SMALL(Dong1,ROWS($1:13)),))</f>
        <v>Chi phí giao thông</v>
      </c>
      <c r="F26" s="66">
        <f ca="1">IF(ROWS($1:13)&gt;COUNT(Dong1),"",IF(OFFSET(TH!N$1,SMALL(Dong1,ROWS($1:13)),)="1111",OFFSET(TH!M$1,SMALL(Dong1,ROWS($1:13)),),OFFSET(TH!N$1,SMALL(Dong1,ROWS($1:13)),)))</f>
        <v>0</v>
      </c>
      <c r="G26" s="67">
        <f ca="1">IF(ROWS($1:13)&gt;COUNT(Dong1),"",IF(OFFSET(TH!M$1,SMALL(Dong1,ROWS($1:13)),)="1111",OFFSET(TH!L$1,SMALL(Dong1,ROWS($1:13)),),0))</f>
        <v>0</v>
      </c>
      <c r="H26" s="65">
        <f ca="1">IF(ROWS($1:13)&gt;COUNT(Dong1),"",IF(OFFSET(TH!N$1,SMALL(Dong1,ROWS($1:13)),)="1111",OFFSET(TH!L$1,SMALL(Dong1,ROWS($1:13)),),0))</f>
        <v>275000</v>
      </c>
      <c r="I26" s="63">
        <f t="shared" ca="1" si="0"/>
        <v>169271000</v>
      </c>
      <c r="J26" s="68"/>
    </row>
    <row r="27" spans="1:10" ht="19.5" customHeight="1">
      <c r="A27" s="62">
        <f ca="1">IF(ROWS($1:14)&gt;COUNT(Dong1),"",OFFSET(TH!B$1,SMALL(Dong1,ROWS($1:14)),))</f>
        <v>42738</v>
      </c>
      <c r="B27" s="62">
        <f ca="1">IF(ROWS($1:14)&gt;COUNT(Dong1),"",OFFSET(TH!D$1,SMALL(Dong1,ROWS($1:14)),))</f>
        <v>42738</v>
      </c>
      <c r="C27" s="63" t="str">
        <f ca="1">IF(ROWS($1:14)&gt;COUNT(Dong1),"",IF(OFFSET(TH!M$1,SMALL(Dong1,ROWS($1:14)),)="1111",OFFSET(TH!C$1,SMALL(Dong1,ROWS($1:14)),),""))</f>
        <v/>
      </c>
      <c r="D27" s="64" t="str">
        <f ca="1">IF(ROWS($1:14)&gt;COUNT(Dong1),"",IF(OFFSET(TH!N$1,SMALL(Dong1,ROWS($1:14)),)="1111",OFFSET(TH!C$1,SMALL(Dong1,ROWS($1:14)),),""))</f>
        <v>C13</v>
      </c>
      <c r="E27" s="95" t="str">
        <f ca="1">IF(ROWS($1:14)&gt;COUNT(Dong1),"",OFFSET(TH!E$1,SMALL(Dong1,ROWS($1:14)),))</f>
        <v>Tiền xăng dầu 16/12 - 31/12</v>
      </c>
      <c r="F27" s="66">
        <f ca="1">IF(ROWS($1:14)&gt;COUNT(Dong1),"",IF(OFFSET(TH!N$1,SMALL(Dong1,ROWS($1:14)),)="1111",OFFSET(TH!M$1,SMALL(Dong1,ROWS($1:14)),),OFFSET(TH!N$1,SMALL(Dong1,ROWS($1:14)),)))</f>
        <v>0</v>
      </c>
      <c r="G27" s="67">
        <f ca="1">IF(ROWS($1:14)&gt;COUNT(Dong1),"",IF(OFFSET(TH!M$1,SMALL(Dong1,ROWS($1:14)),)="1111",OFFSET(TH!L$1,SMALL(Dong1,ROWS($1:14)),),0))</f>
        <v>0</v>
      </c>
      <c r="H27" s="65">
        <f ca="1">IF(ROWS($1:14)&gt;COUNT(Dong1),"",IF(OFFSET(TH!N$1,SMALL(Dong1,ROWS($1:14)),)="1111",OFFSET(TH!L$1,SMALL(Dong1,ROWS($1:14)),),0))</f>
        <v>7284000</v>
      </c>
      <c r="I27" s="63">
        <f t="shared" ca="1" si="0"/>
        <v>161987000</v>
      </c>
      <c r="J27" s="68"/>
    </row>
    <row r="28" spans="1:10" ht="19.5" customHeight="1">
      <c r="A28" s="62">
        <f ca="1">IF(ROWS($1:15)&gt;COUNT(Dong1),"",OFFSET(TH!B$1,SMALL(Dong1,ROWS($1:15)),))</f>
        <v>42738</v>
      </c>
      <c r="B28" s="62">
        <f ca="1">IF(ROWS($1:15)&gt;COUNT(Dong1),"",OFFSET(TH!D$1,SMALL(Dong1,ROWS($1:15)),))</f>
        <v>42738</v>
      </c>
      <c r="C28" s="63" t="str">
        <f ca="1">IF(ROWS($1:15)&gt;COUNT(Dong1),"",IF(OFFSET(TH!M$1,SMALL(Dong1,ROWS($1:15)),)="1111",OFFSET(TH!C$1,SMALL(Dong1,ROWS($1:15)),),""))</f>
        <v/>
      </c>
      <c r="D28" s="64" t="str">
        <f ca="1">IF(ROWS($1:15)&gt;COUNT(Dong1),"",IF(OFFSET(TH!N$1,SMALL(Dong1,ROWS($1:15)),)="1111",OFFSET(TH!C$1,SMALL(Dong1,ROWS($1:15)),),""))</f>
        <v>C14</v>
      </c>
      <c r="E28" s="95" t="str">
        <f ca="1">IF(ROWS($1:15)&gt;COUNT(Dong1),"",OFFSET(TH!E$1,SMALL(Dong1,ROWS($1:15)),))</f>
        <v>Tiền cá - 7 Long Hải</v>
      </c>
      <c r="F28" s="66" t="str">
        <f ca="1">IF(ROWS($1:15)&gt;COUNT(Dong1),"",IF(OFFSET(TH!N$1,SMALL(Dong1,ROWS($1:15)),)="1111",OFFSET(TH!M$1,SMALL(Dong1,ROWS($1:15)),),OFFSET(TH!N$1,SMALL(Dong1,ROWS($1:15)),)))</f>
        <v>331</v>
      </c>
      <c r="G28" s="67">
        <f ca="1">IF(ROWS($1:15)&gt;COUNT(Dong1),"",IF(OFFSET(TH!M$1,SMALL(Dong1,ROWS($1:15)),)="1111",OFFSET(TH!L$1,SMALL(Dong1,ROWS($1:15)),),0))</f>
        <v>0</v>
      </c>
      <c r="H28" s="65">
        <f ca="1">IF(ROWS($1:15)&gt;COUNT(Dong1),"",IF(OFFSET(TH!N$1,SMALL(Dong1,ROWS($1:15)),)="1111",OFFSET(TH!L$1,SMALL(Dong1,ROWS($1:15)),),0))</f>
        <v>150000000</v>
      </c>
      <c r="I28" s="63">
        <f t="shared" ca="1" si="0"/>
        <v>11987000</v>
      </c>
      <c r="J28" s="68"/>
    </row>
    <row r="29" spans="1:10" ht="19.5" customHeight="1">
      <c r="A29" s="62">
        <f ca="1">IF(ROWS($1:16)&gt;COUNT(Dong1),"",OFFSET(TH!B$1,SMALL(Dong1,ROWS($1:16)),))</f>
        <v>42738</v>
      </c>
      <c r="B29" s="62">
        <f ca="1">IF(ROWS($1:16)&gt;COUNT(Dong1),"",OFFSET(TH!D$1,SMALL(Dong1,ROWS($1:16)),))</f>
        <v>42738</v>
      </c>
      <c r="C29" s="63" t="str">
        <f ca="1">IF(ROWS($1:16)&gt;COUNT(Dong1),"",IF(OFFSET(TH!M$1,SMALL(Dong1,ROWS($1:16)),)="1111",OFFSET(TH!C$1,SMALL(Dong1,ROWS($1:16)),),""))</f>
        <v/>
      </c>
      <c r="D29" s="64" t="str">
        <f ca="1">IF(ROWS($1:16)&gt;COUNT(Dong1),"",IF(OFFSET(TH!N$1,SMALL(Dong1,ROWS($1:16)),)="1111",OFFSET(TH!C$1,SMALL(Dong1,ROWS($1:16)),),""))</f>
        <v>C14</v>
      </c>
      <c r="E29" s="95" t="str">
        <f ca="1">IF(ROWS($1:16)&gt;COUNT(Dong1),"",OFFSET(TH!E$1,SMALL(Dong1,ROWS($1:16)),))</f>
        <v>Phí chuyển tiền</v>
      </c>
      <c r="F29" s="66">
        <f ca="1">IF(ROWS($1:16)&gt;COUNT(Dong1),"",IF(OFFSET(TH!N$1,SMALL(Dong1,ROWS($1:16)),)="1111",OFFSET(TH!M$1,SMALL(Dong1,ROWS($1:16)),),OFFSET(TH!N$1,SMALL(Dong1,ROWS($1:16)),)))</f>
        <v>0</v>
      </c>
      <c r="G29" s="67">
        <f ca="1">IF(ROWS($1:16)&gt;COUNT(Dong1),"",IF(OFFSET(TH!M$1,SMALL(Dong1,ROWS($1:16)),)="1111",OFFSET(TH!L$1,SMALL(Dong1,ROWS($1:16)),),0))</f>
        <v>0</v>
      </c>
      <c r="H29" s="65">
        <f ca="1">IF(ROWS($1:16)&gt;COUNT(Dong1),"",IF(OFFSET(TH!N$1,SMALL(Dong1,ROWS($1:16)),)="1111",OFFSET(TH!L$1,SMALL(Dong1,ROWS($1:16)),),0))</f>
        <v>50000</v>
      </c>
      <c r="I29" s="63">
        <f t="shared" ca="1" si="0"/>
        <v>11937000</v>
      </c>
      <c r="J29" s="68"/>
    </row>
    <row r="30" spans="1:10" ht="19.5" customHeight="1">
      <c r="A30" s="62">
        <f ca="1">IF(ROWS($1:17)&gt;COUNT(Dong1),"",OFFSET(TH!B$1,SMALL(Dong1,ROWS($1:17)),))</f>
        <v>42740</v>
      </c>
      <c r="B30" s="62">
        <f ca="1">IF(ROWS($1:17)&gt;COUNT(Dong1),"",OFFSET(TH!D$1,SMALL(Dong1,ROWS($1:17)),))</f>
        <v>42740</v>
      </c>
      <c r="C30" s="63" t="str">
        <f ca="1">IF(ROWS($1:17)&gt;COUNT(Dong1),"",IF(OFFSET(TH!M$1,SMALL(Dong1,ROWS($1:17)),)="1111",OFFSET(TH!C$1,SMALL(Dong1,ROWS($1:17)),),""))</f>
        <v/>
      </c>
      <c r="D30" s="64" t="str">
        <f ca="1">IF(ROWS($1:17)&gt;COUNT(Dong1),"",IF(OFFSET(TH!N$1,SMALL(Dong1,ROWS($1:17)),)="1111",OFFSET(TH!C$1,SMALL(Dong1,ROWS($1:17)),),""))</f>
        <v>C15</v>
      </c>
      <c r="E30" s="95" t="str">
        <f ca="1">IF(ROWS($1:17)&gt;COUNT(Dong1),"",OFFSET(TH!E$1,SMALL(Dong1,ROWS($1:17)),))</f>
        <v>Kiểm mẫu - A Nguyên</v>
      </c>
      <c r="F30" s="66">
        <f ca="1">IF(ROWS($1:17)&gt;COUNT(Dong1),"",IF(OFFSET(TH!N$1,SMALL(Dong1,ROWS($1:17)),)="1111",OFFSET(TH!M$1,SMALL(Dong1,ROWS($1:17)),),OFFSET(TH!N$1,SMALL(Dong1,ROWS($1:17)),)))</f>
        <v>0</v>
      </c>
      <c r="G30" s="67">
        <f ca="1">IF(ROWS($1:17)&gt;COUNT(Dong1),"",IF(OFFSET(TH!M$1,SMALL(Dong1,ROWS($1:17)),)="1111",OFFSET(TH!L$1,SMALL(Dong1,ROWS($1:17)),),0))</f>
        <v>0</v>
      </c>
      <c r="H30" s="65">
        <f ca="1">IF(ROWS($1:17)&gt;COUNT(Dong1),"",IF(OFFSET(TH!N$1,SMALL(Dong1,ROWS($1:17)),)="1111",OFFSET(TH!L$1,SMALL(Dong1,ROWS($1:17)),),0))</f>
        <v>5000000</v>
      </c>
      <c r="I30" s="63">
        <f t="shared" ca="1" si="0"/>
        <v>6937000</v>
      </c>
      <c r="J30" s="68"/>
    </row>
    <row r="31" spans="1:10" ht="19.5" customHeight="1">
      <c r="A31" s="62">
        <f ca="1">IF(ROWS($1:18)&gt;COUNT(Dong1),"",OFFSET(TH!B$1,SMALL(Dong1,ROWS($1:18)),))</f>
        <v>42740</v>
      </c>
      <c r="B31" s="62">
        <f ca="1">IF(ROWS($1:18)&gt;COUNT(Dong1),"",OFFSET(TH!D$1,SMALL(Dong1,ROWS($1:18)),))</f>
        <v>42740</v>
      </c>
      <c r="C31" s="63" t="str">
        <f ca="1">IF(ROWS($1:18)&gt;COUNT(Dong1),"",IF(OFFSET(TH!M$1,SMALL(Dong1,ROWS($1:18)),)="1111",OFFSET(TH!C$1,SMALL(Dong1,ROWS($1:18)),),""))</f>
        <v/>
      </c>
      <c r="D31" s="64" t="str">
        <f ca="1">IF(ROWS($1:18)&gt;COUNT(Dong1),"",IF(OFFSET(TH!N$1,SMALL(Dong1,ROWS($1:18)),)="1111",OFFSET(TH!C$1,SMALL(Dong1,ROWS($1:18)),),""))</f>
        <v>C16</v>
      </c>
      <c r="E31" s="95" t="str">
        <f ca="1">IF(ROWS($1:18)&gt;COUNT(Dong1),"",OFFSET(TH!E$1,SMALL(Dong1,ROWS($1:18)),))</f>
        <v>Phí gửi thư bưu chính</v>
      </c>
      <c r="F31" s="66">
        <f ca="1">IF(ROWS($1:18)&gt;COUNT(Dong1),"",IF(OFFSET(TH!N$1,SMALL(Dong1,ROWS($1:18)),)="1111",OFFSET(TH!M$1,SMALL(Dong1,ROWS($1:18)),),OFFSET(TH!N$1,SMALL(Dong1,ROWS($1:18)),)))</f>
        <v>0</v>
      </c>
      <c r="G31" s="67">
        <f ca="1">IF(ROWS($1:18)&gt;COUNT(Dong1),"",IF(OFFSET(TH!M$1,SMALL(Dong1,ROWS($1:18)),)="1111",OFFSET(TH!L$1,SMALL(Dong1,ROWS($1:18)),),0))</f>
        <v>0</v>
      </c>
      <c r="H31" s="65">
        <f ca="1">IF(ROWS($1:18)&gt;COUNT(Dong1),"",IF(OFFSET(TH!N$1,SMALL(Dong1,ROWS($1:18)),)="1111",OFFSET(TH!L$1,SMALL(Dong1,ROWS($1:18)),),0))</f>
        <v>280000</v>
      </c>
      <c r="I31" s="63">
        <f t="shared" ca="1" si="0"/>
        <v>6657000</v>
      </c>
      <c r="J31" s="68"/>
    </row>
    <row r="32" spans="1:10" ht="19.5" customHeight="1">
      <c r="A32" s="62">
        <f ca="1">IF(ROWS($1:19)&gt;COUNT(Dong1),"",OFFSET(TH!B$1,SMALL(Dong1,ROWS($1:19)),))</f>
        <v>42741</v>
      </c>
      <c r="B32" s="62">
        <f ca="1">IF(ROWS($1:19)&gt;COUNT(Dong1),"",OFFSET(TH!D$1,SMALL(Dong1,ROWS($1:19)),))</f>
        <v>42741</v>
      </c>
      <c r="C32" s="63" t="str">
        <f ca="1">IF(ROWS($1:19)&gt;COUNT(Dong1),"",IF(OFFSET(TH!M$1,SMALL(Dong1,ROWS($1:19)),)="1111",OFFSET(TH!C$1,SMALL(Dong1,ROWS($1:19)),),""))</f>
        <v>T02</v>
      </c>
      <c r="D32" s="64" t="str">
        <f ca="1">IF(ROWS($1:19)&gt;COUNT(Dong1),"",IF(OFFSET(TH!N$1,SMALL(Dong1,ROWS($1:19)),)="1111",OFFSET(TH!C$1,SMALL(Dong1,ROWS($1:19)),),""))</f>
        <v/>
      </c>
      <c r="E32" s="95" t="str">
        <f ca="1">IF(ROWS($1:19)&gt;COUNT(Dong1),"",OFFSET(TH!E$1,SMALL(Dong1,ROWS($1:19)),))</f>
        <v>Thu tiền mượn - Nguyệt (phế liệu)</v>
      </c>
      <c r="F32" s="66">
        <f ca="1">IF(ROWS($1:19)&gt;COUNT(Dong1),"",IF(OFFSET(TH!N$1,SMALL(Dong1,ROWS($1:19)),)="1111",OFFSET(TH!M$1,SMALL(Dong1,ROWS($1:19)),),OFFSET(TH!N$1,SMALL(Dong1,ROWS($1:19)),)))</f>
        <v>0</v>
      </c>
      <c r="G32" s="67">
        <f ca="1">IF(ROWS($1:19)&gt;COUNT(Dong1),"",IF(OFFSET(TH!M$1,SMALL(Dong1,ROWS($1:19)),)="1111",OFFSET(TH!L$1,SMALL(Dong1,ROWS($1:19)),),0))</f>
        <v>1000000000</v>
      </c>
      <c r="H32" s="65">
        <f ca="1">IF(ROWS($1:19)&gt;COUNT(Dong1),"",IF(OFFSET(TH!N$1,SMALL(Dong1,ROWS($1:19)),)="1111",OFFSET(TH!L$1,SMALL(Dong1,ROWS($1:19)),),0))</f>
        <v>0</v>
      </c>
      <c r="I32" s="63">
        <f t="shared" ca="1" si="0"/>
        <v>1006657000</v>
      </c>
      <c r="J32" s="68"/>
    </row>
    <row r="33" spans="1:10" ht="19.5" customHeight="1">
      <c r="A33" s="62">
        <f ca="1">IF(ROWS($1:20)&gt;COUNT(Dong1),"",OFFSET(TH!B$1,SMALL(Dong1,ROWS($1:20)),))</f>
        <v>42741</v>
      </c>
      <c r="B33" s="62">
        <f ca="1">IF(ROWS($1:20)&gt;COUNT(Dong1),"",OFFSET(TH!D$1,SMALL(Dong1,ROWS($1:20)),))</f>
        <v>42741</v>
      </c>
      <c r="C33" s="63" t="str">
        <f ca="1">IF(ROWS($1:20)&gt;COUNT(Dong1),"",IF(OFFSET(TH!M$1,SMALL(Dong1,ROWS($1:20)),)="1111",OFFSET(TH!C$1,SMALL(Dong1,ROWS($1:20)),),""))</f>
        <v/>
      </c>
      <c r="D33" s="64" t="str">
        <f ca="1">IF(ROWS($1:20)&gt;COUNT(Dong1),"",IF(OFFSET(TH!N$1,SMALL(Dong1,ROWS($1:20)),)="1111",OFFSET(TH!C$1,SMALL(Dong1,ROWS($1:20)),),""))</f>
        <v>C17</v>
      </c>
      <c r="E33" s="95" t="str">
        <f ca="1">IF(ROWS($1:20)&gt;COUNT(Dong1),"",OFFSET(TH!E$1,SMALL(Dong1,ROWS($1:20)),))</f>
        <v>Trả tiền mượn + lãi  5/1/17 - Huy</v>
      </c>
      <c r="F33" s="66">
        <f ca="1">IF(ROWS($1:20)&gt;COUNT(Dong1),"",IF(OFFSET(TH!N$1,SMALL(Dong1,ROWS($1:20)),)="1111",OFFSET(TH!M$1,SMALL(Dong1,ROWS($1:20)),),OFFSET(TH!N$1,SMALL(Dong1,ROWS($1:20)),)))</f>
        <v>0</v>
      </c>
      <c r="G33" s="67">
        <f ca="1">IF(ROWS($1:20)&gt;COUNT(Dong1),"",IF(OFFSET(TH!M$1,SMALL(Dong1,ROWS($1:20)),)="1111",OFFSET(TH!L$1,SMALL(Dong1,ROWS($1:20)),),0))</f>
        <v>0</v>
      </c>
      <c r="H33" s="65">
        <f ca="1">IF(ROWS($1:20)&gt;COUNT(Dong1),"",IF(OFFSET(TH!N$1,SMALL(Dong1,ROWS($1:20)),)="1111",OFFSET(TH!L$1,SMALL(Dong1,ROWS($1:20)),),0))</f>
        <v>516500000</v>
      </c>
      <c r="I33" s="63">
        <f t="shared" ca="1" si="0"/>
        <v>490157000</v>
      </c>
      <c r="J33" s="68"/>
    </row>
    <row r="34" spans="1:10" ht="19.5" customHeight="1">
      <c r="A34" s="62">
        <f ca="1">IF(ROWS($1:21)&gt;COUNT(Dong1),"",OFFSET(TH!B$1,SMALL(Dong1,ROWS($1:21)),))</f>
        <v>42741</v>
      </c>
      <c r="B34" s="62">
        <f ca="1">IF(ROWS($1:21)&gt;COUNT(Dong1),"",OFFSET(TH!D$1,SMALL(Dong1,ROWS($1:21)),))</f>
        <v>42741</v>
      </c>
      <c r="C34" s="63" t="str">
        <f ca="1">IF(ROWS($1:21)&gt;COUNT(Dong1),"",IF(OFFSET(TH!M$1,SMALL(Dong1,ROWS($1:21)),)="1111",OFFSET(TH!C$1,SMALL(Dong1,ROWS($1:21)),),""))</f>
        <v/>
      </c>
      <c r="D34" s="64" t="str">
        <f ca="1">IF(ROWS($1:21)&gt;COUNT(Dong1),"",IF(OFFSET(TH!N$1,SMALL(Dong1,ROWS($1:21)),)="1111",OFFSET(TH!C$1,SMALL(Dong1,ROWS($1:21)),),""))</f>
        <v>C18</v>
      </c>
      <c r="E34" s="95" t="str">
        <f ca="1">IF(ROWS($1:21)&gt;COUNT(Dong1),"",OFFSET(TH!E$1,SMALL(Dong1,ROWS($1:21)),))</f>
        <v>Trả tiền cá - Đông Tiến</v>
      </c>
      <c r="F34" s="66" t="str">
        <f ca="1">IF(ROWS($1:21)&gt;COUNT(Dong1),"",IF(OFFSET(TH!N$1,SMALL(Dong1,ROWS($1:21)),)="1111",OFFSET(TH!M$1,SMALL(Dong1,ROWS($1:21)),),OFFSET(TH!N$1,SMALL(Dong1,ROWS($1:21)),)))</f>
        <v>331</v>
      </c>
      <c r="G34" s="67">
        <f ca="1">IF(ROWS($1:21)&gt;COUNT(Dong1),"",IF(OFFSET(TH!M$1,SMALL(Dong1,ROWS($1:21)),)="1111",OFFSET(TH!L$1,SMALL(Dong1,ROWS($1:21)),),0))</f>
        <v>0</v>
      </c>
      <c r="H34" s="65">
        <f ca="1">IF(ROWS($1:21)&gt;COUNT(Dong1),"",IF(OFFSET(TH!N$1,SMALL(Dong1,ROWS($1:21)),)="1111",OFFSET(TH!L$1,SMALL(Dong1,ROWS($1:21)),),0))</f>
        <v>200000000</v>
      </c>
      <c r="I34" s="63">
        <f t="shared" ca="1" si="0"/>
        <v>290157000</v>
      </c>
      <c r="J34" s="68"/>
    </row>
    <row r="35" spans="1:10" ht="19.5" customHeight="1">
      <c r="A35" s="62">
        <f ca="1">IF(ROWS($1:22)&gt;COUNT(Dong1),"",OFFSET(TH!B$1,SMALL(Dong1,ROWS($1:22)),))</f>
        <v>42741</v>
      </c>
      <c r="B35" s="62">
        <f ca="1">IF(ROWS($1:22)&gt;COUNT(Dong1),"",OFFSET(TH!D$1,SMALL(Dong1,ROWS($1:22)),))</f>
        <v>42741</v>
      </c>
      <c r="C35" s="63" t="str">
        <f ca="1">IF(ROWS($1:22)&gt;COUNT(Dong1),"",IF(OFFSET(TH!M$1,SMALL(Dong1,ROWS($1:22)),)="1111",OFFSET(TH!C$1,SMALL(Dong1,ROWS($1:22)),),""))</f>
        <v/>
      </c>
      <c r="D35" s="64" t="str">
        <f ca="1">IF(ROWS($1:22)&gt;COUNT(Dong1),"",IF(OFFSET(TH!N$1,SMALL(Dong1,ROWS($1:22)),)="1111",OFFSET(TH!C$1,SMALL(Dong1,ROWS($1:22)),),""))</f>
        <v>C19</v>
      </c>
      <c r="E35" s="95" t="str">
        <f ca="1">IF(ROWS($1:22)&gt;COUNT(Dong1),"",OFFSET(TH!E$1,SMALL(Dong1,ROWS($1:22)),))</f>
        <v>Trả tiền cá - Cúc Bình Đại</v>
      </c>
      <c r="F35" s="66" t="str">
        <f ca="1">IF(ROWS($1:22)&gt;COUNT(Dong1),"",IF(OFFSET(TH!N$1,SMALL(Dong1,ROWS($1:22)),)="1111",OFFSET(TH!M$1,SMALL(Dong1,ROWS($1:22)),),OFFSET(TH!N$1,SMALL(Dong1,ROWS($1:22)),)))</f>
        <v>331</v>
      </c>
      <c r="G35" s="67">
        <f ca="1">IF(ROWS($1:22)&gt;COUNT(Dong1),"",IF(OFFSET(TH!M$1,SMALL(Dong1,ROWS($1:22)),)="1111",OFFSET(TH!L$1,SMALL(Dong1,ROWS($1:22)),),0))</f>
        <v>0</v>
      </c>
      <c r="H35" s="65">
        <f ca="1">IF(ROWS($1:22)&gt;COUNT(Dong1),"",IF(OFFSET(TH!N$1,SMALL(Dong1,ROWS($1:22)),)="1111",OFFSET(TH!L$1,SMALL(Dong1,ROWS($1:22)),),0))</f>
        <v>150000000</v>
      </c>
      <c r="I35" s="63">
        <f t="shared" ca="1" si="0"/>
        <v>140157000</v>
      </c>
      <c r="J35" s="68"/>
    </row>
    <row r="36" spans="1:10" ht="19.5" customHeight="1">
      <c r="A36" s="62">
        <f ca="1">IF(ROWS($1:23)&gt;COUNT(Dong1),"",OFFSET(TH!B$1,SMALL(Dong1,ROWS($1:23)),))</f>
        <v>42741</v>
      </c>
      <c r="B36" s="62">
        <f ca="1">IF(ROWS($1:23)&gt;COUNT(Dong1),"",OFFSET(TH!D$1,SMALL(Dong1,ROWS($1:23)),))</f>
        <v>42741</v>
      </c>
      <c r="C36" s="63" t="str">
        <f ca="1">IF(ROWS($1:23)&gt;COUNT(Dong1),"",IF(OFFSET(TH!M$1,SMALL(Dong1,ROWS($1:23)),)="1111",OFFSET(TH!C$1,SMALL(Dong1,ROWS($1:23)),),""))</f>
        <v/>
      </c>
      <c r="D36" s="64" t="str">
        <f ca="1">IF(ROWS($1:23)&gt;COUNT(Dong1),"",IF(OFFSET(TH!N$1,SMALL(Dong1,ROWS($1:23)),)="1111",OFFSET(TH!C$1,SMALL(Dong1,ROWS($1:23)),),""))</f>
        <v>C20</v>
      </c>
      <c r="E36" s="95" t="str">
        <f ca="1">IF(ROWS($1:23)&gt;COUNT(Dong1),"",OFFSET(TH!E$1,SMALL(Dong1,ROWS($1:23)),))</f>
        <v>Chi Phí + phí chuyển khoản</v>
      </c>
      <c r="F36" s="66">
        <f ca="1">IF(ROWS($1:23)&gt;COUNT(Dong1),"",IF(OFFSET(TH!N$1,SMALL(Dong1,ROWS($1:23)),)="1111",OFFSET(TH!M$1,SMALL(Dong1,ROWS($1:23)),),OFFSET(TH!N$1,SMALL(Dong1,ROWS($1:23)),)))</f>
        <v>0</v>
      </c>
      <c r="G36" s="67">
        <f ca="1">IF(ROWS($1:23)&gt;COUNT(Dong1),"",IF(OFFSET(TH!M$1,SMALL(Dong1,ROWS($1:23)),)="1111",OFFSET(TH!L$1,SMALL(Dong1,ROWS($1:23)),),0))</f>
        <v>0</v>
      </c>
      <c r="H36" s="65">
        <f ca="1">IF(ROWS($1:23)&gt;COUNT(Dong1),"",IF(OFFSET(TH!N$1,SMALL(Dong1,ROWS($1:23)),)="1111",OFFSET(TH!L$1,SMALL(Dong1,ROWS($1:23)),),0))</f>
        <v>3500000</v>
      </c>
      <c r="I36" s="63">
        <f t="shared" ca="1" si="0"/>
        <v>136657000</v>
      </c>
      <c r="J36" s="68"/>
    </row>
    <row r="37" spans="1:10" ht="19.5" customHeight="1">
      <c r="A37" s="62">
        <f ca="1">IF(ROWS($1:24)&gt;COUNT(Dong1),"",OFFSET(TH!B$1,SMALL(Dong1,ROWS($1:24)),))</f>
        <v>42741</v>
      </c>
      <c r="B37" s="62">
        <f ca="1">IF(ROWS($1:24)&gt;COUNT(Dong1),"",OFFSET(TH!D$1,SMALL(Dong1,ROWS($1:24)),))</f>
        <v>42741</v>
      </c>
      <c r="C37" s="63" t="str">
        <f ca="1">IF(ROWS($1:24)&gt;COUNT(Dong1),"",IF(OFFSET(TH!M$1,SMALL(Dong1,ROWS($1:24)),)="1111",OFFSET(TH!C$1,SMALL(Dong1,ROWS($1:24)),),""))</f>
        <v/>
      </c>
      <c r="D37" s="64" t="str">
        <f ca="1">IF(ROWS($1:24)&gt;COUNT(Dong1),"",IF(OFFSET(TH!N$1,SMALL(Dong1,ROWS($1:24)),)="1111",OFFSET(TH!C$1,SMALL(Dong1,ROWS($1:24)),),""))</f>
        <v>C21</v>
      </c>
      <c r="E37" s="95" t="str">
        <f ca="1">IF(ROWS($1:24)&gt;COUNT(Dong1),"",OFFSET(TH!E$1,SMALL(Dong1,ROWS($1:24)),))</f>
        <v>Tiền chợ + tiền nước T12/16 - Nhà</v>
      </c>
      <c r="F37" s="66">
        <f ca="1">IF(ROWS($1:24)&gt;COUNT(Dong1),"",IF(OFFSET(TH!N$1,SMALL(Dong1,ROWS($1:24)),)="1111",OFFSET(TH!M$1,SMALL(Dong1,ROWS($1:24)),),OFFSET(TH!N$1,SMALL(Dong1,ROWS($1:24)),)))</f>
        <v>0</v>
      </c>
      <c r="G37" s="67">
        <f ca="1">IF(ROWS($1:24)&gt;COUNT(Dong1),"",IF(OFFSET(TH!M$1,SMALL(Dong1,ROWS($1:24)),)="1111",OFFSET(TH!L$1,SMALL(Dong1,ROWS($1:24)),),0))</f>
        <v>0</v>
      </c>
      <c r="H37" s="65">
        <f ca="1">IF(ROWS($1:24)&gt;COUNT(Dong1),"",IF(OFFSET(TH!N$1,SMALL(Dong1,ROWS($1:24)),)="1111",OFFSET(TH!L$1,SMALL(Dong1,ROWS($1:24)),),0))</f>
        <v>865000</v>
      </c>
      <c r="I37" s="63">
        <f t="shared" ca="1" si="0"/>
        <v>135792000</v>
      </c>
      <c r="J37" s="68"/>
    </row>
    <row r="38" spans="1:10" ht="19.5" customHeight="1">
      <c r="A38" s="62">
        <f ca="1">IF(ROWS($1:25)&gt;COUNT(Dong1),"",OFFSET(TH!B$1,SMALL(Dong1,ROWS($1:25)),))</f>
        <v>42741</v>
      </c>
      <c r="B38" s="62">
        <f ca="1">IF(ROWS($1:25)&gt;COUNT(Dong1),"",OFFSET(TH!D$1,SMALL(Dong1,ROWS($1:25)),))</f>
        <v>42741</v>
      </c>
      <c r="C38" s="63" t="str">
        <f ca="1">IF(ROWS($1:25)&gt;COUNT(Dong1),"",IF(OFFSET(TH!M$1,SMALL(Dong1,ROWS($1:25)),)="1111",OFFSET(TH!C$1,SMALL(Dong1,ROWS($1:25)),),""))</f>
        <v/>
      </c>
      <c r="D38" s="64" t="str">
        <f ca="1">IF(ROWS($1:25)&gt;COUNT(Dong1),"",IF(OFFSET(TH!N$1,SMALL(Dong1,ROWS($1:25)),)="1111",OFFSET(TH!C$1,SMALL(Dong1,ROWS($1:25)),),""))</f>
        <v>C22</v>
      </c>
      <c r="E38" s="95" t="str">
        <f ca="1">IF(ROWS($1:25)&gt;COUNT(Dong1),"",OFFSET(TH!E$1,SMALL(Dong1,ROWS($1:25)),))</f>
        <v>Kiểm Nafi (Nhật + HQ)</v>
      </c>
      <c r="F38" s="66">
        <f ca="1">IF(ROWS($1:25)&gt;COUNT(Dong1),"",IF(OFFSET(TH!N$1,SMALL(Dong1,ROWS($1:25)),)="1111",OFFSET(TH!M$1,SMALL(Dong1,ROWS($1:25)),),OFFSET(TH!N$1,SMALL(Dong1,ROWS($1:25)),)))</f>
        <v>0</v>
      </c>
      <c r="G38" s="67">
        <f ca="1">IF(ROWS($1:25)&gt;COUNT(Dong1),"",IF(OFFSET(TH!M$1,SMALL(Dong1,ROWS($1:25)),)="1111",OFFSET(TH!L$1,SMALL(Dong1,ROWS($1:25)),),0))</f>
        <v>0</v>
      </c>
      <c r="H38" s="65">
        <f ca="1">IF(ROWS($1:25)&gt;COUNT(Dong1),"",IF(OFFSET(TH!N$1,SMALL(Dong1,ROWS($1:25)),)="1111",OFFSET(TH!L$1,SMALL(Dong1,ROWS($1:25)),),0))</f>
        <v>500000</v>
      </c>
      <c r="I38" s="63">
        <f t="shared" ca="1" si="0"/>
        <v>135292000</v>
      </c>
      <c r="J38" s="68"/>
    </row>
    <row r="39" spans="1:10" ht="19.5" customHeight="1">
      <c r="A39" s="62">
        <f ca="1">IF(ROWS($1:26)&gt;COUNT(Dong1),"",OFFSET(TH!B$1,SMALL(Dong1,ROWS($1:26)),))</f>
        <v>42741</v>
      </c>
      <c r="B39" s="62">
        <f ca="1">IF(ROWS($1:26)&gt;COUNT(Dong1),"",OFFSET(TH!D$1,SMALL(Dong1,ROWS($1:26)),))</f>
        <v>42741</v>
      </c>
      <c r="C39" s="63" t="str">
        <f ca="1">IF(ROWS($1:26)&gt;COUNT(Dong1),"",IF(OFFSET(TH!M$1,SMALL(Dong1,ROWS($1:26)),)="1111",OFFSET(TH!C$1,SMALL(Dong1,ROWS($1:26)),),""))</f>
        <v/>
      </c>
      <c r="D39" s="64" t="str">
        <f ca="1">IF(ROWS($1:26)&gt;COUNT(Dong1),"",IF(OFFSET(TH!N$1,SMALL(Dong1,ROWS($1:26)),)="1111",OFFSET(TH!C$1,SMALL(Dong1,ROWS($1:26)),),""))</f>
        <v>C23</v>
      </c>
      <c r="E39" s="95" t="str">
        <f ca="1">IF(ROWS($1:26)&gt;COUNT(Dong1),"",OFFSET(TH!E$1,SMALL(Dong1,ROWS($1:26)),))</f>
        <v>Tạm ứng nhận hàng trả - Toaki</v>
      </c>
      <c r="F39" s="66" t="str">
        <f ca="1">IF(ROWS($1:26)&gt;COUNT(Dong1),"",IF(OFFSET(TH!N$1,SMALL(Dong1,ROWS($1:26)),)="1111",OFFSET(TH!M$1,SMALL(Dong1,ROWS($1:26)),),OFFSET(TH!N$1,SMALL(Dong1,ROWS($1:26)),)))</f>
        <v>141</v>
      </c>
      <c r="G39" s="67">
        <f ca="1">IF(ROWS($1:26)&gt;COUNT(Dong1),"",IF(OFFSET(TH!M$1,SMALL(Dong1,ROWS($1:26)),)="1111",OFFSET(TH!L$1,SMALL(Dong1,ROWS($1:26)),),0))</f>
        <v>0</v>
      </c>
      <c r="H39" s="65">
        <f ca="1">IF(ROWS($1:26)&gt;COUNT(Dong1),"",IF(OFFSET(TH!N$1,SMALL(Dong1,ROWS($1:26)),)="1111",OFFSET(TH!L$1,SMALL(Dong1,ROWS($1:26)),),0))</f>
        <v>10000000</v>
      </c>
      <c r="I39" s="63">
        <f t="shared" ca="1" si="0"/>
        <v>125292000</v>
      </c>
      <c r="J39" s="68"/>
    </row>
    <row r="40" spans="1:10" ht="19.5" customHeight="1">
      <c r="A40" s="62">
        <f ca="1">IF(ROWS($1:27)&gt;COUNT(Dong1),"",OFFSET(TH!B$1,SMALL(Dong1,ROWS($1:27)),))</f>
        <v>42741</v>
      </c>
      <c r="B40" s="62">
        <f ca="1">IF(ROWS($1:27)&gt;COUNT(Dong1),"",OFFSET(TH!D$1,SMALL(Dong1,ROWS($1:27)),))</f>
        <v>42741</v>
      </c>
      <c r="C40" s="63" t="str">
        <f ca="1">IF(ROWS($1:27)&gt;COUNT(Dong1),"",IF(OFFSET(TH!M$1,SMALL(Dong1,ROWS($1:27)),)="1111",OFFSET(TH!C$1,SMALL(Dong1,ROWS($1:27)),),""))</f>
        <v/>
      </c>
      <c r="D40" s="64" t="str">
        <f ca="1">IF(ROWS($1:27)&gt;COUNT(Dong1),"",IF(OFFSET(TH!N$1,SMALL(Dong1,ROWS($1:27)),)="1111",OFFSET(TH!C$1,SMALL(Dong1,ROWS($1:27)),),""))</f>
        <v>C24</v>
      </c>
      <c r="E40" s="95" t="str">
        <f ca="1">IF(ROWS($1:27)&gt;COUNT(Dong1),"",OFFSET(TH!E$1,SMALL(Dong1,ROWS($1:27)),))</f>
        <v>Tạm ứng mua gas + vật tư xưởng</v>
      </c>
      <c r="F40" s="66" t="str">
        <f ca="1">IF(ROWS($1:27)&gt;COUNT(Dong1),"",IF(OFFSET(TH!N$1,SMALL(Dong1,ROWS($1:27)),)="1111",OFFSET(TH!M$1,SMALL(Dong1,ROWS($1:27)),),OFFSET(TH!N$1,SMALL(Dong1,ROWS($1:27)),)))</f>
        <v>141</v>
      </c>
      <c r="G40" s="67">
        <f ca="1">IF(ROWS($1:27)&gt;COUNT(Dong1),"",IF(OFFSET(TH!M$1,SMALL(Dong1,ROWS($1:27)),)="1111",OFFSET(TH!L$1,SMALL(Dong1,ROWS($1:27)),),0))</f>
        <v>0</v>
      </c>
      <c r="H40" s="65">
        <f ca="1">IF(ROWS($1:27)&gt;COUNT(Dong1),"",IF(OFFSET(TH!N$1,SMALL(Dong1,ROWS($1:27)),)="1111",OFFSET(TH!L$1,SMALL(Dong1,ROWS($1:27)),),0))</f>
        <v>3500000</v>
      </c>
      <c r="I40" s="63">
        <f t="shared" ca="1" si="0"/>
        <v>121792000</v>
      </c>
      <c r="J40" s="68"/>
    </row>
    <row r="41" spans="1:10" ht="19.5" customHeight="1">
      <c r="A41" s="62">
        <f ca="1">IF(ROWS($1:28)&gt;COUNT(Dong1),"",OFFSET(TH!B$1,SMALL(Dong1,ROWS($1:28)),))</f>
        <v>42741</v>
      </c>
      <c r="B41" s="62">
        <f ca="1">IF(ROWS($1:28)&gt;COUNT(Dong1),"",OFFSET(TH!D$1,SMALL(Dong1,ROWS($1:28)),))</f>
        <v>42741</v>
      </c>
      <c r="C41" s="63" t="str">
        <f ca="1">IF(ROWS($1:28)&gt;COUNT(Dong1),"",IF(OFFSET(TH!M$1,SMALL(Dong1,ROWS($1:28)),)="1111",OFFSET(TH!C$1,SMALL(Dong1,ROWS($1:28)),),""))</f>
        <v/>
      </c>
      <c r="D41" s="64" t="str">
        <f ca="1">IF(ROWS($1:28)&gt;COUNT(Dong1),"",IF(OFFSET(TH!N$1,SMALL(Dong1,ROWS($1:28)),)="1111",OFFSET(TH!C$1,SMALL(Dong1,ROWS($1:28)),),""))</f>
        <v>C25</v>
      </c>
      <c r="E41" s="95" t="str">
        <f ca="1">IF(ROWS($1:28)&gt;COUNT(Dong1),"",OFFSET(TH!E$1,SMALL(Dong1,ROWS($1:28)),))</f>
        <v>Tạm ứng kiểm mẫu - A Nguyên</v>
      </c>
      <c r="F41" s="66" t="str">
        <f ca="1">IF(ROWS($1:28)&gt;COUNT(Dong1),"",IF(OFFSET(TH!N$1,SMALL(Dong1,ROWS($1:28)),)="1111",OFFSET(TH!M$1,SMALL(Dong1,ROWS($1:28)),),OFFSET(TH!N$1,SMALL(Dong1,ROWS($1:28)),)))</f>
        <v>141</v>
      </c>
      <c r="G41" s="67">
        <f ca="1">IF(ROWS($1:28)&gt;COUNT(Dong1),"",IF(OFFSET(TH!M$1,SMALL(Dong1,ROWS($1:28)),)="1111",OFFSET(TH!L$1,SMALL(Dong1,ROWS($1:28)),),0))</f>
        <v>0</v>
      </c>
      <c r="H41" s="65">
        <f ca="1">IF(ROWS($1:28)&gt;COUNT(Dong1),"",IF(OFFSET(TH!N$1,SMALL(Dong1,ROWS($1:28)),)="1111",OFFSET(TH!L$1,SMALL(Dong1,ROWS($1:28)),),0))</f>
        <v>4000000</v>
      </c>
      <c r="I41" s="63">
        <f t="shared" ca="1" si="0"/>
        <v>117792000</v>
      </c>
      <c r="J41" s="68"/>
    </row>
    <row r="42" spans="1:10" ht="19.5" customHeight="1">
      <c r="A42" s="62">
        <f ca="1">IF(ROWS($1:29)&gt;COUNT(Dong1),"",OFFSET(TH!B$1,SMALL(Dong1,ROWS($1:29)),))</f>
        <v>42742</v>
      </c>
      <c r="B42" s="62">
        <f ca="1">IF(ROWS($1:29)&gt;COUNT(Dong1),"",OFFSET(TH!D$1,SMALL(Dong1,ROWS($1:29)),))</f>
        <v>42742</v>
      </c>
      <c r="C42" s="63" t="str">
        <f ca="1">IF(ROWS($1:29)&gt;COUNT(Dong1),"",IF(OFFSET(TH!M$1,SMALL(Dong1,ROWS($1:29)),)="1111",OFFSET(TH!C$1,SMALL(Dong1,ROWS($1:29)),),""))</f>
        <v>T03</v>
      </c>
      <c r="D42" s="64" t="str">
        <f ca="1">IF(ROWS($1:29)&gt;COUNT(Dong1),"",IF(OFFSET(TH!N$1,SMALL(Dong1,ROWS($1:29)),)="1111",OFFSET(TH!C$1,SMALL(Dong1,ROWS($1:29)),),""))</f>
        <v/>
      </c>
      <c r="E42" s="95" t="str">
        <f ca="1">IF(ROWS($1:29)&gt;COUNT(Dong1),"",OFFSET(TH!E$1,SMALL(Dong1,ROWS($1:29)),))</f>
        <v>Thu tiền NH PV Combank</v>
      </c>
      <c r="F42" s="66" t="str">
        <f ca="1">IF(ROWS($1:29)&gt;COUNT(Dong1),"",IF(OFFSET(TH!N$1,SMALL(Dong1,ROWS($1:29)),)="1111",OFFSET(TH!M$1,SMALL(Dong1,ROWS($1:29)),),OFFSET(TH!N$1,SMALL(Dong1,ROWS($1:29)),)))</f>
        <v>141</v>
      </c>
      <c r="G42" s="67">
        <f ca="1">IF(ROWS($1:29)&gt;COUNT(Dong1),"",IF(OFFSET(TH!M$1,SMALL(Dong1,ROWS($1:29)),)="1111",OFFSET(TH!L$1,SMALL(Dong1,ROWS($1:29)),),0))</f>
        <v>2350000000</v>
      </c>
      <c r="H42" s="65">
        <f ca="1">IF(ROWS($1:29)&gt;COUNT(Dong1),"",IF(OFFSET(TH!N$1,SMALL(Dong1,ROWS($1:29)),)="1111",OFFSET(TH!L$1,SMALL(Dong1,ROWS($1:29)),),0))</f>
        <v>0</v>
      </c>
      <c r="I42" s="63">
        <f t="shared" ca="1" si="0"/>
        <v>2467792000</v>
      </c>
      <c r="J42" s="68"/>
    </row>
    <row r="43" spans="1:10" ht="19.5" customHeight="1">
      <c r="A43" s="62">
        <f ca="1">IF(ROWS($1:30)&gt;COUNT(Dong1),"",OFFSET(TH!B$1,SMALL(Dong1,ROWS($1:30)),))</f>
        <v>42742</v>
      </c>
      <c r="B43" s="62">
        <f ca="1">IF(ROWS($1:30)&gt;COUNT(Dong1),"",OFFSET(TH!D$1,SMALL(Dong1,ROWS($1:30)),))</f>
        <v>42742</v>
      </c>
      <c r="C43" s="63" t="str">
        <f ca="1">IF(ROWS($1:30)&gt;COUNT(Dong1),"",IF(OFFSET(TH!M$1,SMALL(Dong1,ROWS($1:30)),)="1111",OFFSET(TH!C$1,SMALL(Dong1,ROWS($1:30)),),""))</f>
        <v>T04</v>
      </c>
      <c r="D43" s="64" t="str">
        <f ca="1">IF(ROWS($1:30)&gt;COUNT(Dong1),"",IF(OFFSET(TH!N$1,SMALL(Dong1,ROWS($1:30)),)="1111",OFFSET(TH!C$1,SMALL(Dong1,ROWS($1:30)),),""))</f>
        <v/>
      </c>
      <c r="E43" s="95" t="str">
        <f ca="1">IF(ROWS($1:30)&gt;COUNT(Dong1),"",OFFSET(TH!E$1,SMALL(Dong1,ROWS($1:30)),))</f>
        <v>Thu t/ứng PC 15 ngày 5/1 - C Duyệt</v>
      </c>
      <c r="F43" s="66" t="str">
        <f ca="1">IF(ROWS($1:30)&gt;COUNT(Dong1),"",IF(OFFSET(TH!N$1,SMALL(Dong1,ROWS($1:30)),)="1111",OFFSET(TH!M$1,SMALL(Dong1,ROWS($1:30)),),OFFSET(TH!N$1,SMALL(Dong1,ROWS($1:30)),)))</f>
        <v>141</v>
      </c>
      <c r="G43" s="67">
        <f ca="1">IF(ROWS($1:30)&gt;COUNT(Dong1),"",IF(OFFSET(TH!M$1,SMALL(Dong1,ROWS($1:30)),)="1111",OFFSET(TH!L$1,SMALL(Dong1,ROWS($1:30)),),0))</f>
        <v>5000000</v>
      </c>
      <c r="H43" s="65">
        <f ca="1">IF(ROWS($1:30)&gt;COUNT(Dong1),"",IF(OFFSET(TH!N$1,SMALL(Dong1,ROWS($1:30)),)="1111",OFFSET(TH!L$1,SMALL(Dong1,ROWS($1:30)),),0))</f>
        <v>0</v>
      </c>
      <c r="I43" s="63">
        <f t="shared" ca="1" si="0"/>
        <v>2472792000</v>
      </c>
      <c r="J43" s="68"/>
    </row>
    <row r="44" spans="1:10" ht="19.5" customHeight="1">
      <c r="A44" s="62">
        <f ca="1">IF(ROWS($1:31)&gt;COUNT(Dong1),"",OFFSET(TH!B$1,SMALL(Dong1,ROWS($1:31)),))</f>
        <v>42742</v>
      </c>
      <c r="B44" s="62">
        <f ca="1">IF(ROWS($1:31)&gt;COUNT(Dong1),"",OFFSET(TH!D$1,SMALL(Dong1,ROWS($1:31)),))</f>
        <v>42742</v>
      </c>
      <c r="C44" s="63" t="str">
        <f ca="1">IF(ROWS($1:31)&gt;COUNT(Dong1),"",IF(OFFSET(TH!M$1,SMALL(Dong1,ROWS($1:31)),)="1111",OFFSET(TH!C$1,SMALL(Dong1,ROWS($1:31)),),""))</f>
        <v>T05</v>
      </c>
      <c r="D44" s="64" t="str">
        <f ca="1">IF(ROWS($1:31)&gt;COUNT(Dong1),"",IF(OFFSET(TH!N$1,SMALL(Dong1,ROWS($1:31)),)="1111",OFFSET(TH!C$1,SMALL(Dong1,ROWS($1:31)),),""))</f>
        <v/>
      </c>
      <c r="E44" s="95" t="str">
        <f ca="1">IF(ROWS($1:31)&gt;COUNT(Dong1),"",OFFSET(TH!E$1,SMALL(Dong1,ROWS($1:31)),))</f>
        <v>Thu t/ứng PC 25 ngày 6/1 - Thạnh</v>
      </c>
      <c r="F44" s="66" t="str">
        <f ca="1">IF(ROWS($1:31)&gt;COUNT(Dong1),"",IF(OFFSET(TH!N$1,SMALL(Dong1,ROWS($1:31)),)="1111",OFFSET(TH!M$1,SMALL(Dong1,ROWS($1:31)),),OFFSET(TH!N$1,SMALL(Dong1,ROWS($1:31)),)))</f>
        <v>141</v>
      </c>
      <c r="G44" s="67">
        <f ca="1">IF(ROWS($1:31)&gt;COUNT(Dong1),"",IF(OFFSET(TH!M$1,SMALL(Dong1,ROWS($1:31)),)="1111",OFFSET(TH!L$1,SMALL(Dong1,ROWS($1:31)),),0))</f>
        <v>4000000</v>
      </c>
      <c r="H44" s="65">
        <f ca="1">IF(ROWS($1:31)&gt;COUNT(Dong1),"",IF(OFFSET(TH!N$1,SMALL(Dong1,ROWS($1:31)),)="1111",OFFSET(TH!L$1,SMALL(Dong1,ROWS($1:31)),),0))</f>
        <v>0</v>
      </c>
      <c r="I44" s="63">
        <f t="shared" ca="1" si="0"/>
        <v>2476792000</v>
      </c>
      <c r="J44" s="68"/>
    </row>
    <row r="45" spans="1:10" ht="19.5" customHeight="1">
      <c r="A45" s="62">
        <f ca="1">IF(ROWS($1:32)&gt;COUNT(Dong1),"",OFFSET(TH!B$1,SMALL(Dong1,ROWS($1:32)),))</f>
        <v>42742</v>
      </c>
      <c r="B45" s="62">
        <f ca="1">IF(ROWS($1:32)&gt;COUNT(Dong1),"",OFFSET(TH!D$1,SMALL(Dong1,ROWS($1:32)),))</f>
        <v>42742</v>
      </c>
      <c r="C45" s="63" t="str">
        <f ca="1">IF(ROWS($1:32)&gt;COUNT(Dong1),"",IF(OFFSET(TH!M$1,SMALL(Dong1,ROWS($1:32)),)="1111",OFFSET(TH!C$1,SMALL(Dong1,ROWS($1:32)),),""))</f>
        <v>T06</v>
      </c>
      <c r="D45" s="64" t="str">
        <f ca="1">IF(ROWS($1:32)&gt;COUNT(Dong1),"",IF(OFFSET(TH!N$1,SMALL(Dong1,ROWS($1:32)),)="1111",OFFSET(TH!C$1,SMALL(Dong1,ROWS($1:32)),),""))</f>
        <v/>
      </c>
      <c r="E45" s="95" t="str">
        <f ca="1">IF(ROWS($1:32)&gt;COUNT(Dong1),"",OFFSET(TH!E$1,SMALL(Dong1,ROWS($1:32)),))</f>
        <v>Thu t/ứng PC 87 ngày 15/12/16  - Bé Hai</v>
      </c>
      <c r="F45" s="66" t="str">
        <f ca="1">IF(ROWS($1:32)&gt;COUNT(Dong1),"",IF(OFFSET(TH!N$1,SMALL(Dong1,ROWS($1:32)),)="1111",OFFSET(TH!M$1,SMALL(Dong1,ROWS($1:32)),),OFFSET(TH!N$1,SMALL(Dong1,ROWS($1:32)),)))</f>
        <v>141</v>
      </c>
      <c r="G45" s="67">
        <f ca="1">IF(ROWS($1:32)&gt;COUNT(Dong1),"",IF(OFFSET(TH!M$1,SMALL(Dong1,ROWS($1:32)),)="1111",OFFSET(TH!L$1,SMALL(Dong1,ROWS($1:32)),),0))</f>
        <v>2000000</v>
      </c>
      <c r="H45" s="65">
        <f ca="1">IF(ROWS($1:32)&gt;COUNT(Dong1),"",IF(OFFSET(TH!N$1,SMALL(Dong1,ROWS($1:32)),)="1111",OFFSET(TH!L$1,SMALL(Dong1,ROWS($1:32)),),0))</f>
        <v>0</v>
      </c>
      <c r="I45" s="63">
        <f t="shared" ca="1" si="0"/>
        <v>2478792000</v>
      </c>
      <c r="J45" s="68"/>
    </row>
    <row r="46" spans="1:10" ht="19.5" customHeight="1">
      <c r="A46" s="62">
        <f ca="1">IF(ROWS($1:33)&gt;COUNT(Dong1),"",OFFSET(TH!B$1,SMALL(Dong1,ROWS($1:33)),))</f>
        <v>42742</v>
      </c>
      <c r="B46" s="62">
        <f ca="1">IF(ROWS($1:33)&gt;COUNT(Dong1),"",OFFSET(TH!D$1,SMALL(Dong1,ROWS($1:33)),))</f>
        <v>42742</v>
      </c>
      <c r="C46" s="63" t="str">
        <f ca="1">IF(ROWS($1:33)&gt;COUNT(Dong1),"",IF(OFFSET(TH!M$1,SMALL(Dong1,ROWS($1:33)),)="1111",OFFSET(TH!C$1,SMALL(Dong1,ROWS($1:33)),),""))</f>
        <v/>
      </c>
      <c r="D46" s="64" t="str">
        <f ca="1">IF(ROWS($1:33)&gt;COUNT(Dong1),"",IF(OFFSET(TH!N$1,SMALL(Dong1,ROWS($1:33)),)="1111",OFFSET(TH!C$1,SMALL(Dong1,ROWS($1:33)),),""))</f>
        <v>C26</v>
      </c>
      <c r="E46" s="95" t="str">
        <f ca="1">IF(ROWS($1:33)&gt;COUNT(Dong1),"",OFFSET(TH!E$1,SMALL(Dong1,ROWS($1:33)),))</f>
        <v>Nộp tiền EIB Q4</v>
      </c>
      <c r="F46" s="66" t="str">
        <f ca="1">IF(ROWS($1:33)&gt;COUNT(Dong1),"",IF(OFFSET(TH!N$1,SMALL(Dong1,ROWS($1:33)),)="1111",OFFSET(TH!M$1,SMALL(Dong1,ROWS($1:33)),),OFFSET(TH!N$1,SMALL(Dong1,ROWS($1:33)),)))</f>
        <v>1121</v>
      </c>
      <c r="G46" s="67">
        <f ca="1">IF(ROWS($1:33)&gt;COUNT(Dong1),"",IF(OFFSET(TH!M$1,SMALL(Dong1,ROWS($1:33)),)="1111",OFFSET(TH!L$1,SMALL(Dong1,ROWS($1:33)),),0))</f>
        <v>0</v>
      </c>
      <c r="H46" s="65">
        <f ca="1">IF(ROWS($1:33)&gt;COUNT(Dong1),"",IF(OFFSET(TH!N$1,SMALL(Dong1,ROWS($1:33)),)="1111",OFFSET(TH!L$1,SMALL(Dong1,ROWS($1:33)),),0))</f>
        <v>2350000000</v>
      </c>
      <c r="I46" s="63">
        <f t="shared" ca="1" si="0"/>
        <v>128792000</v>
      </c>
      <c r="J46" s="68"/>
    </row>
    <row r="47" spans="1:10" ht="19.5" customHeight="1">
      <c r="A47" s="62">
        <f ca="1">IF(ROWS($1:34)&gt;COUNT(Dong1),"",OFFSET(TH!B$1,SMALL(Dong1,ROWS($1:34)),))</f>
        <v>42742</v>
      </c>
      <c r="B47" s="62">
        <f ca="1">IF(ROWS($1:34)&gt;COUNT(Dong1),"",OFFSET(TH!D$1,SMALL(Dong1,ROWS($1:34)),))</f>
        <v>42742</v>
      </c>
      <c r="C47" s="63" t="str">
        <f ca="1">IF(ROWS($1:34)&gt;COUNT(Dong1),"",IF(OFFSET(TH!M$1,SMALL(Dong1,ROWS($1:34)),)="1111",OFFSET(TH!C$1,SMALL(Dong1,ROWS($1:34)),),""))</f>
        <v/>
      </c>
      <c r="D47" s="64" t="str">
        <f ca="1">IF(ROWS($1:34)&gt;COUNT(Dong1),"",IF(OFFSET(TH!N$1,SMALL(Dong1,ROWS($1:34)),)="1111",OFFSET(TH!C$1,SMALL(Dong1,ROWS($1:34)),),""))</f>
        <v>C27</v>
      </c>
      <c r="E47" s="95" t="str">
        <f ca="1">IF(ROWS($1:34)&gt;COUNT(Dong1),"",OFFSET(TH!E$1,SMALL(Dong1,ROWS($1:34)),))</f>
        <v>Kiểm mẫu - A Nguyên</v>
      </c>
      <c r="F47" s="66">
        <f ca="1">IF(ROWS($1:34)&gt;COUNT(Dong1),"",IF(OFFSET(TH!N$1,SMALL(Dong1,ROWS($1:34)),)="1111",OFFSET(TH!M$1,SMALL(Dong1,ROWS($1:34)),),OFFSET(TH!N$1,SMALL(Dong1,ROWS($1:34)),)))</f>
        <v>0</v>
      </c>
      <c r="G47" s="67">
        <f ca="1">IF(ROWS($1:34)&gt;COUNT(Dong1),"",IF(OFFSET(TH!M$1,SMALL(Dong1,ROWS($1:34)),)="1111",OFFSET(TH!L$1,SMALL(Dong1,ROWS($1:34)),),0))</f>
        <v>0</v>
      </c>
      <c r="H47" s="65">
        <f ca="1">IF(ROWS($1:34)&gt;COUNT(Dong1),"",IF(OFFSET(TH!N$1,SMALL(Dong1,ROWS($1:34)),)="1111",OFFSET(TH!L$1,SMALL(Dong1,ROWS($1:34)),),0))</f>
        <v>8190000</v>
      </c>
      <c r="I47" s="63">
        <f t="shared" ca="1" si="0"/>
        <v>120602000</v>
      </c>
      <c r="J47" s="68"/>
    </row>
    <row r="48" spans="1:10" ht="19.5" customHeight="1">
      <c r="A48" s="62">
        <f ca="1">IF(ROWS($1:35)&gt;COUNT(Dong1),"",OFFSET(TH!B$1,SMALL(Dong1,ROWS($1:35)),))</f>
        <v>42742</v>
      </c>
      <c r="B48" s="62">
        <f ca="1">IF(ROWS($1:35)&gt;COUNT(Dong1),"",OFFSET(TH!D$1,SMALL(Dong1,ROWS($1:35)),))</f>
        <v>42742</v>
      </c>
      <c r="C48" s="63" t="str">
        <f ca="1">IF(ROWS($1:35)&gt;COUNT(Dong1),"",IF(OFFSET(TH!M$1,SMALL(Dong1,ROWS($1:35)),)="1111",OFFSET(TH!C$1,SMALL(Dong1,ROWS($1:35)),),""))</f>
        <v/>
      </c>
      <c r="D48" s="64" t="str">
        <f ca="1">IF(ROWS($1:35)&gt;COUNT(Dong1),"",IF(OFFSET(TH!N$1,SMALL(Dong1,ROWS($1:35)),)="1111",OFFSET(TH!C$1,SMALL(Dong1,ROWS($1:35)),),""))</f>
        <v>C28</v>
      </c>
      <c r="E48" s="95" t="str">
        <f ca="1">IF(ROWS($1:35)&gt;COUNT(Dong1),"",OFFSET(TH!E$1,SMALL(Dong1,ROWS($1:35)),))</f>
        <v>Chi phí xưởng 15/12 - 7/1</v>
      </c>
      <c r="F48" s="66">
        <f ca="1">IF(ROWS($1:35)&gt;COUNT(Dong1),"",IF(OFFSET(TH!N$1,SMALL(Dong1,ROWS($1:35)),)="1111",OFFSET(TH!M$1,SMALL(Dong1,ROWS($1:35)),),OFFSET(TH!N$1,SMALL(Dong1,ROWS($1:35)),)))</f>
        <v>0</v>
      </c>
      <c r="G48" s="67">
        <f ca="1">IF(ROWS($1:35)&gt;COUNT(Dong1),"",IF(OFFSET(TH!M$1,SMALL(Dong1,ROWS($1:35)),)="1111",OFFSET(TH!L$1,SMALL(Dong1,ROWS($1:35)),),0))</f>
        <v>0</v>
      </c>
      <c r="H48" s="65">
        <f ca="1">IF(ROWS($1:35)&gt;COUNT(Dong1),"",IF(OFFSET(TH!N$1,SMALL(Dong1,ROWS($1:35)),)="1111",OFFSET(TH!L$1,SMALL(Dong1,ROWS($1:35)),),0))</f>
        <v>2573000</v>
      </c>
      <c r="I48" s="63">
        <f t="shared" ca="1" si="0"/>
        <v>118029000</v>
      </c>
      <c r="J48" s="68"/>
    </row>
    <row r="49" spans="1:10" ht="19.5" customHeight="1">
      <c r="A49" s="62">
        <f ca="1">IF(ROWS($1:36)&gt;COUNT(Dong1),"",OFFSET(TH!B$1,SMALL(Dong1,ROWS($1:36)),))</f>
        <v>42742</v>
      </c>
      <c r="B49" s="62">
        <f ca="1">IF(ROWS($1:36)&gt;COUNT(Dong1),"",OFFSET(TH!D$1,SMALL(Dong1,ROWS($1:36)),))</f>
        <v>42742</v>
      </c>
      <c r="C49" s="63" t="str">
        <f ca="1">IF(ROWS($1:36)&gt;COUNT(Dong1),"",IF(OFFSET(TH!M$1,SMALL(Dong1,ROWS($1:36)),)="1111",OFFSET(TH!C$1,SMALL(Dong1,ROWS($1:36)),),""))</f>
        <v/>
      </c>
      <c r="D49" s="64" t="str">
        <f ca="1">IF(ROWS($1:36)&gt;COUNT(Dong1),"",IF(OFFSET(TH!N$1,SMALL(Dong1,ROWS($1:36)),)="1111",OFFSET(TH!C$1,SMALL(Dong1,ROWS($1:36)),),""))</f>
        <v>C29</v>
      </c>
      <c r="E49" s="95" t="str">
        <f ca="1">IF(ROWS($1:36)&gt;COUNT(Dong1),"",OFFSET(TH!E$1,SMALL(Dong1,ROWS($1:36)),))</f>
        <v>Tạm ứng chi phí xưởng 8/1/17</v>
      </c>
      <c r="F49" s="66" t="str">
        <f ca="1">IF(ROWS($1:36)&gt;COUNT(Dong1),"",IF(OFFSET(TH!N$1,SMALL(Dong1,ROWS($1:36)),)="1111",OFFSET(TH!M$1,SMALL(Dong1,ROWS($1:36)),),OFFSET(TH!N$1,SMALL(Dong1,ROWS($1:36)),)))</f>
        <v>141</v>
      </c>
      <c r="G49" s="67">
        <f ca="1">IF(ROWS($1:36)&gt;COUNT(Dong1),"",IF(OFFSET(TH!M$1,SMALL(Dong1,ROWS($1:36)),)="1111",OFFSET(TH!L$1,SMALL(Dong1,ROWS($1:36)),),0))</f>
        <v>0</v>
      </c>
      <c r="H49" s="65">
        <f ca="1">IF(ROWS($1:36)&gt;COUNT(Dong1),"",IF(OFFSET(TH!N$1,SMALL(Dong1,ROWS($1:36)),)="1111",OFFSET(TH!L$1,SMALL(Dong1,ROWS($1:36)),),0))</f>
        <v>2000000</v>
      </c>
      <c r="I49" s="63">
        <f t="shared" ca="1" si="0"/>
        <v>116029000</v>
      </c>
      <c r="J49" s="68"/>
    </row>
    <row r="50" spans="1:10" ht="19.5" customHeight="1">
      <c r="A50" s="62">
        <f ca="1">IF(ROWS($1:37)&gt;COUNT(Dong1),"",OFFSET(TH!B$1,SMALL(Dong1,ROWS($1:37)),))</f>
        <v>42744</v>
      </c>
      <c r="B50" s="62">
        <f ca="1">IF(ROWS($1:37)&gt;COUNT(Dong1),"",OFFSET(TH!D$1,SMALL(Dong1,ROWS($1:37)),))</f>
        <v>42744</v>
      </c>
      <c r="C50" s="63" t="str">
        <f ca="1">IF(ROWS($1:37)&gt;COUNT(Dong1),"",IF(OFFSET(TH!M$1,SMALL(Dong1,ROWS($1:37)),)="1111",OFFSET(TH!C$1,SMALL(Dong1,ROWS($1:37)),),""))</f>
        <v>T07</v>
      </c>
      <c r="D50" s="64" t="str">
        <f ca="1">IF(ROWS($1:37)&gt;COUNT(Dong1),"",IF(OFFSET(TH!N$1,SMALL(Dong1,ROWS($1:37)),)="1111",OFFSET(TH!C$1,SMALL(Dong1,ROWS($1:37)),),""))</f>
        <v/>
      </c>
      <c r="E50" s="95" t="str">
        <f ca="1">IF(ROWS($1:37)&gt;COUNT(Dong1),"",OFFSET(TH!E$1,SMALL(Dong1,ROWS($1:37)),))</f>
        <v>Thu tiền NH - Q4</v>
      </c>
      <c r="F50" s="66" t="str">
        <f ca="1">IF(ROWS($1:37)&gt;COUNT(Dong1),"",IF(OFFSET(TH!N$1,SMALL(Dong1,ROWS($1:37)),)="1111",OFFSET(TH!M$1,SMALL(Dong1,ROWS($1:37)),),OFFSET(TH!N$1,SMALL(Dong1,ROWS($1:37)),)))</f>
        <v>1121</v>
      </c>
      <c r="G50" s="67">
        <f ca="1">IF(ROWS($1:37)&gt;COUNT(Dong1),"",IF(OFFSET(TH!M$1,SMALL(Dong1,ROWS($1:37)),)="1111",OFFSET(TH!L$1,SMALL(Dong1,ROWS($1:37)),),0))</f>
        <v>2970000000</v>
      </c>
      <c r="H50" s="65">
        <f ca="1">IF(ROWS($1:37)&gt;COUNT(Dong1),"",IF(OFFSET(TH!N$1,SMALL(Dong1,ROWS($1:37)),)="1111",OFFSET(TH!L$1,SMALL(Dong1,ROWS($1:37)),),0))</f>
        <v>0</v>
      </c>
      <c r="I50" s="63">
        <f t="shared" ca="1" si="0"/>
        <v>3086029000</v>
      </c>
      <c r="J50" s="68"/>
    </row>
    <row r="51" spans="1:10" ht="19.5" customHeight="1">
      <c r="A51" s="62">
        <f ca="1">IF(ROWS($1:38)&gt;COUNT(Dong1),"",OFFSET(TH!B$1,SMALL(Dong1,ROWS($1:38)),))</f>
        <v>42744</v>
      </c>
      <c r="B51" s="62">
        <f ca="1">IF(ROWS($1:38)&gt;COUNT(Dong1),"",OFFSET(TH!D$1,SMALL(Dong1,ROWS($1:38)),))</f>
        <v>42744</v>
      </c>
      <c r="C51" s="63" t="str">
        <f ca="1">IF(ROWS($1:38)&gt;COUNT(Dong1),"",IF(OFFSET(TH!M$1,SMALL(Dong1,ROWS($1:38)),)="1111",OFFSET(TH!C$1,SMALL(Dong1,ROWS($1:38)),),""))</f>
        <v/>
      </c>
      <c r="D51" s="64" t="str">
        <f ca="1">IF(ROWS($1:38)&gt;COUNT(Dong1),"",IF(OFFSET(TH!N$1,SMALL(Dong1,ROWS($1:38)),)="1111",OFFSET(TH!C$1,SMALL(Dong1,ROWS($1:38)),),""))</f>
        <v>C30</v>
      </c>
      <c r="E51" s="95" t="str">
        <f ca="1">IF(ROWS($1:38)&gt;COUNT(Dong1),"",OFFSET(TH!E$1,SMALL(Dong1,ROWS($1:38)),))</f>
        <v>Tiền cá cơm - TQ</v>
      </c>
      <c r="F51" s="66">
        <f ca="1">IF(ROWS($1:38)&gt;COUNT(Dong1),"",IF(OFFSET(TH!N$1,SMALL(Dong1,ROWS($1:38)),)="1111",OFFSET(TH!M$1,SMALL(Dong1,ROWS($1:38)),),OFFSET(TH!N$1,SMALL(Dong1,ROWS($1:38)),)))</f>
        <v>0</v>
      </c>
      <c r="G51" s="67">
        <f ca="1">IF(ROWS($1:38)&gt;COUNT(Dong1),"",IF(OFFSET(TH!M$1,SMALL(Dong1,ROWS($1:38)),)="1111",OFFSET(TH!L$1,SMALL(Dong1,ROWS($1:38)),),0))</f>
        <v>0</v>
      </c>
      <c r="H51" s="65">
        <f ca="1">IF(ROWS($1:38)&gt;COUNT(Dong1),"",IF(OFFSET(TH!N$1,SMALL(Dong1,ROWS($1:38)),)="1111",OFFSET(TH!L$1,SMALL(Dong1,ROWS($1:38)),),0))</f>
        <v>2693712000</v>
      </c>
      <c r="I51" s="63">
        <f t="shared" ca="1" si="0"/>
        <v>392317000</v>
      </c>
      <c r="J51" s="68"/>
    </row>
    <row r="52" spans="1:10" ht="19.5" customHeight="1">
      <c r="A52" s="62">
        <f ca="1">IF(ROWS($1:39)&gt;COUNT(Dong1),"",OFFSET(TH!B$1,SMALL(Dong1,ROWS($1:39)),))</f>
        <v>42744</v>
      </c>
      <c r="B52" s="62">
        <f ca="1">IF(ROWS($1:39)&gt;COUNT(Dong1),"",OFFSET(TH!D$1,SMALL(Dong1,ROWS($1:39)),))</f>
        <v>42744</v>
      </c>
      <c r="C52" s="63" t="str">
        <f ca="1">IF(ROWS($1:39)&gt;COUNT(Dong1),"",IF(OFFSET(TH!M$1,SMALL(Dong1,ROWS($1:39)),)="1111",OFFSET(TH!C$1,SMALL(Dong1,ROWS($1:39)),),""))</f>
        <v/>
      </c>
      <c r="D52" s="64" t="str">
        <f ca="1">IF(ROWS($1:39)&gt;COUNT(Dong1),"",IF(OFFSET(TH!N$1,SMALL(Dong1,ROWS($1:39)),)="1111",OFFSET(TH!C$1,SMALL(Dong1,ROWS($1:39)),),""))</f>
        <v>C31</v>
      </c>
      <c r="E52" s="95" t="str">
        <f ca="1">IF(ROWS($1:39)&gt;COUNT(Dong1),"",OFFSET(TH!E$1,SMALL(Dong1,ROWS($1:39)),))</f>
        <v>Mua hủ nhựa - Duy Tân</v>
      </c>
      <c r="F52" s="66">
        <f ca="1">IF(ROWS($1:39)&gt;COUNT(Dong1),"",IF(OFFSET(TH!N$1,SMALL(Dong1,ROWS($1:39)),)="1111",OFFSET(TH!M$1,SMALL(Dong1,ROWS($1:39)),),OFFSET(TH!N$1,SMALL(Dong1,ROWS($1:39)),)))</f>
        <v>0</v>
      </c>
      <c r="G52" s="67">
        <f ca="1">IF(ROWS($1:39)&gt;COUNT(Dong1),"",IF(OFFSET(TH!M$1,SMALL(Dong1,ROWS($1:39)),)="1111",OFFSET(TH!L$1,SMALL(Dong1,ROWS($1:39)),),0))</f>
        <v>0</v>
      </c>
      <c r="H52" s="65">
        <f ca="1">IF(ROWS($1:39)&gt;COUNT(Dong1),"",IF(OFFSET(TH!N$1,SMALL(Dong1,ROWS($1:39)),)="1111",OFFSET(TH!L$1,SMALL(Dong1,ROWS($1:39)),),0))</f>
        <v>3273000</v>
      </c>
      <c r="I52" s="63">
        <f t="shared" ca="1" si="0"/>
        <v>389044000</v>
      </c>
      <c r="J52" s="68"/>
    </row>
    <row r="53" spans="1:10" ht="19.5" customHeight="1">
      <c r="A53" s="62">
        <f ca="1">IF(ROWS($1:40)&gt;COUNT(Dong1),"",OFFSET(TH!B$1,SMALL(Dong1,ROWS($1:40)),))</f>
        <v>42744</v>
      </c>
      <c r="B53" s="62">
        <f ca="1">IF(ROWS($1:40)&gt;COUNT(Dong1),"",OFFSET(TH!D$1,SMALL(Dong1,ROWS($1:40)),))</f>
        <v>42744</v>
      </c>
      <c r="C53" s="63" t="str">
        <f ca="1">IF(ROWS($1:40)&gt;COUNT(Dong1),"",IF(OFFSET(TH!M$1,SMALL(Dong1,ROWS($1:40)),)="1111",OFFSET(TH!C$1,SMALL(Dong1,ROWS($1:40)),),""))</f>
        <v/>
      </c>
      <c r="D53" s="64" t="str">
        <f ca="1">IF(ROWS($1:40)&gt;COUNT(Dong1),"",IF(OFFSET(TH!N$1,SMALL(Dong1,ROWS($1:40)),)="1111",OFFSET(TH!C$1,SMALL(Dong1,ROWS($1:40)),),""))</f>
        <v>C32</v>
      </c>
      <c r="E53" s="95" t="str">
        <f ca="1">IF(ROWS($1:40)&gt;COUNT(Dong1),"",OFFSET(TH!E$1,SMALL(Dong1,ROWS($1:40)),))</f>
        <v>Chi tiền du lịch - Cường</v>
      </c>
      <c r="F53" s="66">
        <f ca="1">IF(ROWS($1:40)&gt;COUNT(Dong1),"",IF(OFFSET(TH!N$1,SMALL(Dong1,ROWS($1:40)),)="1111",OFFSET(TH!M$1,SMALL(Dong1,ROWS($1:40)),),OFFSET(TH!N$1,SMALL(Dong1,ROWS($1:40)),)))</f>
        <v>0</v>
      </c>
      <c r="G53" s="67">
        <f ca="1">IF(ROWS($1:40)&gt;COUNT(Dong1),"",IF(OFFSET(TH!M$1,SMALL(Dong1,ROWS($1:40)),)="1111",OFFSET(TH!L$1,SMALL(Dong1,ROWS($1:40)),),0))</f>
        <v>0</v>
      </c>
      <c r="H53" s="65">
        <f ca="1">IF(ROWS($1:40)&gt;COUNT(Dong1),"",IF(OFFSET(TH!N$1,SMALL(Dong1,ROWS($1:40)),)="1111",OFFSET(TH!L$1,SMALL(Dong1,ROWS($1:40)),),0))</f>
        <v>60020000</v>
      </c>
      <c r="I53" s="63">
        <f t="shared" ca="1" si="0"/>
        <v>329024000</v>
      </c>
      <c r="J53" s="68"/>
    </row>
    <row r="54" spans="1:10" ht="19.5" customHeight="1">
      <c r="A54" s="62">
        <f ca="1">IF(ROWS($1:41)&gt;COUNT(Dong1),"",OFFSET(TH!B$1,SMALL(Dong1,ROWS($1:41)),))</f>
        <v>42744</v>
      </c>
      <c r="B54" s="62">
        <f ca="1">IF(ROWS($1:41)&gt;COUNT(Dong1),"",OFFSET(TH!D$1,SMALL(Dong1,ROWS($1:41)),))</f>
        <v>42744</v>
      </c>
      <c r="C54" s="63" t="str">
        <f ca="1">IF(ROWS($1:41)&gt;COUNT(Dong1),"",IF(OFFSET(TH!M$1,SMALL(Dong1,ROWS($1:41)),)="1111",OFFSET(TH!C$1,SMALL(Dong1,ROWS($1:41)),),""))</f>
        <v/>
      </c>
      <c r="D54" s="64" t="str">
        <f ca="1">IF(ROWS($1:41)&gt;COUNT(Dong1),"",IF(OFFSET(TH!N$1,SMALL(Dong1,ROWS($1:41)),)="1111",OFFSET(TH!C$1,SMALL(Dong1,ROWS($1:41)),),""))</f>
        <v>C33</v>
      </c>
      <c r="E54" s="95" t="str">
        <f ca="1">IF(ROWS($1:41)&gt;COUNT(Dong1),"",OFFSET(TH!E$1,SMALL(Dong1,ROWS($1:41)),))</f>
        <v>Chi tiền - Duy Dương</v>
      </c>
      <c r="F54" s="66">
        <f ca="1">IF(ROWS($1:41)&gt;COUNT(Dong1),"",IF(OFFSET(TH!N$1,SMALL(Dong1,ROWS($1:41)),)="1111",OFFSET(TH!M$1,SMALL(Dong1,ROWS($1:41)),),OFFSET(TH!N$1,SMALL(Dong1,ROWS($1:41)),)))</f>
        <v>0</v>
      </c>
      <c r="G54" s="67">
        <f ca="1">IF(ROWS($1:41)&gt;COUNT(Dong1),"",IF(OFFSET(TH!M$1,SMALL(Dong1,ROWS($1:41)),)="1111",OFFSET(TH!L$1,SMALL(Dong1,ROWS($1:41)),),0))</f>
        <v>0</v>
      </c>
      <c r="H54" s="65">
        <f ca="1">IF(ROWS($1:41)&gt;COUNT(Dong1),"",IF(OFFSET(TH!N$1,SMALL(Dong1,ROWS($1:41)),)="1111",OFFSET(TH!L$1,SMALL(Dong1,ROWS($1:41)),),0))</f>
        <v>50000000</v>
      </c>
      <c r="I54" s="63">
        <f t="shared" ca="1" si="0"/>
        <v>279024000</v>
      </c>
      <c r="J54" s="68"/>
    </row>
    <row r="55" spans="1:10" ht="19.5" customHeight="1">
      <c r="A55" s="62">
        <f ca="1">IF(ROWS($1:42)&gt;COUNT(Dong1),"",OFFSET(TH!B$1,SMALL(Dong1,ROWS($1:42)),))</f>
        <v>42744</v>
      </c>
      <c r="B55" s="62">
        <f ca="1">IF(ROWS($1:42)&gt;COUNT(Dong1),"",OFFSET(TH!D$1,SMALL(Dong1,ROWS($1:42)),))</f>
        <v>42744</v>
      </c>
      <c r="C55" s="63" t="str">
        <f ca="1">IF(ROWS($1:42)&gt;COUNT(Dong1),"",IF(OFFSET(TH!M$1,SMALL(Dong1,ROWS($1:42)),)="1111",OFFSET(TH!C$1,SMALL(Dong1,ROWS($1:42)),),""))</f>
        <v/>
      </c>
      <c r="D55" s="64" t="str">
        <f ca="1">IF(ROWS($1:42)&gt;COUNT(Dong1),"",IF(OFFSET(TH!N$1,SMALL(Dong1,ROWS($1:42)),)="1111",OFFSET(TH!C$1,SMALL(Dong1,ROWS($1:42)),),""))</f>
        <v>C34</v>
      </c>
      <c r="E55" s="95" t="str">
        <f ca="1">IF(ROWS($1:42)&gt;COUNT(Dong1),"",OFFSET(TH!E$1,SMALL(Dong1,ROWS($1:42)),))</f>
        <v>Chi phí - nhà (Cô 8)</v>
      </c>
      <c r="F55" s="66">
        <f ca="1">IF(ROWS($1:42)&gt;COUNT(Dong1),"",IF(OFFSET(TH!N$1,SMALL(Dong1,ROWS($1:42)),)="1111",OFFSET(TH!M$1,SMALL(Dong1,ROWS($1:42)),),OFFSET(TH!N$1,SMALL(Dong1,ROWS($1:42)),)))</f>
        <v>0</v>
      </c>
      <c r="G55" s="67">
        <f ca="1">IF(ROWS($1:42)&gt;COUNT(Dong1),"",IF(OFFSET(TH!M$1,SMALL(Dong1,ROWS($1:42)),)="1111",OFFSET(TH!L$1,SMALL(Dong1,ROWS($1:42)),),0))</f>
        <v>0</v>
      </c>
      <c r="H55" s="65">
        <f ca="1">IF(ROWS($1:42)&gt;COUNT(Dong1),"",IF(OFFSET(TH!N$1,SMALL(Dong1,ROWS($1:42)),)="1111",OFFSET(TH!L$1,SMALL(Dong1,ROWS($1:42)),),0))</f>
        <v>10000000</v>
      </c>
      <c r="I55" s="63">
        <f t="shared" ca="1" si="0"/>
        <v>269024000</v>
      </c>
      <c r="J55" s="68"/>
    </row>
    <row r="56" spans="1:10" ht="19.5" customHeight="1">
      <c r="A56" s="62">
        <f ca="1">IF(ROWS($1:43)&gt;COUNT(Dong1),"",OFFSET(TH!B$1,SMALL(Dong1,ROWS($1:43)),))</f>
        <v>42744</v>
      </c>
      <c r="B56" s="62">
        <f ca="1">IF(ROWS($1:43)&gt;COUNT(Dong1),"",OFFSET(TH!D$1,SMALL(Dong1,ROWS($1:43)),))</f>
        <v>42744</v>
      </c>
      <c r="C56" s="63" t="str">
        <f ca="1">IF(ROWS($1:43)&gt;COUNT(Dong1),"",IF(OFFSET(TH!M$1,SMALL(Dong1,ROWS($1:43)),)="1111",OFFSET(TH!C$1,SMALL(Dong1,ROWS($1:43)),),""))</f>
        <v/>
      </c>
      <c r="D56" s="64" t="str">
        <f ca="1">IF(ROWS($1:43)&gt;COUNT(Dong1),"",IF(OFFSET(TH!N$1,SMALL(Dong1,ROWS($1:43)),)="1111",OFFSET(TH!C$1,SMALL(Dong1,ROWS($1:43)),),""))</f>
        <v>C35</v>
      </c>
      <c r="E56" s="95" t="str">
        <f ca="1">IF(ROWS($1:43)&gt;COUNT(Dong1),"",OFFSET(TH!E$1,SMALL(Dong1,ROWS($1:43)),))</f>
        <v>Tiền chợ - nhà</v>
      </c>
      <c r="F56" s="66">
        <f ca="1">IF(ROWS($1:43)&gt;COUNT(Dong1),"",IF(OFFSET(TH!N$1,SMALL(Dong1,ROWS($1:43)),)="1111",OFFSET(TH!M$1,SMALL(Dong1,ROWS($1:43)),),OFFSET(TH!N$1,SMALL(Dong1,ROWS($1:43)),)))</f>
        <v>0</v>
      </c>
      <c r="G56" s="67">
        <f ca="1">IF(ROWS($1:43)&gt;COUNT(Dong1),"",IF(OFFSET(TH!M$1,SMALL(Dong1,ROWS($1:43)),)="1111",OFFSET(TH!L$1,SMALL(Dong1,ROWS($1:43)),),0))</f>
        <v>0</v>
      </c>
      <c r="H56" s="65">
        <f ca="1">IF(ROWS($1:43)&gt;COUNT(Dong1),"",IF(OFFSET(TH!N$1,SMALL(Dong1,ROWS($1:43)),)="1111",OFFSET(TH!L$1,SMALL(Dong1,ROWS($1:43)),),0))</f>
        <v>500000</v>
      </c>
      <c r="I56" s="63">
        <f t="shared" ca="1" si="0"/>
        <v>268524000</v>
      </c>
      <c r="J56" s="68"/>
    </row>
    <row r="57" spans="1:10" ht="19.5" customHeight="1">
      <c r="A57" s="62">
        <f ca="1">IF(ROWS($1:44)&gt;COUNT(Dong1),"",OFFSET(TH!B$1,SMALL(Dong1,ROWS($1:44)),))</f>
        <v>42744</v>
      </c>
      <c r="B57" s="62">
        <f ca="1">IF(ROWS($1:44)&gt;COUNT(Dong1),"",OFFSET(TH!D$1,SMALL(Dong1,ROWS($1:44)),))</f>
        <v>42744</v>
      </c>
      <c r="C57" s="63" t="str">
        <f ca="1">IF(ROWS($1:44)&gt;COUNT(Dong1),"",IF(OFFSET(TH!M$1,SMALL(Dong1,ROWS($1:44)),)="1111",OFFSET(TH!C$1,SMALL(Dong1,ROWS($1:44)),),""))</f>
        <v/>
      </c>
      <c r="D57" s="64" t="str">
        <f ca="1">IF(ROWS($1:44)&gt;COUNT(Dong1),"",IF(OFFSET(TH!N$1,SMALL(Dong1,ROWS($1:44)),)="1111",OFFSET(TH!C$1,SMALL(Dong1,ROWS($1:44)),),""))</f>
        <v>C36</v>
      </c>
      <c r="E57" s="95" t="str">
        <f ca="1">IF(ROWS($1:44)&gt;COUNT(Dong1),"",OFFSET(TH!E$1,SMALL(Dong1,ROWS($1:44)),))</f>
        <v>Tiền cá - Gìau</v>
      </c>
      <c r="F57" s="66" t="str">
        <f ca="1">IF(ROWS($1:44)&gt;COUNT(Dong1),"",IF(OFFSET(TH!N$1,SMALL(Dong1,ROWS($1:44)),)="1111",OFFSET(TH!M$1,SMALL(Dong1,ROWS($1:44)),),OFFSET(TH!N$1,SMALL(Dong1,ROWS($1:44)),)))</f>
        <v>331</v>
      </c>
      <c r="G57" s="67">
        <f ca="1">IF(ROWS($1:44)&gt;COUNT(Dong1),"",IF(OFFSET(TH!M$1,SMALL(Dong1,ROWS($1:44)),)="1111",OFFSET(TH!L$1,SMALL(Dong1,ROWS($1:44)),),0))</f>
        <v>0</v>
      </c>
      <c r="H57" s="65">
        <f ca="1">IF(ROWS($1:44)&gt;COUNT(Dong1),"",IF(OFFSET(TH!N$1,SMALL(Dong1,ROWS($1:44)),)="1111",OFFSET(TH!L$1,SMALL(Dong1,ROWS($1:44)),),0))</f>
        <v>118687000</v>
      </c>
      <c r="I57" s="63">
        <f t="shared" ca="1" si="0"/>
        <v>149837000</v>
      </c>
      <c r="J57" s="68"/>
    </row>
    <row r="58" spans="1:10" ht="19.5" customHeight="1">
      <c r="A58" s="62">
        <f ca="1">IF(ROWS($1:45)&gt;COUNT(Dong1),"",OFFSET(TH!B$1,SMALL(Dong1,ROWS($1:45)),))</f>
        <v>42744</v>
      </c>
      <c r="B58" s="62">
        <f ca="1">IF(ROWS($1:45)&gt;COUNT(Dong1),"",OFFSET(TH!D$1,SMALL(Dong1,ROWS($1:45)),))</f>
        <v>42744</v>
      </c>
      <c r="C58" s="63" t="str">
        <f ca="1">IF(ROWS($1:45)&gt;COUNT(Dong1),"",IF(OFFSET(TH!M$1,SMALL(Dong1,ROWS($1:45)),)="1111",OFFSET(TH!C$1,SMALL(Dong1,ROWS($1:45)),),""))</f>
        <v/>
      </c>
      <c r="D58" s="64" t="str">
        <f ca="1">IF(ROWS($1:45)&gt;COUNT(Dong1),"",IF(OFFSET(TH!N$1,SMALL(Dong1,ROWS($1:45)),)="1111",OFFSET(TH!C$1,SMALL(Dong1,ROWS($1:45)),),""))</f>
        <v>C36</v>
      </c>
      <c r="E58" s="95" t="str">
        <f ca="1">IF(ROWS($1:45)&gt;COUNT(Dong1),"",OFFSET(TH!E$1,SMALL(Dong1,ROWS($1:45)),))</f>
        <v>Phí chuyển tiền</v>
      </c>
      <c r="F58" s="66">
        <f ca="1">IF(ROWS($1:45)&gt;COUNT(Dong1),"",IF(OFFSET(TH!N$1,SMALL(Dong1,ROWS($1:45)),)="1111",OFFSET(TH!M$1,SMALL(Dong1,ROWS($1:45)),),OFFSET(TH!N$1,SMALL(Dong1,ROWS($1:45)),)))</f>
        <v>0</v>
      </c>
      <c r="G58" s="67">
        <f ca="1">IF(ROWS($1:45)&gt;COUNT(Dong1),"",IF(OFFSET(TH!M$1,SMALL(Dong1,ROWS($1:45)),)="1111",OFFSET(TH!L$1,SMALL(Dong1,ROWS($1:45)),),0))</f>
        <v>0</v>
      </c>
      <c r="H58" s="65">
        <f ca="1">IF(ROWS($1:45)&gt;COUNT(Dong1),"",IF(OFFSET(TH!N$1,SMALL(Dong1,ROWS($1:45)),)="1111",OFFSET(TH!L$1,SMALL(Dong1,ROWS($1:45)),),0))</f>
        <v>39000</v>
      </c>
      <c r="I58" s="63">
        <f t="shared" ca="1" si="0"/>
        <v>149798000</v>
      </c>
      <c r="J58" s="68"/>
    </row>
    <row r="59" spans="1:10" ht="19.5" customHeight="1">
      <c r="A59" s="62">
        <f ca="1">IF(ROWS($1:46)&gt;COUNT(Dong1),"",OFFSET(TH!B$1,SMALL(Dong1,ROWS($1:46)),))</f>
        <v>42744</v>
      </c>
      <c r="B59" s="62">
        <f ca="1">IF(ROWS($1:46)&gt;COUNT(Dong1),"",OFFSET(TH!D$1,SMALL(Dong1,ROWS($1:46)),))</f>
        <v>42744</v>
      </c>
      <c r="C59" s="63" t="str">
        <f ca="1">IF(ROWS($1:46)&gt;COUNT(Dong1),"",IF(OFFSET(TH!M$1,SMALL(Dong1,ROWS($1:46)),)="1111",OFFSET(TH!C$1,SMALL(Dong1,ROWS($1:46)),),""))</f>
        <v/>
      </c>
      <c r="D59" s="64" t="str">
        <f ca="1">IF(ROWS($1:46)&gt;COUNT(Dong1),"",IF(OFFSET(TH!N$1,SMALL(Dong1,ROWS($1:46)),)="1111",OFFSET(TH!C$1,SMALL(Dong1,ROWS($1:46)),),""))</f>
        <v>C37</v>
      </c>
      <c r="E59" s="95" t="str">
        <f ca="1">IF(ROWS($1:46)&gt;COUNT(Dong1),"",OFFSET(TH!E$1,SMALL(Dong1,ROWS($1:46)),))</f>
        <v>Chi tiền - Hướng TV</v>
      </c>
      <c r="F59" s="66">
        <f ca="1">IF(ROWS($1:46)&gt;COUNT(Dong1),"",IF(OFFSET(TH!N$1,SMALL(Dong1,ROWS($1:46)),)="1111",OFFSET(TH!M$1,SMALL(Dong1,ROWS($1:46)),),OFFSET(TH!N$1,SMALL(Dong1,ROWS($1:46)),)))</f>
        <v>0</v>
      </c>
      <c r="G59" s="67">
        <f ca="1">IF(ROWS($1:46)&gt;COUNT(Dong1),"",IF(OFFSET(TH!M$1,SMALL(Dong1,ROWS($1:46)),)="1111",OFFSET(TH!L$1,SMALL(Dong1,ROWS($1:46)),),0))</f>
        <v>0</v>
      </c>
      <c r="H59" s="65">
        <f ca="1">IF(ROWS($1:46)&gt;COUNT(Dong1),"",IF(OFFSET(TH!N$1,SMALL(Dong1,ROWS($1:46)),)="1111",OFFSET(TH!L$1,SMALL(Dong1,ROWS($1:46)),),0))</f>
        <v>70023000</v>
      </c>
      <c r="I59" s="63">
        <f t="shared" ca="1" si="0"/>
        <v>79775000</v>
      </c>
      <c r="J59" s="68"/>
    </row>
    <row r="60" spans="1:10" ht="19.5" customHeight="1">
      <c r="A60" s="62">
        <f ca="1">IF(ROWS($1:47)&gt;COUNT(Dong1),"",OFFSET(TH!B$1,SMALL(Dong1,ROWS($1:47)),))</f>
        <v>42745</v>
      </c>
      <c r="B60" s="62">
        <f ca="1">IF(ROWS($1:47)&gt;COUNT(Dong1),"",OFFSET(TH!D$1,SMALL(Dong1,ROWS($1:47)),))</f>
        <v>42745</v>
      </c>
      <c r="C60" s="63" t="str">
        <f ca="1">IF(ROWS($1:47)&gt;COUNT(Dong1),"",IF(OFFSET(TH!M$1,SMALL(Dong1,ROWS($1:47)),)="1111",OFFSET(TH!C$1,SMALL(Dong1,ROWS($1:47)),),""))</f>
        <v>T08</v>
      </c>
      <c r="D60" s="64" t="str">
        <f ca="1">IF(ROWS($1:47)&gt;COUNT(Dong1),"",IF(OFFSET(TH!N$1,SMALL(Dong1,ROWS($1:47)),)="1111",OFFSET(TH!C$1,SMALL(Dong1,ROWS($1:47)),),""))</f>
        <v/>
      </c>
      <c r="E60" s="95" t="str">
        <f ca="1">IF(ROWS($1:47)&gt;COUNT(Dong1),"",OFFSET(TH!E$1,SMALL(Dong1,ROWS($1:47)),))</f>
        <v>Thu tiền - Cô Dương</v>
      </c>
      <c r="F60" s="66">
        <f ca="1">IF(ROWS($1:47)&gt;COUNT(Dong1),"",IF(OFFSET(TH!N$1,SMALL(Dong1,ROWS($1:47)),)="1111",OFFSET(TH!M$1,SMALL(Dong1,ROWS($1:47)),),OFFSET(TH!N$1,SMALL(Dong1,ROWS($1:47)),)))</f>
        <v>0</v>
      </c>
      <c r="G60" s="67">
        <f ca="1">IF(ROWS($1:47)&gt;COUNT(Dong1),"",IF(OFFSET(TH!M$1,SMALL(Dong1,ROWS($1:47)),)="1111",OFFSET(TH!L$1,SMALL(Dong1,ROWS($1:47)),),0))</f>
        <v>200000000</v>
      </c>
      <c r="H60" s="65">
        <f ca="1">IF(ROWS($1:47)&gt;COUNT(Dong1),"",IF(OFFSET(TH!N$1,SMALL(Dong1,ROWS($1:47)),)="1111",OFFSET(TH!L$1,SMALL(Dong1,ROWS($1:47)),),0))</f>
        <v>0</v>
      </c>
      <c r="I60" s="63">
        <f t="shared" ca="1" si="0"/>
        <v>279775000</v>
      </c>
      <c r="J60" s="68"/>
    </row>
    <row r="61" spans="1:10" ht="19.5" customHeight="1">
      <c r="A61" s="62">
        <f ca="1">IF(ROWS($1:48)&gt;COUNT(Dong1),"",OFFSET(TH!B$1,SMALL(Dong1,ROWS($1:48)),))</f>
        <v>42745</v>
      </c>
      <c r="B61" s="62">
        <f ca="1">IF(ROWS($1:48)&gt;COUNT(Dong1),"",OFFSET(TH!D$1,SMALL(Dong1,ROWS($1:48)),))</f>
        <v>42745</v>
      </c>
      <c r="C61" s="63" t="str">
        <f ca="1">IF(ROWS($1:48)&gt;COUNT(Dong1),"",IF(OFFSET(TH!M$1,SMALL(Dong1,ROWS($1:48)),)="1111",OFFSET(TH!C$1,SMALL(Dong1,ROWS($1:48)),),""))</f>
        <v/>
      </c>
      <c r="D61" s="64" t="str">
        <f ca="1">IF(ROWS($1:48)&gt;COUNT(Dong1),"",IF(OFFSET(TH!N$1,SMALL(Dong1,ROWS($1:48)),)="1111",OFFSET(TH!C$1,SMALL(Dong1,ROWS($1:48)),),""))</f>
        <v>C38</v>
      </c>
      <c r="E61" s="95" t="str">
        <f ca="1">IF(ROWS($1:48)&gt;COUNT(Dong1),"",OFFSET(TH!E$1,SMALL(Dong1,ROWS($1:48)),))</f>
        <v>Tiền cá - Tấn TG</v>
      </c>
      <c r="F61" s="66" t="str">
        <f ca="1">IF(ROWS($1:48)&gt;COUNT(Dong1),"",IF(OFFSET(TH!N$1,SMALL(Dong1,ROWS($1:48)),)="1111",OFFSET(TH!M$1,SMALL(Dong1,ROWS($1:48)),),OFFSET(TH!N$1,SMALL(Dong1,ROWS($1:48)),)))</f>
        <v>331</v>
      </c>
      <c r="G61" s="67">
        <f ca="1">IF(ROWS($1:48)&gt;COUNT(Dong1),"",IF(OFFSET(TH!M$1,SMALL(Dong1,ROWS($1:48)),)="1111",OFFSET(TH!L$1,SMALL(Dong1,ROWS($1:48)),),0))</f>
        <v>0</v>
      </c>
      <c r="H61" s="65">
        <f ca="1">IF(ROWS($1:48)&gt;COUNT(Dong1),"",IF(OFFSET(TH!N$1,SMALL(Dong1,ROWS($1:48)),)="1111",OFFSET(TH!L$1,SMALL(Dong1,ROWS($1:48)),),0))</f>
        <v>101477000</v>
      </c>
      <c r="I61" s="63">
        <f t="shared" ca="1" si="0"/>
        <v>178298000</v>
      </c>
      <c r="J61" s="68"/>
    </row>
    <row r="62" spans="1:10" ht="19.5" customHeight="1">
      <c r="A62" s="62">
        <f ca="1">IF(ROWS($1:49)&gt;COUNT(Dong1),"",OFFSET(TH!B$1,SMALL(Dong1,ROWS($1:49)),))</f>
        <v>42745</v>
      </c>
      <c r="B62" s="62">
        <f ca="1">IF(ROWS($1:49)&gt;COUNT(Dong1),"",OFFSET(TH!D$1,SMALL(Dong1,ROWS($1:49)),))</f>
        <v>42745</v>
      </c>
      <c r="C62" s="63" t="str">
        <f ca="1">IF(ROWS($1:49)&gt;COUNT(Dong1),"",IF(OFFSET(TH!M$1,SMALL(Dong1,ROWS($1:49)),)="1111",OFFSET(TH!C$1,SMALL(Dong1,ROWS($1:49)),),""))</f>
        <v/>
      </c>
      <c r="D62" s="64" t="str">
        <f ca="1">IF(ROWS($1:49)&gt;COUNT(Dong1),"",IF(OFFSET(TH!N$1,SMALL(Dong1,ROWS($1:49)),)="1111",OFFSET(TH!C$1,SMALL(Dong1,ROWS($1:49)),),""))</f>
        <v>C39</v>
      </c>
      <c r="E62" s="95" t="str">
        <f ca="1">IF(ROWS($1:49)&gt;COUNT(Dong1),"",OFFSET(TH!E$1,SMALL(Dong1,ROWS($1:49)),))</f>
        <v>Chi tiền - TV</v>
      </c>
      <c r="F62" s="66">
        <f ca="1">IF(ROWS($1:49)&gt;COUNT(Dong1),"",IF(OFFSET(TH!N$1,SMALL(Dong1,ROWS($1:49)),)="1111",OFFSET(TH!M$1,SMALL(Dong1,ROWS($1:49)),),OFFSET(TH!N$1,SMALL(Dong1,ROWS($1:49)),)))</f>
        <v>0</v>
      </c>
      <c r="G62" s="67">
        <f ca="1">IF(ROWS($1:49)&gt;COUNT(Dong1),"",IF(OFFSET(TH!M$1,SMALL(Dong1,ROWS($1:49)),)="1111",OFFSET(TH!L$1,SMALL(Dong1,ROWS($1:49)),),0))</f>
        <v>0</v>
      </c>
      <c r="H62" s="65">
        <f ca="1">IF(ROWS($1:49)&gt;COUNT(Dong1),"",IF(OFFSET(TH!N$1,SMALL(Dong1,ROWS($1:49)),)="1111",OFFSET(TH!L$1,SMALL(Dong1,ROWS($1:49)),),0))</f>
        <v>35017000</v>
      </c>
      <c r="I62" s="63">
        <f t="shared" ca="1" si="0"/>
        <v>143281000</v>
      </c>
      <c r="J62" s="68"/>
    </row>
    <row r="63" spans="1:10" ht="19.5" customHeight="1">
      <c r="A63" s="62">
        <f ca="1">IF(ROWS($1:50)&gt;COUNT(Dong1),"",OFFSET(TH!B$1,SMALL(Dong1,ROWS($1:50)),))</f>
        <v>42745</v>
      </c>
      <c r="B63" s="62">
        <f ca="1">IF(ROWS($1:50)&gt;COUNT(Dong1),"",OFFSET(TH!D$1,SMALL(Dong1,ROWS($1:50)),))</f>
        <v>42745</v>
      </c>
      <c r="C63" s="63" t="str">
        <f ca="1">IF(ROWS($1:50)&gt;COUNT(Dong1),"",IF(OFFSET(TH!M$1,SMALL(Dong1,ROWS($1:50)),)="1111",OFFSET(TH!C$1,SMALL(Dong1,ROWS($1:50)),),""))</f>
        <v/>
      </c>
      <c r="D63" s="64" t="str">
        <f ca="1">IF(ROWS($1:50)&gt;COUNT(Dong1),"",IF(OFFSET(TH!N$1,SMALL(Dong1,ROWS($1:50)),)="1111",OFFSET(TH!C$1,SMALL(Dong1,ROWS($1:50)),),""))</f>
        <v>C40</v>
      </c>
      <c r="E63" s="95" t="str">
        <f ca="1">IF(ROWS($1:50)&gt;COUNT(Dong1),"",OFFSET(TH!E$1,SMALL(Dong1,ROWS($1:50)),))</f>
        <v>Tiền ghẹ - Tấn Lực CM</v>
      </c>
      <c r="F63" s="66" t="str">
        <f ca="1">IF(ROWS($1:50)&gt;COUNT(Dong1),"",IF(OFFSET(TH!N$1,SMALL(Dong1,ROWS($1:50)),)="1111",OFFSET(TH!M$1,SMALL(Dong1,ROWS($1:50)),),OFFSET(TH!N$1,SMALL(Dong1,ROWS($1:50)),)))</f>
        <v>331</v>
      </c>
      <c r="G63" s="67">
        <f ca="1">IF(ROWS($1:50)&gt;COUNT(Dong1),"",IF(OFFSET(TH!M$1,SMALL(Dong1,ROWS($1:50)),)="1111",OFFSET(TH!L$1,SMALL(Dong1,ROWS($1:50)),),0))</f>
        <v>0</v>
      </c>
      <c r="H63" s="65">
        <f ca="1">IF(ROWS($1:50)&gt;COUNT(Dong1),"",IF(OFFSET(TH!N$1,SMALL(Dong1,ROWS($1:50)),)="1111",OFFSET(TH!L$1,SMALL(Dong1,ROWS($1:50)),),0))</f>
        <v>45810000</v>
      </c>
      <c r="I63" s="63">
        <f t="shared" ca="1" si="0"/>
        <v>97471000</v>
      </c>
      <c r="J63" s="68"/>
    </row>
    <row r="64" spans="1:10" ht="19.5" customHeight="1">
      <c r="A64" s="62">
        <f ca="1">IF(ROWS($1:51)&gt;COUNT(Dong1),"",OFFSET(TH!B$1,SMALL(Dong1,ROWS($1:51)),))</f>
        <v>42745</v>
      </c>
      <c r="B64" s="62">
        <f ca="1">IF(ROWS($1:51)&gt;COUNT(Dong1),"",OFFSET(TH!D$1,SMALL(Dong1,ROWS($1:51)),))</f>
        <v>42745</v>
      </c>
      <c r="C64" s="63" t="str">
        <f ca="1">IF(ROWS($1:51)&gt;COUNT(Dong1),"",IF(OFFSET(TH!M$1,SMALL(Dong1,ROWS($1:51)),)="1111",OFFSET(TH!C$1,SMALL(Dong1,ROWS($1:51)),),""))</f>
        <v/>
      </c>
      <c r="D64" s="64" t="str">
        <f ca="1">IF(ROWS($1:51)&gt;COUNT(Dong1),"",IF(OFFSET(TH!N$1,SMALL(Dong1,ROWS($1:51)),)="1111",OFFSET(TH!C$1,SMALL(Dong1,ROWS($1:51)),),""))</f>
        <v>C41</v>
      </c>
      <c r="E64" s="95" t="str">
        <f ca="1">IF(ROWS($1:51)&gt;COUNT(Dong1),"",OFFSET(TH!E$1,SMALL(Dong1,ROWS($1:51)),))</f>
        <v>Sửa xe + thay nhớt 51F 080.56</v>
      </c>
      <c r="F64" s="66">
        <f ca="1">IF(ROWS($1:51)&gt;COUNT(Dong1),"",IF(OFFSET(TH!N$1,SMALL(Dong1,ROWS($1:51)),)="1111",OFFSET(TH!M$1,SMALL(Dong1,ROWS($1:51)),),OFFSET(TH!N$1,SMALL(Dong1,ROWS($1:51)),)))</f>
        <v>0</v>
      </c>
      <c r="G64" s="67">
        <f ca="1">IF(ROWS($1:51)&gt;COUNT(Dong1),"",IF(OFFSET(TH!M$1,SMALL(Dong1,ROWS($1:51)),)="1111",OFFSET(TH!L$1,SMALL(Dong1,ROWS($1:51)),),0))</f>
        <v>0</v>
      </c>
      <c r="H64" s="65">
        <f ca="1">IF(ROWS($1:51)&gt;COUNT(Dong1),"",IF(OFFSET(TH!N$1,SMALL(Dong1,ROWS($1:51)),)="1111",OFFSET(TH!L$1,SMALL(Dong1,ROWS($1:51)),),0))</f>
        <v>736000</v>
      </c>
      <c r="I64" s="63">
        <f t="shared" ca="1" si="0"/>
        <v>96735000</v>
      </c>
      <c r="J64" s="68"/>
    </row>
    <row r="65" spans="1:10" ht="19.5" customHeight="1">
      <c r="A65" s="62">
        <f ca="1">IF(ROWS($1:52)&gt;COUNT(Dong1),"",OFFSET(TH!B$1,SMALL(Dong1,ROWS($1:52)),))</f>
        <v>42745</v>
      </c>
      <c r="B65" s="62">
        <f ca="1">IF(ROWS($1:52)&gt;COUNT(Dong1),"",OFFSET(TH!D$1,SMALL(Dong1,ROWS($1:52)),))</f>
        <v>42745</v>
      </c>
      <c r="C65" s="63" t="str">
        <f ca="1">IF(ROWS($1:52)&gt;COUNT(Dong1),"",IF(OFFSET(TH!M$1,SMALL(Dong1,ROWS($1:52)),)="1111",OFFSET(TH!C$1,SMALL(Dong1,ROWS($1:52)),),""))</f>
        <v>T09</v>
      </c>
      <c r="D65" s="64" t="str">
        <f ca="1">IF(ROWS($1:52)&gt;COUNT(Dong1),"",IF(OFFSET(TH!N$1,SMALL(Dong1,ROWS($1:52)),)="1111",OFFSET(TH!C$1,SMALL(Dong1,ROWS($1:52)),),""))</f>
        <v/>
      </c>
      <c r="E65" s="95" t="str">
        <f ca="1">IF(ROWS($1:52)&gt;COUNT(Dong1),"",OFFSET(TH!E$1,SMALL(Dong1,ROWS($1:52)),))</f>
        <v>Thu t/ứng PC 24 ngày 6/1 - Hiền</v>
      </c>
      <c r="F65" s="66" t="str">
        <f ca="1">IF(ROWS($1:52)&gt;COUNT(Dong1),"",IF(OFFSET(TH!N$1,SMALL(Dong1,ROWS($1:52)),)="1111",OFFSET(TH!M$1,SMALL(Dong1,ROWS($1:52)),),OFFSET(TH!N$1,SMALL(Dong1,ROWS($1:52)),)))</f>
        <v>141</v>
      </c>
      <c r="G65" s="67">
        <f ca="1">IF(ROWS($1:52)&gt;COUNT(Dong1),"",IF(OFFSET(TH!M$1,SMALL(Dong1,ROWS($1:52)),)="1111",OFFSET(TH!L$1,SMALL(Dong1,ROWS($1:52)),),0))</f>
        <v>3500000</v>
      </c>
      <c r="H65" s="65">
        <f ca="1">IF(ROWS($1:52)&gt;COUNT(Dong1),"",IF(OFFSET(TH!N$1,SMALL(Dong1,ROWS($1:52)),)="1111",OFFSET(TH!L$1,SMALL(Dong1,ROWS($1:52)),),0))</f>
        <v>0</v>
      </c>
      <c r="I65" s="63">
        <f t="shared" ca="1" si="0"/>
        <v>100235000</v>
      </c>
      <c r="J65" s="68"/>
    </row>
    <row r="66" spans="1:10" ht="19.5" customHeight="1">
      <c r="A66" s="62">
        <f ca="1">IF(ROWS($1:53)&gt;COUNT(Dong1),"",OFFSET(TH!B$1,SMALL(Dong1,ROWS($1:53)),))</f>
        <v>42745</v>
      </c>
      <c r="B66" s="62">
        <f ca="1">IF(ROWS($1:53)&gt;COUNT(Dong1),"",OFFSET(TH!D$1,SMALL(Dong1,ROWS($1:53)),))</f>
        <v>42745</v>
      </c>
      <c r="C66" s="63" t="str">
        <f ca="1">IF(ROWS($1:53)&gt;COUNT(Dong1),"",IF(OFFSET(TH!M$1,SMALL(Dong1,ROWS($1:53)),)="1111",OFFSET(TH!C$1,SMALL(Dong1,ROWS($1:53)),),""))</f>
        <v/>
      </c>
      <c r="D66" s="64" t="str">
        <f ca="1">IF(ROWS($1:53)&gt;COUNT(Dong1),"",IF(OFFSET(TH!N$1,SMALL(Dong1,ROWS($1:53)),)="1111",OFFSET(TH!C$1,SMALL(Dong1,ROWS($1:53)),),""))</f>
        <v>C42</v>
      </c>
      <c r="E66" s="95" t="str">
        <f ca="1">IF(ROWS($1:53)&gt;COUNT(Dong1),"",OFFSET(TH!E$1,SMALL(Dong1,ROWS($1:53)),))</f>
        <v>Mua nhớt kho lạnh + vật tư xưởng</v>
      </c>
      <c r="F66" s="66">
        <f ca="1">IF(ROWS($1:53)&gt;COUNT(Dong1),"",IF(OFFSET(TH!N$1,SMALL(Dong1,ROWS($1:53)),)="1111",OFFSET(TH!M$1,SMALL(Dong1,ROWS($1:53)),),OFFSET(TH!N$1,SMALL(Dong1,ROWS($1:53)),)))</f>
        <v>0</v>
      </c>
      <c r="G66" s="67">
        <f ca="1">IF(ROWS($1:53)&gt;COUNT(Dong1),"",IF(OFFSET(TH!M$1,SMALL(Dong1,ROWS($1:53)),)="1111",OFFSET(TH!L$1,SMALL(Dong1,ROWS($1:53)),),0))</f>
        <v>0</v>
      </c>
      <c r="H66" s="65">
        <f ca="1">IF(ROWS($1:53)&gt;COUNT(Dong1),"",IF(OFFSET(TH!N$1,SMALL(Dong1,ROWS($1:53)),)="1111",OFFSET(TH!L$1,SMALL(Dong1,ROWS($1:53)),),0))</f>
        <v>4040000</v>
      </c>
      <c r="I66" s="63">
        <f t="shared" ca="1" si="0"/>
        <v>96195000</v>
      </c>
      <c r="J66" s="68"/>
    </row>
    <row r="67" spans="1:10" ht="19.5" customHeight="1">
      <c r="A67" s="62">
        <f ca="1">IF(ROWS($1:54)&gt;COUNT(Dong1),"",OFFSET(TH!B$1,SMALL(Dong1,ROWS($1:54)),))</f>
        <v>42745</v>
      </c>
      <c r="B67" s="62">
        <f ca="1">IF(ROWS($1:54)&gt;COUNT(Dong1),"",OFFSET(TH!D$1,SMALL(Dong1,ROWS($1:54)),))</f>
        <v>42745</v>
      </c>
      <c r="C67" s="63" t="str">
        <f ca="1">IF(ROWS($1:54)&gt;COUNT(Dong1),"",IF(OFFSET(TH!M$1,SMALL(Dong1,ROWS($1:54)),)="1111",OFFSET(TH!C$1,SMALL(Dong1,ROWS($1:54)),),""))</f>
        <v/>
      </c>
      <c r="D67" s="64" t="str">
        <f ca="1">IF(ROWS($1:54)&gt;COUNT(Dong1),"",IF(OFFSET(TH!N$1,SMALL(Dong1,ROWS($1:54)),)="1111",OFFSET(TH!C$1,SMALL(Dong1,ROWS($1:54)),),""))</f>
        <v>C43</v>
      </c>
      <c r="E67" s="95" t="str">
        <f ca="1">IF(ROWS($1:54)&gt;COUNT(Dong1),"",OFFSET(TH!E$1,SMALL(Dong1,ROWS($1:54)),))</f>
        <v>Tiền chăm sóc cây kiểng T11 + T12/16</v>
      </c>
      <c r="F67" s="66">
        <f ca="1">IF(ROWS($1:54)&gt;COUNT(Dong1),"",IF(OFFSET(TH!N$1,SMALL(Dong1,ROWS($1:54)),)="1111",OFFSET(TH!M$1,SMALL(Dong1,ROWS($1:54)),),OFFSET(TH!N$1,SMALL(Dong1,ROWS($1:54)),)))</f>
        <v>0</v>
      </c>
      <c r="G67" s="67">
        <f ca="1">IF(ROWS($1:54)&gt;COUNT(Dong1),"",IF(OFFSET(TH!M$1,SMALL(Dong1,ROWS($1:54)),)="1111",OFFSET(TH!L$1,SMALL(Dong1,ROWS($1:54)),),0))</f>
        <v>0</v>
      </c>
      <c r="H67" s="65">
        <f ca="1">IF(ROWS($1:54)&gt;COUNT(Dong1),"",IF(OFFSET(TH!N$1,SMALL(Dong1,ROWS($1:54)),)="1111",OFFSET(TH!L$1,SMALL(Dong1,ROWS($1:54)),),0))</f>
        <v>4000000</v>
      </c>
      <c r="I67" s="63">
        <f t="shared" ca="1" si="0"/>
        <v>92195000</v>
      </c>
      <c r="J67" s="68"/>
    </row>
    <row r="68" spans="1:10" ht="19.5" customHeight="1">
      <c r="A68" s="62">
        <f ca="1">IF(ROWS($1:55)&gt;COUNT(Dong1),"",OFFSET(TH!B$1,SMALL(Dong1,ROWS($1:55)),))</f>
        <v>42746</v>
      </c>
      <c r="B68" s="62">
        <f ca="1">IF(ROWS($1:55)&gt;COUNT(Dong1),"",OFFSET(TH!D$1,SMALL(Dong1,ROWS($1:55)),))</f>
        <v>42746</v>
      </c>
      <c r="C68" s="63" t="str">
        <f ca="1">IF(ROWS($1:55)&gt;COUNT(Dong1),"",IF(OFFSET(TH!M$1,SMALL(Dong1,ROWS($1:55)),)="1111",OFFSET(TH!C$1,SMALL(Dong1,ROWS($1:55)),),""))</f>
        <v>T10</v>
      </c>
      <c r="D68" s="64" t="str">
        <f ca="1">IF(ROWS($1:55)&gt;COUNT(Dong1),"",IF(OFFSET(TH!N$1,SMALL(Dong1,ROWS($1:55)),)="1111",OFFSET(TH!C$1,SMALL(Dong1,ROWS($1:55)),),""))</f>
        <v/>
      </c>
      <c r="E68" s="95" t="str">
        <f ca="1">IF(ROWS($1:55)&gt;COUNT(Dong1),"",OFFSET(TH!E$1,SMALL(Dong1,ROWS($1:55)),))</f>
        <v>Thu tiền phế liệu - chị Yến</v>
      </c>
      <c r="F68" s="66">
        <f ca="1">IF(ROWS($1:55)&gt;COUNT(Dong1),"",IF(OFFSET(TH!N$1,SMALL(Dong1,ROWS($1:55)),)="1111",OFFSET(TH!M$1,SMALL(Dong1,ROWS($1:55)),),OFFSET(TH!N$1,SMALL(Dong1,ROWS($1:55)),)))</f>
        <v>0</v>
      </c>
      <c r="G68" s="67">
        <f ca="1">IF(ROWS($1:55)&gt;COUNT(Dong1),"",IF(OFFSET(TH!M$1,SMALL(Dong1,ROWS($1:55)),)="1111",OFFSET(TH!L$1,SMALL(Dong1,ROWS($1:55)),),0))</f>
        <v>4295000</v>
      </c>
      <c r="H68" s="65">
        <f ca="1">IF(ROWS($1:55)&gt;COUNT(Dong1),"",IF(OFFSET(TH!N$1,SMALL(Dong1,ROWS($1:55)),)="1111",OFFSET(TH!L$1,SMALL(Dong1,ROWS($1:55)),),0))</f>
        <v>0</v>
      </c>
      <c r="I68" s="63">
        <f t="shared" ca="1" si="0"/>
        <v>96490000</v>
      </c>
      <c r="J68" s="68"/>
    </row>
    <row r="69" spans="1:10" ht="19.5" customHeight="1">
      <c r="A69" s="62">
        <f ca="1">IF(ROWS($1:56)&gt;COUNT(Dong1),"",OFFSET(TH!B$1,SMALL(Dong1,ROWS($1:56)),))</f>
        <v>42746</v>
      </c>
      <c r="B69" s="62">
        <f ca="1">IF(ROWS($1:56)&gt;COUNT(Dong1),"",OFFSET(TH!D$1,SMALL(Dong1,ROWS($1:56)),))</f>
        <v>42746</v>
      </c>
      <c r="C69" s="63" t="str">
        <f ca="1">IF(ROWS($1:56)&gt;COUNT(Dong1),"",IF(OFFSET(TH!M$1,SMALL(Dong1,ROWS($1:56)),)="1111",OFFSET(TH!C$1,SMALL(Dong1,ROWS($1:56)),),""))</f>
        <v/>
      </c>
      <c r="D69" s="64" t="str">
        <f ca="1">IF(ROWS($1:56)&gt;COUNT(Dong1),"",IF(OFFSET(TH!N$1,SMALL(Dong1,ROWS($1:56)),)="1111",OFFSET(TH!C$1,SMALL(Dong1,ROWS($1:56)),),""))</f>
        <v>C44</v>
      </c>
      <c r="E69" s="95" t="str">
        <f ca="1">IF(ROWS($1:56)&gt;COUNT(Dong1),"",OFFSET(TH!E$1,SMALL(Dong1,ROWS($1:56)),))</f>
        <v>Tạm ứng nhận hàng trả - Toaki</v>
      </c>
      <c r="F69" s="66" t="str">
        <f ca="1">IF(ROWS($1:56)&gt;COUNT(Dong1),"",IF(OFFSET(TH!N$1,SMALL(Dong1,ROWS($1:56)),)="1111",OFFSET(TH!M$1,SMALL(Dong1,ROWS($1:56)),),OFFSET(TH!N$1,SMALL(Dong1,ROWS($1:56)),)))</f>
        <v>141</v>
      </c>
      <c r="G69" s="67">
        <f ca="1">IF(ROWS($1:56)&gt;COUNT(Dong1),"",IF(OFFSET(TH!M$1,SMALL(Dong1,ROWS($1:56)),)="1111",OFFSET(TH!L$1,SMALL(Dong1,ROWS($1:56)),),0))</f>
        <v>0</v>
      </c>
      <c r="H69" s="65">
        <f ca="1">IF(ROWS($1:56)&gt;COUNT(Dong1),"",IF(OFFSET(TH!N$1,SMALL(Dong1,ROWS($1:56)),)="1111",OFFSET(TH!L$1,SMALL(Dong1,ROWS($1:56)),),0))</f>
        <v>10000000</v>
      </c>
      <c r="I69" s="63">
        <f t="shared" ca="1" si="0"/>
        <v>86490000</v>
      </c>
      <c r="J69" s="68"/>
    </row>
    <row r="70" spans="1:10" ht="19.5" customHeight="1">
      <c r="A70" s="62">
        <f ca="1">IF(ROWS($1:57)&gt;COUNT(Dong1),"",OFFSET(TH!B$1,SMALL(Dong1,ROWS($1:57)),))</f>
        <v>42746</v>
      </c>
      <c r="B70" s="62">
        <f ca="1">IF(ROWS($1:57)&gt;COUNT(Dong1),"",OFFSET(TH!D$1,SMALL(Dong1,ROWS($1:57)),))</f>
        <v>42746</v>
      </c>
      <c r="C70" s="63" t="str">
        <f ca="1">IF(ROWS($1:57)&gt;COUNT(Dong1),"",IF(OFFSET(TH!M$1,SMALL(Dong1,ROWS($1:57)),)="1111",OFFSET(TH!C$1,SMALL(Dong1,ROWS($1:57)),),""))</f>
        <v/>
      </c>
      <c r="D70" s="64" t="str">
        <f ca="1">IF(ROWS($1:57)&gt;COUNT(Dong1),"",IF(OFFSET(TH!N$1,SMALL(Dong1,ROWS($1:57)),)="1111",OFFSET(TH!C$1,SMALL(Dong1,ROWS($1:57)),),""))</f>
        <v>C45</v>
      </c>
      <c r="E70" s="95" t="str">
        <f ca="1">IF(ROWS($1:57)&gt;COUNT(Dong1),"",OFFSET(TH!E$1,SMALL(Dong1,ROWS($1:57)),))</f>
        <v>Hoa hồng - Mr Yoo (Hương ghẹ)</v>
      </c>
      <c r="F70" s="66">
        <f ca="1">IF(ROWS($1:57)&gt;COUNT(Dong1),"",IF(OFFSET(TH!N$1,SMALL(Dong1,ROWS($1:57)),)="1111",OFFSET(TH!M$1,SMALL(Dong1,ROWS($1:57)),),OFFSET(TH!N$1,SMALL(Dong1,ROWS($1:57)),)))</f>
        <v>0</v>
      </c>
      <c r="G70" s="67">
        <f ca="1">IF(ROWS($1:57)&gt;COUNT(Dong1),"",IF(OFFSET(TH!M$1,SMALL(Dong1,ROWS($1:57)),)="1111",OFFSET(TH!L$1,SMALL(Dong1,ROWS($1:57)),),0))</f>
        <v>0</v>
      </c>
      <c r="H70" s="65">
        <f ca="1">IF(ROWS($1:57)&gt;COUNT(Dong1),"",IF(OFFSET(TH!N$1,SMALL(Dong1,ROWS($1:57)),)="1111",OFFSET(TH!L$1,SMALL(Dong1,ROWS($1:57)),),0))</f>
        <v>30950000</v>
      </c>
      <c r="I70" s="63">
        <f t="shared" ca="1" si="0"/>
        <v>55540000</v>
      </c>
      <c r="J70" s="68"/>
    </row>
    <row r="71" spans="1:10" ht="19.5" customHeight="1">
      <c r="A71" s="62">
        <f ca="1">IF(ROWS($1:58)&gt;COUNT(Dong1),"",OFFSET(TH!B$1,SMALL(Dong1,ROWS($1:58)),))</f>
        <v>42746</v>
      </c>
      <c r="B71" s="62">
        <f ca="1">IF(ROWS($1:58)&gt;COUNT(Dong1),"",OFFSET(TH!D$1,SMALL(Dong1,ROWS($1:58)),))</f>
        <v>42746</v>
      </c>
      <c r="C71" s="63" t="str">
        <f ca="1">IF(ROWS($1:58)&gt;COUNT(Dong1),"",IF(OFFSET(TH!M$1,SMALL(Dong1,ROWS($1:58)),)="1111",OFFSET(TH!C$1,SMALL(Dong1,ROWS($1:58)),),""))</f>
        <v/>
      </c>
      <c r="D71" s="64" t="str">
        <f ca="1">IF(ROWS($1:58)&gt;COUNT(Dong1),"",IF(OFFSET(TH!N$1,SMALL(Dong1,ROWS($1:58)),)="1111",OFFSET(TH!C$1,SMALL(Dong1,ROWS($1:58)),),""))</f>
        <v>C46</v>
      </c>
      <c r="E71" s="95" t="str">
        <f ca="1">IF(ROWS($1:58)&gt;COUNT(Dong1),"",OFFSET(TH!E$1,SMALL(Dong1,ROWS($1:58)),))</f>
        <v>Tiền chợ + đồ cúng + đám giỗ</v>
      </c>
      <c r="F71" s="66">
        <f ca="1">IF(ROWS($1:58)&gt;COUNT(Dong1),"",IF(OFFSET(TH!N$1,SMALL(Dong1,ROWS($1:58)),)="1111",OFFSET(TH!M$1,SMALL(Dong1,ROWS($1:58)),),OFFSET(TH!N$1,SMALL(Dong1,ROWS($1:58)),)))</f>
        <v>0</v>
      </c>
      <c r="G71" s="67">
        <f ca="1">IF(ROWS($1:58)&gt;COUNT(Dong1),"",IF(OFFSET(TH!M$1,SMALL(Dong1,ROWS($1:58)),)="1111",OFFSET(TH!L$1,SMALL(Dong1,ROWS($1:58)),),0))</f>
        <v>0</v>
      </c>
      <c r="H71" s="65">
        <f ca="1">IF(ROWS($1:58)&gt;COUNT(Dong1),"",IF(OFFSET(TH!N$1,SMALL(Dong1,ROWS($1:58)),)="1111",OFFSET(TH!L$1,SMALL(Dong1,ROWS($1:58)),),0))</f>
        <v>2000000</v>
      </c>
      <c r="I71" s="63">
        <f t="shared" ca="1" si="0"/>
        <v>53540000</v>
      </c>
      <c r="J71" s="68"/>
    </row>
    <row r="72" spans="1:10" ht="19.5" customHeight="1">
      <c r="A72" s="62">
        <f ca="1">IF(ROWS($1:59)&gt;COUNT(Dong1),"",OFFSET(TH!B$1,SMALL(Dong1,ROWS($1:59)),))</f>
        <v>42746</v>
      </c>
      <c r="B72" s="62">
        <f ca="1">IF(ROWS($1:59)&gt;COUNT(Dong1),"",OFFSET(TH!D$1,SMALL(Dong1,ROWS($1:59)),))</f>
        <v>42746</v>
      </c>
      <c r="C72" s="63" t="str">
        <f ca="1">IF(ROWS($1:59)&gt;COUNT(Dong1),"",IF(OFFSET(TH!M$1,SMALL(Dong1,ROWS($1:59)),)="1111",OFFSET(TH!C$1,SMALL(Dong1,ROWS($1:59)),),""))</f>
        <v/>
      </c>
      <c r="D72" s="64" t="str">
        <f ca="1">IF(ROWS($1:59)&gt;COUNT(Dong1),"",IF(OFFSET(TH!N$1,SMALL(Dong1,ROWS($1:59)),)="1111",OFFSET(TH!C$1,SMALL(Dong1,ROWS($1:59)),),""))</f>
        <v>C47</v>
      </c>
      <c r="E72" s="95" t="str">
        <f ca="1">IF(ROWS($1:59)&gt;COUNT(Dong1),"",OFFSET(TH!E$1,SMALL(Dong1,ROWS($1:59)),))</f>
        <v>Tiền gas - Tân Hải Việt 16/12</v>
      </c>
      <c r="F72" s="66">
        <f ca="1">IF(ROWS($1:59)&gt;COUNT(Dong1),"",IF(OFFSET(TH!N$1,SMALL(Dong1,ROWS($1:59)),)="1111",OFFSET(TH!M$1,SMALL(Dong1,ROWS($1:59)),),OFFSET(TH!N$1,SMALL(Dong1,ROWS($1:59)),)))</f>
        <v>0</v>
      </c>
      <c r="G72" s="67">
        <f ca="1">IF(ROWS($1:59)&gt;COUNT(Dong1),"",IF(OFFSET(TH!M$1,SMALL(Dong1,ROWS($1:59)),)="1111",OFFSET(TH!L$1,SMALL(Dong1,ROWS($1:59)),),0))</f>
        <v>0</v>
      </c>
      <c r="H72" s="65">
        <f ca="1">IF(ROWS($1:59)&gt;COUNT(Dong1),"",IF(OFFSET(TH!N$1,SMALL(Dong1,ROWS($1:59)),)="1111",OFFSET(TH!L$1,SMALL(Dong1,ROWS($1:59)),),0))</f>
        <v>10345000</v>
      </c>
      <c r="I72" s="63">
        <f t="shared" ca="1" si="0"/>
        <v>43195000</v>
      </c>
      <c r="J72" s="68"/>
    </row>
    <row r="73" spans="1:10" ht="19.5" customHeight="1">
      <c r="A73" s="62">
        <f ca="1">IF(ROWS($1:60)&gt;COUNT(Dong1),"",OFFSET(TH!B$1,SMALL(Dong1,ROWS($1:60)),))</f>
        <v>42746</v>
      </c>
      <c r="B73" s="62">
        <f ca="1">IF(ROWS($1:60)&gt;COUNT(Dong1),"",OFFSET(TH!D$1,SMALL(Dong1,ROWS($1:60)),))</f>
        <v>42746</v>
      </c>
      <c r="C73" s="63" t="str">
        <f ca="1">IF(ROWS($1:60)&gt;COUNT(Dong1),"",IF(OFFSET(TH!M$1,SMALL(Dong1,ROWS($1:60)),)="1111",OFFSET(TH!C$1,SMALL(Dong1,ROWS($1:60)),),""))</f>
        <v/>
      </c>
      <c r="D73" s="64" t="str">
        <f ca="1">IF(ROWS($1:60)&gt;COUNT(Dong1),"",IF(OFFSET(TH!N$1,SMALL(Dong1,ROWS($1:60)),)="1111",OFFSET(TH!C$1,SMALL(Dong1,ROWS($1:60)),),""))</f>
        <v>C48</v>
      </c>
      <c r="E73" s="95" t="str">
        <f ca="1">IF(ROWS($1:60)&gt;COUNT(Dong1),"",OFFSET(TH!E$1,SMALL(Dong1,ROWS($1:60)),))</f>
        <v>Tiền băng keo</v>
      </c>
      <c r="F73" s="66">
        <f ca="1">IF(ROWS($1:60)&gt;COUNT(Dong1),"",IF(OFFSET(TH!N$1,SMALL(Dong1,ROWS($1:60)),)="1111",OFFSET(TH!M$1,SMALL(Dong1,ROWS($1:60)),),OFFSET(TH!N$1,SMALL(Dong1,ROWS($1:60)),)))</f>
        <v>0</v>
      </c>
      <c r="G73" s="67">
        <f ca="1">IF(ROWS($1:60)&gt;COUNT(Dong1),"",IF(OFFSET(TH!M$1,SMALL(Dong1,ROWS($1:60)),)="1111",OFFSET(TH!L$1,SMALL(Dong1,ROWS($1:60)),),0))</f>
        <v>0</v>
      </c>
      <c r="H73" s="65">
        <f ca="1">IF(ROWS($1:60)&gt;COUNT(Dong1),"",IF(OFFSET(TH!N$1,SMALL(Dong1,ROWS($1:60)),)="1111",OFFSET(TH!L$1,SMALL(Dong1,ROWS($1:60)),),0))</f>
        <v>5742000</v>
      </c>
      <c r="I73" s="63">
        <f t="shared" ca="1" si="0"/>
        <v>37453000</v>
      </c>
      <c r="J73" s="68"/>
    </row>
    <row r="74" spans="1:10" ht="19.5" customHeight="1">
      <c r="A74" s="62">
        <f ca="1">IF(ROWS($1:61)&gt;COUNT(Dong1),"",OFFSET(TH!B$1,SMALL(Dong1,ROWS($1:61)),))</f>
        <v>42746</v>
      </c>
      <c r="B74" s="62">
        <f ca="1">IF(ROWS($1:61)&gt;COUNT(Dong1),"",OFFSET(TH!D$1,SMALL(Dong1,ROWS($1:61)),))</f>
        <v>42746</v>
      </c>
      <c r="C74" s="63" t="str">
        <f ca="1">IF(ROWS($1:61)&gt;COUNT(Dong1),"",IF(OFFSET(TH!M$1,SMALL(Dong1,ROWS($1:61)),)="1111",OFFSET(TH!C$1,SMALL(Dong1,ROWS($1:61)),),""))</f>
        <v/>
      </c>
      <c r="D74" s="64" t="str">
        <f ca="1">IF(ROWS($1:61)&gt;COUNT(Dong1),"",IF(OFFSET(TH!N$1,SMALL(Dong1,ROWS($1:61)),)="1111",OFFSET(TH!C$1,SMALL(Dong1,ROWS($1:61)),),""))</f>
        <v>C49</v>
      </c>
      <c r="E74" s="95" t="str">
        <f ca="1">IF(ROWS($1:61)&gt;COUNT(Dong1),"",OFFSET(TH!E$1,SMALL(Dong1,ROWS($1:61)),))</f>
        <v>Mua đồ cúng 15/12Al</v>
      </c>
      <c r="F74" s="66">
        <f ca="1">IF(ROWS($1:61)&gt;COUNT(Dong1),"",IF(OFFSET(TH!N$1,SMALL(Dong1,ROWS($1:61)),)="1111",OFFSET(TH!M$1,SMALL(Dong1,ROWS($1:61)),),OFFSET(TH!N$1,SMALL(Dong1,ROWS($1:61)),)))</f>
        <v>0</v>
      </c>
      <c r="G74" s="67">
        <f ca="1">IF(ROWS($1:61)&gt;COUNT(Dong1),"",IF(OFFSET(TH!M$1,SMALL(Dong1,ROWS($1:61)),)="1111",OFFSET(TH!L$1,SMALL(Dong1,ROWS($1:61)),),0))</f>
        <v>0</v>
      </c>
      <c r="H74" s="65">
        <f ca="1">IF(ROWS($1:61)&gt;COUNT(Dong1),"",IF(OFFSET(TH!N$1,SMALL(Dong1,ROWS($1:61)),)="1111",OFFSET(TH!L$1,SMALL(Dong1,ROWS($1:61)),),0))</f>
        <v>175000</v>
      </c>
      <c r="I74" s="63">
        <f t="shared" ca="1" si="0"/>
        <v>37278000</v>
      </c>
      <c r="J74" s="68"/>
    </row>
    <row r="75" spans="1:10" ht="19.5" customHeight="1">
      <c r="A75" s="62">
        <f ca="1">IF(ROWS($1:62)&gt;COUNT(Dong1),"",OFFSET(TH!B$1,SMALL(Dong1,ROWS($1:62)),))</f>
        <v>42746</v>
      </c>
      <c r="B75" s="62">
        <f ca="1">IF(ROWS($1:62)&gt;COUNT(Dong1),"",OFFSET(TH!D$1,SMALL(Dong1,ROWS($1:62)),))</f>
        <v>42746</v>
      </c>
      <c r="C75" s="63" t="str">
        <f ca="1">IF(ROWS($1:62)&gt;COUNT(Dong1),"",IF(OFFSET(TH!M$1,SMALL(Dong1,ROWS($1:62)),)="1111",OFFSET(TH!C$1,SMALL(Dong1,ROWS($1:62)),),""))</f>
        <v/>
      </c>
      <c r="D75" s="64" t="str">
        <f ca="1">IF(ROWS($1:62)&gt;COUNT(Dong1),"",IF(OFFSET(TH!N$1,SMALL(Dong1,ROWS($1:62)),)="1111",OFFSET(TH!C$1,SMALL(Dong1,ROWS($1:62)),),""))</f>
        <v>C50</v>
      </c>
      <c r="E75" s="95" t="str">
        <f ca="1">IF(ROWS($1:62)&gt;COUNT(Dong1),"",OFFSET(TH!E$1,SMALL(Dong1,ROWS($1:62)),))</f>
        <v>Tiền sửa máy in + thay mực</v>
      </c>
      <c r="F75" s="66">
        <f ca="1">IF(ROWS($1:62)&gt;COUNT(Dong1),"",IF(OFFSET(TH!N$1,SMALL(Dong1,ROWS($1:62)),)="1111",OFFSET(TH!M$1,SMALL(Dong1,ROWS($1:62)),),OFFSET(TH!N$1,SMALL(Dong1,ROWS($1:62)),)))</f>
        <v>0</v>
      </c>
      <c r="G75" s="67">
        <f ca="1">IF(ROWS($1:62)&gt;COUNT(Dong1),"",IF(OFFSET(TH!M$1,SMALL(Dong1,ROWS($1:62)),)="1111",OFFSET(TH!L$1,SMALL(Dong1,ROWS($1:62)),),0))</f>
        <v>0</v>
      </c>
      <c r="H75" s="65">
        <f ca="1">IF(ROWS($1:62)&gt;COUNT(Dong1),"",IF(OFFSET(TH!N$1,SMALL(Dong1,ROWS($1:62)),)="1111",OFFSET(TH!L$1,SMALL(Dong1,ROWS($1:62)),),0))</f>
        <v>700000</v>
      </c>
      <c r="I75" s="63">
        <f t="shared" ca="1" si="0"/>
        <v>36578000</v>
      </c>
      <c r="J75" s="68"/>
    </row>
    <row r="76" spans="1:10" ht="19.5" customHeight="1">
      <c r="A76" s="62">
        <f ca="1">IF(ROWS($1:63)&gt;COUNT(Dong1),"",OFFSET(TH!B$1,SMALL(Dong1,ROWS($1:63)),))</f>
        <v>42746</v>
      </c>
      <c r="B76" s="62">
        <f ca="1">IF(ROWS($1:63)&gt;COUNT(Dong1),"",OFFSET(TH!D$1,SMALL(Dong1,ROWS($1:63)),))</f>
        <v>42746</v>
      </c>
      <c r="C76" s="63" t="str">
        <f ca="1">IF(ROWS($1:63)&gt;COUNT(Dong1),"",IF(OFFSET(TH!M$1,SMALL(Dong1,ROWS($1:63)),)="1111",OFFSET(TH!C$1,SMALL(Dong1,ROWS($1:63)),),""))</f>
        <v/>
      </c>
      <c r="D76" s="64" t="str">
        <f ca="1">IF(ROWS($1:63)&gt;COUNT(Dong1),"",IF(OFFSET(TH!N$1,SMALL(Dong1,ROWS($1:63)),)="1111",OFFSET(TH!C$1,SMALL(Dong1,ROWS($1:63)),),""))</f>
        <v>C51</v>
      </c>
      <c r="E76" s="95" t="str">
        <f ca="1">IF(ROWS($1:63)&gt;COUNT(Dong1),"",OFFSET(TH!E$1,SMALL(Dong1,ROWS($1:63)),))</f>
        <v>Tiền sửa máy phát điện</v>
      </c>
      <c r="F76" s="66">
        <f ca="1">IF(ROWS($1:63)&gt;COUNT(Dong1),"",IF(OFFSET(TH!N$1,SMALL(Dong1,ROWS($1:63)),)="1111",OFFSET(TH!M$1,SMALL(Dong1,ROWS($1:63)),),OFFSET(TH!N$1,SMALL(Dong1,ROWS($1:63)),)))</f>
        <v>0</v>
      </c>
      <c r="G76" s="67">
        <f ca="1">IF(ROWS($1:63)&gt;COUNT(Dong1),"",IF(OFFSET(TH!M$1,SMALL(Dong1,ROWS($1:63)),)="1111",OFFSET(TH!L$1,SMALL(Dong1,ROWS($1:63)),),0))</f>
        <v>0</v>
      </c>
      <c r="H76" s="65">
        <f ca="1">IF(ROWS($1:63)&gt;COUNT(Dong1),"",IF(OFFSET(TH!N$1,SMALL(Dong1,ROWS($1:63)),)="1111",OFFSET(TH!L$1,SMALL(Dong1,ROWS($1:63)),),0))</f>
        <v>1500000</v>
      </c>
      <c r="I76" s="63">
        <f t="shared" ca="1" si="0"/>
        <v>35078000</v>
      </c>
      <c r="J76" s="68"/>
    </row>
    <row r="77" spans="1:10" ht="19.5" customHeight="1">
      <c r="A77" s="62">
        <f ca="1">IF(ROWS($1:64)&gt;COUNT(Dong1),"",OFFSET(TH!B$1,SMALL(Dong1,ROWS($1:64)),))</f>
        <v>42746</v>
      </c>
      <c r="B77" s="62">
        <f ca="1">IF(ROWS($1:64)&gt;COUNT(Dong1),"",OFFSET(TH!D$1,SMALL(Dong1,ROWS($1:64)),))</f>
        <v>42746</v>
      </c>
      <c r="C77" s="63" t="str">
        <f ca="1">IF(ROWS($1:64)&gt;COUNT(Dong1),"",IF(OFFSET(TH!M$1,SMALL(Dong1,ROWS($1:64)),)="1111",OFFSET(TH!C$1,SMALL(Dong1,ROWS($1:64)),),""))</f>
        <v/>
      </c>
      <c r="D77" s="64" t="str">
        <f ca="1">IF(ROWS($1:64)&gt;COUNT(Dong1),"",IF(OFFSET(TH!N$1,SMALL(Dong1,ROWS($1:64)),)="1111",OFFSET(TH!C$1,SMALL(Dong1,ROWS($1:64)),),""))</f>
        <v>C52</v>
      </c>
      <c r="E77" s="95" t="str">
        <f ca="1">IF(ROWS($1:64)&gt;COUNT(Dong1),"",OFFSET(TH!E$1,SMALL(Dong1,ROWS($1:64)),))</f>
        <v>Tiền thuê taxi Đức hoà - An Lạc</v>
      </c>
      <c r="F77" s="66">
        <f ca="1">IF(ROWS($1:64)&gt;COUNT(Dong1),"",IF(OFFSET(TH!N$1,SMALL(Dong1,ROWS($1:64)),)="1111",OFFSET(TH!M$1,SMALL(Dong1,ROWS($1:64)),),OFFSET(TH!N$1,SMALL(Dong1,ROWS($1:64)),)))</f>
        <v>0</v>
      </c>
      <c r="G77" s="67">
        <f ca="1">IF(ROWS($1:64)&gt;COUNT(Dong1),"",IF(OFFSET(TH!M$1,SMALL(Dong1,ROWS($1:64)),)="1111",OFFSET(TH!L$1,SMALL(Dong1,ROWS($1:64)),),0))</f>
        <v>0</v>
      </c>
      <c r="H77" s="65">
        <f ca="1">IF(ROWS($1:64)&gt;COUNT(Dong1),"",IF(OFFSET(TH!N$1,SMALL(Dong1,ROWS($1:64)),)="1111",OFFSET(TH!L$1,SMALL(Dong1,ROWS($1:64)),),0))</f>
        <v>250000</v>
      </c>
      <c r="I77" s="63">
        <f t="shared" ca="1" si="0"/>
        <v>34828000</v>
      </c>
      <c r="J77" s="68"/>
    </row>
    <row r="78" spans="1:10" ht="19.5" customHeight="1">
      <c r="A78" s="62">
        <f ca="1">IF(ROWS($1:65)&gt;COUNT(Dong1),"",OFFSET(TH!B$1,SMALL(Dong1,ROWS($1:65)),))</f>
        <v>42747</v>
      </c>
      <c r="B78" s="62">
        <f ca="1">IF(ROWS($1:65)&gt;COUNT(Dong1),"",OFFSET(TH!D$1,SMALL(Dong1,ROWS($1:65)),))</f>
        <v>42747</v>
      </c>
      <c r="C78" s="63" t="str">
        <f ca="1">IF(ROWS($1:65)&gt;COUNT(Dong1),"",IF(OFFSET(TH!M$1,SMALL(Dong1,ROWS($1:65)),)="1111",OFFSET(TH!C$1,SMALL(Dong1,ROWS($1:65)),),""))</f>
        <v/>
      </c>
      <c r="D78" s="64" t="str">
        <f ca="1">IF(ROWS($1:65)&gt;COUNT(Dong1),"",IF(OFFSET(TH!N$1,SMALL(Dong1,ROWS($1:65)),)="1111",OFFSET(TH!C$1,SMALL(Dong1,ROWS($1:65)),),""))</f>
        <v>C53</v>
      </c>
      <c r="E78" s="95" t="str">
        <f ca="1">IF(ROWS($1:65)&gt;COUNT(Dong1),"",OFFSET(TH!E$1,SMALL(Dong1,ROWS($1:65)),))</f>
        <v>Mua bao PP, túi xách quà tết</v>
      </c>
      <c r="F78" s="66">
        <f ca="1">IF(ROWS($1:65)&gt;COUNT(Dong1),"",IF(OFFSET(TH!N$1,SMALL(Dong1,ROWS($1:65)),)="1111",OFFSET(TH!M$1,SMALL(Dong1,ROWS($1:65)),),OFFSET(TH!N$1,SMALL(Dong1,ROWS($1:65)),)))</f>
        <v>0</v>
      </c>
      <c r="G78" s="67">
        <f ca="1">IF(ROWS($1:65)&gt;COUNT(Dong1),"",IF(OFFSET(TH!M$1,SMALL(Dong1,ROWS($1:65)),)="1111",OFFSET(TH!L$1,SMALL(Dong1,ROWS($1:65)),),0))</f>
        <v>0</v>
      </c>
      <c r="H78" s="65">
        <f ca="1">IF(ROWS($1:65)&gt;COUNT(Dong1),"",IF(OFFSET(TH!N$1,SMALL(Dong1,ROWS($1:65)),)="1111",OFFSET(TH!L$1,SMALL(Dong1,ROWS($1:65)),),0))</f>
        <v>950000</v>
      </c>
      <c r="I78" s="63">
        <f t="shared" ca="1" si="0"/>
        <v>33878000</v>
      </c>
      <c r="J78" s="68"/>
    </row>
    <row r="79" spans="1:10" ht="19.5" customHeight="1">
      <c r="A79" s="62">
        <f ca="1">IF(ROWS($1:66)&gt;COUNT(Dong1),"",OFFSET(TH!B$1,SMALL(Dong1,ROWS($1:66)),))</f>
        <v>42747</v>
      </c>
      <c r="B79" s="62">
        <f ca="1">IF(ROWS($1:66)&gt;COUNT(Dong1),"",OFFSET(TH!D$1,SMALL(Dong1,ROWS($1:66)),))</f>
        <v>42747</v>
      </c>
      <c r="C79" s="63" t="str">
        <f ca="1">IF(ROWS($1:66)&gt;COUNT(Dong1),"",IF(OFFSET(TH!M$1,SMALL(Dong1,ROWS($1:66)),)="1111",OFFSET(TH!C$1,SMALL(Dong1,ROWS($1:66)),),""))</f>
        <v/>
      </c>
      <c r="D79" s="64" t="str">
        <f ca="1">IF(ROWS($1:66)&gt;COUNT(Dong1),"",IF(OFFSET(TH!N$1,SMALL(Dong1,ROWS($1:66)),)="1111",OFFSET(TH!C$1,SMALL(Dong1,ROWS($1:66)),),""))</f>
        <v>C54</v>
      </c>
      <c r="E79" s="95" t="str">
        <f ca="1">IF(ROWS($1:66)&gt;COUNT(Dong1),"",OFFSET(TH!E$1,SMALL(Dong1,ROWS($1:66)),))</f>
        <v>Nộp thẻ Citybanh - Chú Duy</v>
      </c>
      <c r="F79" s="66">
        <f ca="1">IF(ROWS($1:66)&gt;COUNT(Dong1),"",IF(OFFSET(TH!N$1,SMALL(Dong1,ROWS($1:66)),)="1111",OFFSET(TH!M$1,SMALL(Dong1,ROWS($1:66)),),OFFSET(TH!N$1,SMALL(Dong1,ROWS($1:66)),)))</f>
        <v>0</v>
      </c>
      <c r="G79" s="67">
        <f ca="1">IF(ROWS($1:66)&gt;COUNT(Dong1),"",IF(OFFSET(TH!M$1,SMALL(Dong1,ROWS($1:66)),)="1111",OFFSET(TH!L$1,SMALL(Dong1,ROWS($1:66)),),0))</f>
        <v>0</v>
      </c>
      <c r="H79" s="65">
        <f ca="1">IF(ROWS($1:66)&gt;COUNT(Dong1),"",IF(OFFSET(TH!N$1,SMALL(Dong1,ROWS($1:66)),)="1111",OFFSET(TH!L$1,SMALL(Dong1,ROWS($1:66)),),0))</f>
        <v>1978000</v>
      </c>
      <c r="I79" s="63">
        <f t="shared" ref="I79:I80" ca="1" si="1">IF(E79&lt;&gt;"",I78+G79-H79,0)</f>
        <v>31900000</v>
      </c>
      <c r="J79" s="68"/>
    </row>
    <row r="80" spans="1:10" ht="19.5" customHeight="1">
      <c r="A80" s="62">
        <f ca="1">IF(ROWS($1:67)&gt;COUNT(Dong1),"",OFFSET(TH!B$1,SMALL(Dong1,ROWS($1:67)),))</f>
        <v>42747</v>
      </c>
      <c r="B80" s="62">
        <f ca="1">IF(ROWS($1:67)&gt;COUNT(Dong1),"",OFFSET(TH!D$1,SMALL(Dong1,ROWS($1:67)),))</f>
        <v>42747</v>
      </c>
      <c r="C80" s="63" t="str">
        <f ca="1">IF(ROWS($1:67)&gt;COUNT(Dong1),"",IF(OFFSET(TH!M$1,SMALL(Dong1,ROWS($1:67)),)="1111",OFFSET(TH!C$1,SMALL(Dong1,ROWS($1:67)),),""))</f>
        <v>T11</v>
      </c>
      <c r="D80" s="64" t="str">
        <f ca="1">IF(ROWS($1:67)&gt;COUNT(Dong1),"",IF(OFFSET(TH!N$1,SMALL(Dong1,ROWS($1:67)),)="1111",OFFSET(TH!C$1,SMALL(Dong1,ROWS($1:67)),),""))</f>
        <v/>
      </c>
      <c r="E80" s="95" t="str">
        <f ca="1">IF(ROWS($1:67)&gt;COUNT(Dong1),"",OFFSET(TH!E$1,SMALL(Dong1,ROWS($1:67)),))</f>
        <v>Thu tiền NH - Q4</v>
      </c>
      <c r="F80" s="66" t="str">
        <f ca="1">IF(ROWS($1:67)&gt;COUNT(Dong1),"",IF(OFFSET(TH!N$1,SMALL(Dong1,ROWS($1:67)),)="1111",OFFSET(TH!M$1,SMALL(Dong1,ROWS($1:67)),),OFFSET(TH!N$1,SMALL(Dong1,ROWS($1:67)),)))</f>
        <v>1121</v>
      </c>
      <c r="G80" s="67">
        <f ca="1">IF(ROWS($1:67)&gt;COUNT(Dong1),"",IF(OFFSET(TH!M$1,SMALL(Dong1,ROWS($1:67)),)="1111",OFFSET(TH!L$1,SMALL(Dong1,ROWS($1:67)),),0))</f>
        <v>6650000000</v>
      </c>
      <c r="H80" s="65">
        <f ca="1">IF(ROWS($1:67)&gt;COUNT(Dong1),"",IF(OFFSET(TH!N$1,SMALL(Dong1,ROWS($1:67)),)="1111",OFFSET(TH!L$1,SMALL(Dong1,ROWS($1:67)),),0))</f>
        <v>0</v>
      </c>
      <c r="I80" s="63">
        <f t="shared" ca="1" si="1"/>
        <v>6681900000</v>
      </c>
      <c r="J80" s="68"/>
    </row>
    <row r="81" spans="1:10" ht="19.5" customHeight="1">
      <c r="A81" s="62">
        <f ca="1">IF(ROWS($1:68)&gt;COUNT(Dong1),"",OFFSET(TH!B$1,SMALL(Dong1,ROWS($1:68)),))</f>
        <v>42747</v>
      </c>
      <c r="B81" s="62">
        <f ca="1">IF(ROWS($1:68)&gt;COUNT(Dong1),"",OFFSET(TH!D$1,SMALL(Dong1,ROWS($1:68)),))</f>
        <v>42747</v>
      </c>
      <c r="C81" s="63" t="str">
        <f ca="1">IF(ROWS($1:68)&gt;COUNT(Dong1),"",IF(OFFSET(TH!M$1,SMALL(Dong1,ROWS($1:68)),)="1111",OFFSET(TH!C$1,SMALL(Dong1,ROWS($1:68)),),""))</f>
        <v/>
      </c>
      <c r="D81" s="64" t="str">
        <f ca="1">IF(ROWS($1:68)&gt;COUNT(Dong1),"",IF(OFFSET(TH!N$1,SMALL(Dong1,ROWS($1:68)),)="1111",OFFSET(TH!C$1,SMALL(Dong1,ROWS($1:68)),),""))</f>
        <v>C55</v>
      </c>
      <c r="E81" s="95" t="str">
        <f ca="1">IF(ROWS($1:68)&gt;COUNT(Dong1),"",OFFSET(TH!E$1,SMALL(Dong1,ROWS($1:68)),))</f>
        <v>Tiền cá cơm - TQ</v>
      </c>
      <c r="F81" s="66">
        <f ca="1">IF(ROWS($1:68)&gt;COUNT(Dong1),"",IF(OFFSET(TH!N$1,SMALL(Dong1,ROWS($1:68)),)="1111",OFFSET(TH!M$1,SMALL(Dong1,ROWS($1:68)),),OFFSET(TH!N$1,SMALL(Dong1,ROWS($1:68)),)))</f>
        <v>0</v>
      </c>
      <c r="G81" s="67">
        <f ca="1">IF(ROWS($1:68)&gt;COUNT(Dong1),"",IF(OFFSET(TH!M$1,SMALL(Dong1,ROWS($1:68)),)="1111",OFFSET(TH!L$1,SMALL(Dong1,ROWS($1:68)),),0))</f>
        <v>0</v>
      </c>
      <c r="H81" s="65">
        <f ca="1">IF(ROWS($1:68)&gt;COUNT(Dong1),"",IF(OFFSET(TH!N$1,SMALL(Dong1,ROWS($1:68)),)="1111",OFFSET(TH!L$1,SMALL(Dong1,ROWS($1:68)),),0))</f>
        <v>6604086000</v>
      </c>
      <c r="I81" s="63">
        <f t="shared" ref="I81:I144" ca="1" si="2">IF(E81&lt;&gt;"",I80+G81-H81,0)</f>
        <v>77814000</v>
      </c>
      <c r="J81" s="68"/>
    </row>
    <row r="82" spans="1:10" ht="19.5" customHeight="1">
      <c r="A82" s="62">
        <f ca="1">IF(ROWS($1:69)&gt;COUNT(Dong1),"",OFFSET(TH!B$1,SMALL(Dong1,ROWS($1:69)),))</f>
        <v>42747</v>
      </c>
      <c r="B82" s="62">
        <f ca="1">IF(ROWS($1:69)&gt;COUNT(Dong1),"",OFFSET(TH!D$1,SMALL(Dong1,ROWS($1:69)),))</f>
        <v>42747</v>
      </c>
      <c r="C82" s="63" t="str">
        <f ca="1">IF(ROWS($1:69)&gt;COUNT(Dong1),"",IF(OFFSET(TH!M$1,SMALL(Dong1,ROWS($1:69)),)="1111",OFFSET(TH!C$1,SMALL(Dong1,ROWS($1:69)),),""))</f>
        <v/>
      </c>
      <c r="D82" s="64" t="str">
        <f ca="1">IF(ROWS($1:69)&gt;COUNT(Dong1),"",IF(OFFSET(TH!N$1,SMALL(Dong1,ROWS($1:69)),)="1111",OFFSET(TH!C$1,SMALL(Dong1,ROWS($1:69)),),""))</f>
        <v>C56</v>
      </c>
      <c r="E82" s="95" t="str">
        <f ca="1">IF(ROWS($1:69)&gt;COUNT(Dong1),"",OFFSET(TH!E$1,SMALL(Dong1,ROWS($1:69)),))</f>
        <v>Đóng hụi - Chị Cẩm</v>
      </c>
      <c r="F82" s="66">
        <f ca="1">IF(ROWS($1:69)&gt;COUNT(Dong1),"",IF(OFFSET(TH!N$1,SMALL(Dong1,ROWS($1:69)),)="1111",OFFSET(TH!M$1,SMALL(Dong1,ROWS($1:69)),),OFFSET(TH!N$1,SMALL(Dong1,ROWS($1:69)),)))</f>
        <v>0</v>
      </c>
      <c r="G82" s="67">
        <f ca="1">IF(ROWS($1:69)&gt;COUNT(Dong1),"",IF(OFFSET(TH!M$1,SMALL(Dong1,ROWS($1:69)),)="1111",OFFSET(TH!L$1,SMALL(Dong1,ROWS($1:69)),),0))</f>
        <v>0</v>
      </c>
      <c r="H82" s="65">
        <f ca="1">IF(ROWS($1:69)&gt;COUNT(Dong1),"",IF(OFFSET(TH!N$1,SMALL(Dong1,ROWS($1:69)),)="1111",OFFSET(TH!L$1,SMALL(Dong1,ROWS($1:69)),),0))</f>
        <v>20000000</v>
      </c>
      <c r="I82" s="63">
        <f t="shared" ca="1" si="2"/>
        <v>57814000</v>
      </c>
      <c r="J82" s="68"/>
    </row>
    <row r="83" spans="1:10" ht="19.5" customHeight="1">
      <c r="A83" s="62">
        <f ca="1">IF(ROWS($1:70)&gt;COUNT(Dong1),"",OFFSET(TH!B$1,SMALL(Dong1,ROWS($1:70)),))</f>
        <v>42748</v>
      </c>
      <c r="B83" s="62">
        <f ca="1">IF(ROWS($1:70)&gt;COUNT(Dong1),"",OFFSET(TH!D$1,SMALL(Dong1,ROWS($1:70)),))</f>
        <v>42748</v>
      </c>
      <c r="C83" s="63" t="str">
        <f ca="1">IF(ROWS($1:70)&gt;COUNT(Dong1),"",IF(OFFSET(TH!M$1,SMALL(Dong1,ROWS($1:70)),)="1111",OFFSET(TH!C$1,SMALL(Dong1,ROWS($1:70)),),""))</f>
        <v/>
      </c>
      <c r="D83" s="64" t="str">
        <f ca="1">IF(ROWS($1:70)&gt;COUNT(Dong1),"",IF(OFFSET(TH!N$1,SMALL(Dong1,ROWS($1:70)),)="1111",OFFSET(TH!C$1,SMALL(Dong1,ROWS($1:70)),),""))</f>
        <v>C57</v>
      </c>
      <c r="E83" s="95" t="str">
        <f ca="1">IF(ROWS($1:70)&gt;COUNT(Dong1),"",OFFSET(TH!E$1,SMALL(Dong1,ROWS($1:70)),))</f>
        <v>Mua đồ cúng 16/12Al</v>
      </c>
      <c r="F83" s="66">
        <f ca="1">IF(ROWS($1:70)&gt;COUNT(Dong1),"",IF(OFFSET(TH!N$1,SMALL(Dong1,ROWS($1:70)),)="1111",OFFSET(TH!M$1,SMALL(Dong1,ROWS($1:70)),),OFFSET(TH!N$1,SMALL(Dong1,ROWS($1:70)),)))</f>
        <v>0</v>
      </c>
      <c r="G83" s="67">
        <f ca="1">IF(ROWS($1:70)&gt;COUNT(Dong1),"",IF(OFFSET(TH!M$1,SMALL(Dong1,ROWS($1:70)),)="1111",OFFSET(TH!L$1,SMALL(Dong1,ROWS($1:70)),),0))</f>
        <v>0</v>
      </c>
      <c r="H83" s="65">
        <f ca="1">IF(ROWS($1:70)&gt;COUNT(Dong1),"",IF(OFFSET(TH!N$1,SMALL(Dong1,ROWS($1:70)),)="1111",OFFSET(TH!L$1,SMALL(Dong1,ROWS($1:70)),),0))</f>
        <v>315000</v>
      </c>
      <c r="I83" s="63">
        <f t="shared" ca="1" si="2"/>
        <v>57499000</v>
      </c>
      <c r="J83" s="68"/>
    </row>
    <row r="84" spans="1:10" ht="19.5" customHeight="1">
      <c r="A84" s="62">
        <f ca="1">IF(ROWS($1:71)&gt;COUNT(Dong1),"",OFFSET(TH!B$1,SMALL(Dong1,ROWS($1:71)),))</f>
        <v>42748</v>
      </c>
      <c r="B84" s="62">
        <f ca="1">IF(ROWS($1:71)&gt;COUNT(Dong1),"",OFFSET(TH!D$1,SMALL(Dong1,ROWS($1:71)),))</f>
        <v>42748</v>
      </c>
      <c r="C84" s="63" t="str">
        <f ca="1">IF(ROWS($1:71)&gt;COUNT(Dong1),"",IF(OFFSET(TH!M$1,SMALL(Dong1,ROWS($1:71)),)="1111",OFFSET(TH!C$1,SMALL(Dong1,ROWS($1:71)),),""))</f>
        <v/>
      </c>
      <c r="D84" s="64" t="str">
        <f ca="1">IF(ROWS($1:71)&gt;COUNT(Dong1),"",IF(OFFSET(TH!N$1,SMALL(Dong1,ROWS($1:71)),)="1111",OFFSET(TH!C$1,SMALL(Dong1,ROWS($1:71)),),""))</f>
        <v>C58</v>
      </c>
      <c r="E84" s="95" t="str">
        <f ca="1">IF(ROWS($1:71)&gt;COUNT(Dong1),"",OFFSET(TH!E$1,SMALL(Dong1,ROWS($1:71)),))</f>
        <v>Tiền điện thoại + Internet T12/16 - xưởng</v>
      </c>
      <c r="F84" s="66">
        <f ca="1">IF(ROWS($1:71)&gt;COUNT(Dong1),"",IF(OFFSET(TH!N$1,SMALL(Dong1,ROWS($1:71)),)="1111",OFFSET(TH!M$1,SMALL(Dong1,ROWS($1:71)),),OFFSET(TH!N$1,SMALL(Dong1,ROWS($1:71)),)))</f>
        <v>0</v>
      </c>
      <c r="G84" s="67">
        <f ca="1">IF(ROWS($1:71)&gt;COUNT(Dong1),"",IF(OFFSET(TH!M$1,SMALL(Dong1,ROWS($1:71)),)="1111",OFFSET(TH!L$1,SMALL(Dong1,ROWS($1:71)),),0))</f>
        <v>0</v>
      </c>
      <c r="H84" s="65">
        <f ca="1">IF(ROWS($1:71)&gt;COUNT(Dong1),"",IF(OFFSET(TH!N$1,SMALL(Dong1,ROWS($1:71)),)="1111",OFFSET(TH!L$1,SMALL(Dong1,ROWS($1:71)),),0))</f>
        <v>2367000</v>
      </c>
      <c r="I84" s="63">
        <f t="shared" ca="1" si="2"/>
        <v>55132000</v>
      </c>
      <c r="J84" s="68"/>
    </row>
    <row r="85" spans="1:10" ht="19.5" customHeight="1">
      <c r="A85" s="62">
        <f ca="1">IF(ROWS($1:72)&gt;COUNT(Dong1),"",OFFSET(TH!B$1,SMALL(Dong1,ROWS($1:72)),))</f>
        <v>42748</v>
      </c>
      <c r="B85" s="62">
        <f ca="1">IF(ROWS($1:72)&gt;COUNT(Dong1),"",OFFSET(TH!D$1,SMALL(Dong1,ROWS($1:72)),))</f>
        <v>42748</v>
      </c>
      <c r="C85" s="63" t="str">
        <f ca="1">IF(ROWS($1:72)&gt;COUNT(Dong1),"",IF(OFFSET(TH!M$1,SMALL(Dong1,ROWS($1:72)),)="1111",OFFSET(TH!C$1,SMALL(Dong1,ROWS($1:72)),),""))</f>
        <v/>
      </c>
      <c r="D85" s="64" t="str">
        <f ca="1">IF(ROWS($1:72)&gt;COUNT(Dong1),"",IF(OFFSET(TH!N$1,SMALL(Dong1,ROWS($1:72)),)="1111",OFFSET(TH!C$1,SMALL(Dong1,ROWS($1:72)),),""))</f>
        <v>C59</v>
      </c>
      <c r="E85" s="95" t="str">
        <f ca="1">IF(ROWS($1:72)&gt;COUNT(Dong1),"",OFFSET(TH!E$1,SMALL(Dong1,ROWS($1:72)),))</f>
        <v>Mua màu thực phẩm</v>
      </c>
      <c r="F85" s="66">
        <f ca="1">IF(ROWS($1:72)&gt;COUNT(Dong1),"",IF(OFFSET(TH!N$1,SMALL(Dong1,ROWS($1:72)),)="1111",OFFSET(TH!M$1,SMALL(Dong1,ROWS($1:72)),),OFFSET(TH!N$1,SMALL(Dong1,ROWS($1:72)),)))</f>
        <v>0</v>
      </c>
      <c r="G85" s="67">
        <f ca="1">IF(ROWS($1:72)&gt;COUNT(Dong1),"",IF(OFFSET(TH!M$1,SMALL(Dong1,ROWS($1:72)),)="1111",OFFSET(TH!L$1,SMALL(Dong1,ROWS($1:72)),),0))</f>
        <v>0</v>
      </c>
      <c r="H85" s="65">
        <f ca="1">IF(ROWS($1:72)&gt;COUNT(Dong1),"",IF(OFFSET(TH!N$1,SMALL(Dong1,ROWS($1:72)),)="1111",OFFSET(TH!L$1,SMALL(Dong1,ROWS($1:72)),),0))</f>
        <v>7920000</v>
      </c>
      <c r="I85" s="63">
        <f t="shared" ca="1" si="2"/>
        <v>47212000</v>
      </c>
      <c r="J85" s="68"/>
    </row>
    <row r="86" spans="1:10" ht="19.5" customHeight="1">
      <c r="A86" s="62">
        <f ca="1">IF(ROWS($1:73)&gt;COUNT(Dong1),"",OFFSET(TH!B$1,SMALL(Dong1,ROWS($1:73)),))</f>
        <v>42748</v>
      </c>
      <c r="B86" s="62">
        <f ca="1">IF(ROWS($1:73)&gt;COUNT(Dong1),"",OFFSET(TH!D$1,SMALL(Dong1,ROWS($1:73)),))</f>
        <v>42748</v>
      </c>
      <c r="C86" s="63" t="str">
        <f ca="1">IF(ROWS($1:73)&gt;COUNT(Dong1),"",IF(OFFSET(TH!M$1,SMALL(Dong1,ROWS($1:73)),)="1111",OFFSET(TH!C$1,SMALL(Dong1,ROWS($1:73)),),""))</f>
        <v/>
      </c>
      <c r="D86" s="64" t="str">
        <f ca="1">IF(ROWS($1:73)&gt;COUNT(Dong1),"",IF(OFFSET(TH!N$1,SMALL(Dong1,ROWS($1:73)),)="1111",OFFSET(TH!C$1,SMALL(Dong1,ROWS($1:73)),),""))</f>
        <v>C60</v>
      </c>
      <c r="E86" s="95" t="str">
        <f ca="1">IF(ROWS($1:73)&gt;COUNT(Dong1),"",OFFSET(TH!E$1,SMALL(Dong1,ROWS($1:73)),))</f>
        <v>Sửa xe + thay bóng đèn xe 51A-14174</v>
      </c>
      <c r="F86" s="66">
        <f ca="1">IF(ROWS($1:73)&gt;COUNT(Dong1),"",IF(OFFSET(TH!N$1,SMALL(Dong1,ROWS($1:73)),)="1111",OFFSET(TH!M$1,SMALL(Dong1,ROWS($1:73)),),OFFSET(TH!N$1,SMALL(Dong1,ROWS($1:73)),)))</f>
        <v>0</v>
      </c>
      <c r="G86" s="67">
        <f ca="1">IF(ROWS($1:73)&gt;COUNT(Dong1),"",IF(OFFSET(TH!M$1,SMALL(Dong1,ROWS($1:73)),)="1111",OFFSET(TH!L$1,SMALL(Dong1,ROWS($1:73)),),0))</f>
        <v>0</v>
      </c>
      <c r="H86" s="65">
        <f ca="1">IF(ROWS($1:73)&gt;COUNT(Dong1),"",IF(OFFSET(TH!N$1,SMALL(Dong1,ROWS($1:73)),)="1111",OFFSET(TH!L$1,SMALL(Dong1,ROWS($1:73)),),0))</f>
        <v>3107000</v>
      </c>
      <c r="I86" s="63">
        <f t="shared" ca="1" si="2"/>
        <v>44105000</v>
      </c>
      <c r="J86" s="68"/>
    </row>
    <row r="87" spans="1:10" ht="19.5" customHeight="1">
      <c r="A87" s="62">
        <f ca="1">IF(ROWS($1:74)&gt;COUNT(Dong1),"",OFFSET(TH!B$1,SMALL(Dong1,ROWS($1:74)),))</f>
        <v>42748</v>
      </c>
      <c r="B87" s="62">
        <f ca="1">IF(ROWS($1:74)&gt;COUNT(Dong1),"",OFFSET(TH!D$1,SMALL(Dong1,ROWS($1:74)),))</f>
        <v>42748</v>
      </c>
      <c r="C87" s="63" t="str">
        <f ca="1">IF(ROWS($1:74)&gt;COUNT(Dong1),"",IF(OFFSET(TH!M$1,SMALL(Dong1,ROWS($1:74)),)="1111",OFFSET(TH!C$1,SMALL(Dong1,ROWS($1:74)),),""))</f>
        <v/>
      </c>
      <c r="D87" s="64" t="str">
        <f ca="1">IF(ROWS($1:74)&gt;COUNT(Dong1),"",IF(OFFSET(TH!N$1,SMALL(Dong1,ROWS($1:74)),)="1111",OFFSET(TH!C$1,SMALL(Dong1,ROWS($1:74)),),""))</f>
        <v>C61</v>
      </c>
      <c r="E87" s="95" t="str">
        <f ca="1">IF(ROWS($1:74)&gt;COUNT(Dong1),"",OFFSET(TH!E$1,SMALL(Dong1,ROWS($1:74)),))</f>
        <v>Kiểm định xe 51A-14174</v>
      </c>
      <c r="F87" s="66">
        <f ca="1">IF(ROWS($1:74)&gt;COUNT(Dong1),"",IF(OFFSET(TH!N$1,SMALL(Dong1,ROWS($1:74)),)="1111",OFFSET(TH!M$1,SMALL(Dong1,ROWS($1:74)),),OFFSET(TH!N$1,SMALL(Dong1,ROWS($1:74)),)))</f>
        <v>0</v>
      </c>
      <c r="G87" s="67">
        <f ca="1">IF(ROWS($1:74)&gt;COUNT(Dong1),"",IF(OFFSET(TH!M$1,SMALL(Dong1,ROWS($1:74)),)="1111",OFFSET(TH!L$1,SMALL(Dong1,ROWS($1:74)),),0))</f>
        <v>0</v>
      </c>
      <c r="H87" s="65">
        <f ca="1">IF(ROWS($1:74)&gt;COUNT(Dong1),"",IF(OFFSET(TH!N$1,SMALL(Dong1,ROWS($1:74)),)="1111",OFFSET(TH!L$1,SMALL(Dong1,ROWS($1:74)),),0))</f>
        <v>3500000</v>
      </c>
      <c r="I87" s="63">
        <f t="shared" ca="1" si="2"/>
        <v>40605000</v>
      </c>
      <c r="J87" s="68"/>
    </row>
    <row r="88" spans="1:10" ht="19.5" customHeight="1">
      <c r="A88" s="62">
        <f ca="1">IF(ROWS($1:75)&gt;COUNT(Dong1),"",OFFSET(TH!B$1,SMALL(Dong1,ROWS($1:75)),))</f>
        <v>42749</v>
      </c>
      <c r="B88" s="62">
        <f ca="1">IF(ROWS($1:75)&gt;COUNT(Dong1),"",OFFSET(TH!D$1,SMALL(Dong1,ROWS($1:75)),))</f>
        <v>42749</v>
      </c>
      <c r="C88" s="63" t="str">
        <f ca="1">IF(ROWS($1:75)&gt;COUNT(Dong1),"",IF(OFFSET(TH!M$1,SMALL(Dong1,ROWS($1:75)),)="1111",OFFSET(TH!C$1,SMALL(Dong1,ROWS($1:75)),),""))</f>
        <v>T12</v>
      </c>
      <c r="D88" s="64" t="str">
        <f ca="1">IF(ROWS($1:75)&gt;COUNT(Dong1),"",IF(OFFSET(TH!N$1,SMALL(Dong1,ROWS($1:75)),)="1111",OFFSET(TH!C$1,SMALL(Dong1,ROWS($1:75)),),""))</f>
        <v/>
      </c>
      <c r="E88" s="95" t="str">
        <f ca="1">IF(ROWS($1:75)&gt;COUNT(Dong1),"",OFFSET(TH!E$1,SMALL(Dong1,ROWS($1:75)),))</f>
        <v>Thu Pvcombank</v>
      </c>
      <c r="F88" s="66">
        <f ca="1">IF(ROWS($1:75)&gt;COUNT(Dong1),"",IF(OFFSET(TH!N$1,SMALL(Dong1,ROWS($1:75)),)="1111",OFFSET(TH!M$1,SMALL(Dong1,ROWS($1:75)),),OFFSET(TH!N$1,SMALL(Dong1,ROWS($1:75)),)))</f>
        <v>0</v>
      </c>
      <c r="G88" s="67">
        <f ca="1">IF(ROWS($1:75)&gt;COUNT(Dong1),"",IF(OFFSET(TH!M$1,SMALL(Dong1,ROWS($1:75)),)="1111",OFFSET(TH!L$1,SMALL(Dong1,ROWS($1:75)),),0))</f>
        <v>900000000</v>
      </c>
      <c r="H88" s="65">
        <f ca="1">IF(ROWS($1:75)&gt;COUNT(Dong1),"",IF(OFFSET(TH!N$1,SMALL(Dong1,ROWS($1:75)),)="1111",OFFSET(TH!L$1,SMALL(Dong1,ROWS($1:75)),),0))</f>
        <v>0</v>
      </c>
      <c r="I88" s="63">
        <f t="shared" ca="1" si="2"/>
        <v>940605000</v>
      </c>
      <c r="J88" s="68"/>
    </row>
    <row r="89" spans="1:10" ht="19.5" customHeight="1">
      <c r="A89" s="62">
        <f ca="1">IF(ROWS($1:76)&gt;COUNT(Dong1),"",OFFSET(TH!B$1,SMALL(Dong1,ROWS($1:76)),))</f>
        <v>42749</v>
      </c>
      <c r="B89" s="62">
        <f ca="1">IF(ROWS($1:76)&gt;COUNT(Dong1),"",OFFSET(TH!D$1,SMALL(Dong1,ROWS($1:76)),))</f>
        <v>42749</v>
      </c>
      <c r="C89" s="63" t="str">
        <f ca="1">IF(ROWS($1:76)&gt;COUNT(Dong1),"",IF(OFFSET(TH!M$1,SMALL(Dong1,ROWS($1:76)),)="1111",OFFSET(TH!C$1,SMALL(Dong1,ROWS($1:76)),),""))</f>
        <v/>
      </c>
      <c r="D89" s="64" t="str">
        <f ca="1">IF(ROWS($1:76)&gt;COUNT(Dong1),"",IF(OFFSET(TH!N$1,SMALL(Dong1,ROWS($1:76)),)="1111",OFFSET(TH!C$1,SMALL(Dong1,ROWS($1:76)),),""))</f>
        <v>C62</v>
      </c>
      <c r="E89" s="95" t="str">
        <f ca="1">IF(ROWS($1:76)&gt;COUNT(Dong1),"",OFFSET(TH!E$1,SMALL(Dong1,ROWS($1:76)),))</f>
        <v>Thanh toán tiền cá</v>
      </c>
      <c r="F89" s="66" t="str">
        <f ca="1">IF(ROWS($1:76)&gt;COUNT(Dong1),"",IF(OFFSET(TH!N$1,SMALL(Dong1,ROWS($1:76)),)="1111",OFFSET(TH!M$1,SMALL(Dong1,ROWS($1:76)),),OFFSET(TH!N$1,SMALL(Dong1,ROWS($1:76)),)))</f>
        <v>331</v>
      </c>
      <c r="G89" s="67">
        <f ca="1">IF(ROWS($1:76)&gt;COUNT(Dong1),"",IF(OFFSET(TH!M$1,SMALL(Dong1,ROWS($1:76)),)="1111",OFFSET(TH!L$1,SMALL(Dong1,ROWS($1:76)),),0))</f>
        <v>0</v>
      </c>
      <c r="H89" s="65">
        <f ca="1">IF(ROWS($1:76)&gt;COUNT(Dong1),"",IF(OFFSET(TH!N$1,SMALL(Dong1,ROWS($1:76)),)="1111",OFFSET(TH!L$1,SMALL(Dong1,ROWS($1:76)),),0))</f>
        <v>250000000</v>
      </c>
      <c r="I89" s="63">
        <f t="shared" ca="1" si="2"/>
        <v>690605000</v>
      </c>
      <c r="J89" s="68"/>
    </row>
    <row r="90" spans="1:10" ht="19.5" customHeight="1">
      <c r="A90" s="62">
        <f ca="1">IF(ROWS($1:77)&gt;COUNT(Dong1),"",OFFSET(TH!B$1,SMALL(Dong1,ROWS($1:77)),))</f>
        <v>42749</v>
      </c>
      <c r="B90" s="62">
        <f ca="1">IF(ROWS($1:77)&gt;COUNT(Dong1),"",OFFSET(TH!D$1,SMALL(Dong1,ROWS($1:77)),))</f>
        <v>42749</v>
      </c>
      <c r="C90" s="63" t="str">
        <f ca="1">IF(ROWS($1:77)&gt;COUNT(Dong1),"",IF(OFFSET(TH!M$1,SMALL(Dong1,ROWS($1:77)),)="1111",OFFSET(TH!C$1,SMALL(Dong1,ROWS($1:77)),),""))</f>
        <v/>
      </c>
      <c r="D90" s="64" t="str">
        <f ca="1">IF(ROWS($1:77)&gt;COUNT(Dong1),"",IF(OFFSET(TH!N$1,SMALL(Dong1,ROWS($1:77)),)="1111",OFFSET(TH!C$1,SMALL(Dong1,ROWS($1:77)),),""))</f>
        <v>C62</v>
      </c>
      <c r="E90" s="95" t="str">
        <f ca="1">IF(ROWS($1:77)&gt;COUNT(Dong1),"",OFFSET(TH!E$1,SMALL(Dong1,ROWS($1:77)),))</f>
        <v>Phí chuyển tiền</v>
      </c>
      <c r="F90" s="66">
        <f ca="1">IF(ROWS($1:77)&gt;COUNT(Dong1),"",IF(OFFSET(TH!N$1,SMALL(Dong1,ROWS($1:77)),)="1111",OFFSET(TH!M$1,SMALL(Dong1,ROWS($1:77)),),OFFSET(TH!N$1,SMALL(Dong1,ROWS($1:77)),)))</f>
        <v>0</v>
      </c>
      <c r="G90" s="67">
        <f ca="1">IF(ROWS($1:77)&gt;COUNT(Dong1),"",IF(OFFSET(TH!M$1,SMALL(Dong1,ROWS($1:77)),)="1111",OFFSET(TH!L$1,SMALL(Dong1,ROWS($1:77)),),0))</f>
        <v>0</v>
      </c>
      <c r="H90" s="65">
        <f ca="1">IF(ROWS($1:77)&gt;COUNT(Dong1),"",IF(OFFSET(TH!N$1,SMALL(Dong1,ROWS($1:77)),)="1111",OFFSET(TH!L$1,SMALL(Dong1,ROWS($1:77)),),0))</f>
        <v>83000</v>
      </c>
      <c r="I90" s="63">
        <f t="shared" ca="1" si="2"/>
        <v>690522000</v>
      </c>
      <c r="J90" s="68"/>
    </row>
    <row r="91" spans="1:10" ht="19.5" customHeight="1">
      <c r="A91" s="62">
        <f ca="1">IF(ROWS($1:78)&gt;COUNT(Dong1),"",OFFSET(TH!B$1,SMALL(Dong1,ROWS($1:78)),))</f>
        <v>42749</v>
      </c>
      <c r="B91" s="62">
        <f ca="1">IF(ROWS($1:78)&gt;COUNT(Dong1),"",OFFSET(TH!D$1,SMALL(Dong1,ROWS($1:78)),))</f>
        <v>42749</v>
      </c>
      <c r="C91" s="63" t="str">
        <f ca="1">IF(ROWS($1:78)&gt;COUNT(Dong1),"",IF(OFFSET(TH!M$1,SMALL(Dong1,ROWS($1:78)),)="1111",OFFSET(TH!C$1,SMALL(Dong1,ROWS($1:78)),),""))</f>
        <v/>
      </c>
      <c r="D91" s="64" t="str">
        <f ca="1">IF(ROWS($1:78)&gt;COUNT(Dong1),"",IF(OFFSET(TH!N$1,SMALL(Dong1,ROWS($1:78)),)="1111",OFFSET(TH!C$1,SMALL(Dong1,ROWS($1:78)),),""))</f>
        <v>C63</v>
      </c>
      <c r="E91" s="95" t="str">
        <f ca="1">IF(ROWS($1:78)&gt;COUNT(Dong1),"",OFFSET(TH!E$1,SMALL(Dong1,ROWS($1:78)),))</f>
        <v>Thanh toán tiền cá</v>
      </c>
      <c r="F91" s="66" t="str">
        <f ca="1">IF(ROWS($1:78)&gt;COUNT(Dong1),"",IF(OFFSET(TH!N$1,SMALL(Dong1,ROWS($1:78)),)="1111",OFFSET(TH!M$1,SMALL(Dong1,ROWS($1:78)),),OFFSET(TH!N$1,SMALL(Dong1,ROWS($1:78)),)))</f>
        <v>331</v>
      </c>
      <c r="G91" s="67">
        <f ca="1">IF(ROWS($1:78)&gt;COUNT(Dong1),"",IF(OFFSET(TH!M$1,SMALL(Dong1,ROWS($1:78)),)="1111",OFFSET(TH!L$1,SMALL(Dong1,ROWS($1:78)),),0))</f>
        <v>0</v>
      </c>
      <c r="H91" s="65">
        <f ca="1">IF(ROWS($1:78)&gt;COUNT(Dong1),"",IF(OFFSET(TH!N$1,SMALL(Dong1,ROWS($1:78)),)="1111",OFFSET(TH!L$1,SMALL(Dong1,ROWS($1:78)),),0))</f>
        <v>117100000</v>
      </c>
      <c r="I91" s="63">
        <f t="shared" ca="1" si="2"/>
        <v>573422000</v>
      </c>
      <c r="J91" s="68"/>
    </row>
    <row r="92" spans="1:10" ht="19.5" customHeight="1">
      <c r="A92" s="62">
        <f ca="1">IF(ROWS($1:79)&gt;COUNT(Dong1),"",OFFSET(TH!B$1,SMALL(Dong1,ROWS($1:79)),))</f>
        <v>42749</v>
      </c>
      <c r="B92" s="62">
        <f ca="1">IF(ROWS($1:79)&gt;COUNT(Dong1),"",OFFSET(TH!D$1,SMALL(Dong1,ROWS($1:79)),))</f>
        <v>42749</v>
      </c>
      <c r="C92" s="63" t="str">
        <f ca="1">IF(ROWS($1:79)&gt;COUNT(Dong1),"",IF(OFFSET(TH!M$1,SMALL(Dong1,ROWS($1:79)),)="1111",OFFSET(TH!C$1,SMALL(Dong1,ROWS($1:79)),),""))</f>
        <v/>
      </c>
      <c r="D92" s="64" t="str">
        <f ca="1">IF(ROWS($1:79)&gt;COUNT(Dong1),"",IF(OFFSET(TH!N$1,SMALL(Dong1,ROWS($1:79)),)="1111",OFFSET(TH!C$1,SMALL(Dong1,ROWS($1:79)),),""))</f>
        <v>C64</v>
      </c>
      <c r="E92" s="95" t="str">
        <f ca="1">IF(ROWS($1:79)&gt;COUNT(Dong1),"",OFFSET(TH!E$1,SMALL(Dong1,ROWS($1:79)),))</f>
        <v>Thanh toán tiền cá</v>
      </c>
      <c r="F92" s="66" t="str">
        <f ca="1">IF(ROWS($1:79)&gt;COUNT(Dong1),"",IF(OFFSET(TH!N$1,SMALL(Dong1,ROWS($1:79)),)="1111",OFFSET(TH!M$1,SMALL(Dong1,ROWS($1:79)),),OFFSET(TH!N$1,SMALL(Dong1,ROWS($1:79)),)))</f>
        <v>331</v>
      </c>
      <c r="G92" s="67">
        <f ca="1">IF(ROWS($1:79)&gt;COUNT(Dong1),"",IF(OFFSET(TH!M$1,SMALL(Dong1,ROWS($1:79)),)="1111",OFFSET(TH!L$1,SMALL(Dong1,ROWS($1:79)),),0))</f>
        <v>0</v>
      </c>
      <c r="H92" s="65">
        <f ca="1">IF(ROWS($1:79)&gt;COUNT(Dong1),"",IF(OFFSET(TH!N$1,SMALL(Dong1,ROWS($1:79)),)="1111",OFFSET(TH!L$1,SMALL(Dong1,ROWS($1:79)),),0))</f>
        <v>100000000</v>
      </c>
      <c r="I92" s="63">
        <f t="shared" ca="1" si="2"/>
        <v>473422000</v>
      </c>
      <c r="J92" s="68"/>
    </row>
    <row r="93" spans="1:10" ht="19.5" customHeight="1">
      <c r="A93" s="62">
        <f ca="1">IF(ROWS($1:80)&gt;COUNT(Dong1),"",OFFSET(TH!B$1,SMALL(Dong1,ROWS($1:80)),))</f>
        <v>42749</v>
      </c>
      <c r="B93" s="62">
        <f ca="1">IF(ROWS($1:80)&gt;COUNT(Dong1),"",OFFSET(TH!D$1,SMALL(Dong1,ROWS($1:80)),))</f>
        <v>42749</v>
      </c>
      <c r="C93" s="63" t="str">
        <f ca="1">IF(ROWS($1:80)&gt;COUNT(Dong1),"",IF(OFFSET(TH!M$1,SMALL(Dong1,ROWS($1:80)),)="1111",OFFSET(TH!C$1,SMALL(Dong1,ROWS($1:80)),),""))</f>
        <v/>
      </c>
      <c r="D93" s="64" t="str">
        <f ca="1">IF(ROWS($1:80)&gt;COUNT(Dong1),"",IF(OFFSET(TH!N$1,SMALL(Dong1,ROWS($1:80)),)="1111",OFFSET(TH!C$1,SMALL(Dong1,ROWS($1:80)),),""))</f>
        <v>C65</v>
      </c>
      <c r="E93" s="95" t="str">
        <f ca="1">IF(ROWS($1:80)&gt;COUNT(Dong1),"",OFFSET(TH!E$1,SMALL(Dong1,ROWS($1:80)),))</f>
        <v>Thanh toán tiền cá</v>
      </c>
      <c r="F93" s="66" t="str">
        <f ca="1">IF(ROWS($1:80)&gt;COUNT(Dong1),"",IF(OFFSET(TH!N$1,SMALL(Dong1,ROWS($1:80)),)="1111",OFFSET(TH!M$1,SMALL(Dong1,ROWS($1:80)),),OFFSET(TH!N$1,SMALL(Dong1,ROWS($1:80)),)))</f>
        <v>331</v>
      </c>
      <c r="G93" s="67">
        <f ca="1">IF(ROWS($1:80)&gt;COUNT(Dong1),"",IF(OFFSET(TH!M$1,SMALL(Dong1,ROWS($1:80)),)="1111",OFFSET(TH!L$1,SMALL(Dong1,ROWS($1:80)),),0))</f>
        <v>0</v>
      </c>
      <c r="H93" s="65">
        <f ca="1">IF(ROWS($1:80)&gt;COUNT(Dong1),"",IF(OFFSET(TH!N$1,SMALL(Dong1,ROWS($1:80)),)="1111",OFFSET(TH!L$1,SMALL(Dong1,ROWS($1:80)),),0))</f>
        <v>200000000</v>
      </c>
      <c r="I93" s="63">
        <f t="shared" ca="1" si="2"/>
        <v>273422000</v>
      </c>
      <c r="J93" s="68"/>
    </row>
    <row r="94" spans="1:10" ht="19.5" customHeight="1">
      <c r="A94" s="62">
        <f ca="1">IF(ROWS($1:81)&gt;COUNT(Dong1),"",OFFSET(TH!B$1,SMALL(Dong1,ROWS($1:81)),))</f>
        <v>42749</v>
      </c>
      <c r="B94" s="62">
        <f ca="1">IF(ROWS($1:81)&gt;COUNT(Dong1),"",OFFSET(TH!D$1,SMALL(Dong1,ROWS($1:81)),))</f>
        <v>42749</v>
      </c>
      <c r="C94" s="63" t="str">
        <f ca="1">IF(ROWS($1:81)&gt;COUNT(Dong1),"",IF(OFFSET(TH!M$1,SMALL(Dong1,ROWS($1:81)),)="1111",OFFSET(TH!C$1,SMALL(Dong1,ROWS($1:81)),),""))</f>
        <v/>
      </c>
      <c r="D94" s="64" t="str">
        <f ca="1">IF(ROWS($1:81)&gt;COUNT(Dong1),"",IF(OFFSET(TH!N$1,SMALL(Dong1,ROWS($1:81)),)="1111",OFFSET(TH!C$1,SMALL(Dong1,ROWS($1:81)),),""))</f>
        <v>C66</v>
      </c>
      <c r="E94" s="95" t="str">
        <f ca="1">IF(ROWS($1:81)&gt;COUNT(Dong1),"",OFFSET(TH!E$1,SMALL(Dong1,ROWS($1:81)),))</f>
        <v>Phí bảo vệ T12/16</v>
      </c>
      <c r="F94" s="66">
        <f ca="1">IF(ROWS($1:81)&gt;COUNT(Dong1),"",IF(OFFSET(TH!N$1,SMALL(Dong1,ROWS($1:81)),)="1111",OFFSET(TH!M$1,SMALL(Dong1,ROWS($1:81)),),OFFSET(TH!N$1,SMALL(Dong1,ROWS($1:81)),)))</f>
        <v>0</v>
      </c>
      <c r="G94" s="67">
        <f ca="1">IF(ROWS($1:81)&gt;COUNT(Dong1),"",IF(OFFSET(TH!M$1,SMALL(Dong1,ROWS($1:81)),)="1111",OFFSET(TH!L$1,SMALL(Dong1,ROWS($1:81)),),0))</f>
        <v>0</v>
      </c>
      <c r="H94" s="65">
        <f ca="1">IF(ROWS($1:81)&gt;COUNT(Dong1),"",IF(OFFSET(TH!N$1,SMALL(Dong1,ROWS($1:81)),)="1111",OFFSET(TH!L$1,SMALL(Dong1,ROWS($1:81)),),0))</f>
        <v>17655000</v>
      </c>
      <c r="I94" s="63">
        <f t="shared" ca="1" si="2"/>
        <v>255767000</v>
      </c>
      <c r="J94" s="68"/>
    </row>
    <row r="95" spans="1:10" ht="19.5" customHeight="1">
      <c r="A95" s="62">
        <f ca="1">IF(ROWS($1:82)&gt;COUNT(Dong1),"",OFFSET(TH!B$1,SMALL(Dong1,ROWS($1:82)),))</f>
        <v>42749</v>
      </c>
      <c r="B95" s="62">
        <f ca="1">IF(ROWS($1:82)&gt;COUNT(Dong1),"",OFFSET(TH!D$1,SMALL(Dong1,ROWS($1:82)),))</f>
        <v>42749</v>
      </c>
      <c r="C95" s="63" t="str">
        <f ca="1">IF(ROWS($1:82)&gt;COUNT(Dong1),"",IF(OFFSET(TH!M$1,SMALL(Dong1,ROWS($1:82)),)="1111",OFFSET(TH!C$1,SMALL(Dong1,ROWS($1:82)),),""))</f>
        <v/>
      </c>
      <c r="D95" s="64" t="str">
        <f ca="1">IF(ROWS($1:82)&gt;COUNT(Dong1),"",IF(OFFSET(TH!N$1,SMALL(Dong1,ROWS($1:82)),)="1111",OFFSET(TH!C$1,SMALL(Dong1,ROWS($1:82)),),""))</f>
        <v>C67</v>
      </c>
      <c r="E95" s="95" t="str">
        <f ca="1">IF(ROWS($1:82)&gt;COUNT(Dong1),"",OFFSET(TH!E$1,SMALL(Dong1,ROWS($1:82)),))</f>
        <v>Tiền mè đường Phát</v>
      </c>
      <c r="F95" s="66">
        <f ca="1">IF(ROWS($1:82)&gt;COUNT(Dong1),"",IF(OFFSET(TH!N$1,SMALL(Dong1,ROWS($1:82)),)="1111",OFFSET(TH!M$1,SMALL(Dong1,ROWS($1:82)),),OFFSET(TH!N$1,SMALL(Dong1,ROWS($1:82)),)))</f>
        <v>0</v>
      </c>
      <c r="G95" s="67">
        <f ca="1">IF(ROWS($1:82)&gt;COUNT(Dong1),"",IF(OFFSET(TH!M$1,SMALL(Dong1,ROWS($1:82)),)="1111",OFFSET(TH!L$1,SMALL(Dong1,ROWS($1:82)),),0))</f>
        <v>0</v>
      </c>
      <c r="H95" s="65">
        <f ca="1">IF(ROWS($1:82)&gt;COUNT(Dong1),"",IF(OFFSET(TH!N$1,SMALL(Dong1,ROWS($1:82)),)="1111",OFFSET(TH!L$1,SMALL(Dong1,ROWS($1:82)),),0))</f>
        <v>200000000</v>
      </c>
      <c r="I95" s="63">
        <f t="shared" ca="1" si="2"/>
        <v>55767000</v>
      </c>
      <c r="J95" s="68"/>
    </row>
    <row r="96" spans="1:10" ht="19.5" customHeight="1">
      <c r="A96" s="62">
        <f ca="1">IF(ROWS($1:83)&gt;COUNT(Dong1),"",OFFSET(TH!B$1,SMALL(Dong1,ROWS($1:83)),))</f>
        <v>42749</v>
      </c>
      <c r="B96" s="62">
        <f ca="1">IF(ROWS($1:83)&gt;COUNT(Dong1),"",OFFSET(TH!D$1,SMALL(Dong1,ROWS($1:83)),))</f>
        <v>42749</v>
      </c>
      <c r="C96" s="63" t="str">
        <f ca="1">IF(ROWS($1:83)&gt;COUNT(Dong1),"",IF(OFFSET(TH!M$1,SMALL(Dong1,ROWS($1:83)),)="1111",OFFSET(TH!C$1,SMALL(Dong1,ROWS($1:83)),),""))</f>
        <v>T13</v>
      </c>
      <c r="D96" s="64" t="str">
        <f ca="1">IF(ROWS($1:83)&gt;COUNT(Dong1),"",IF(OFFSET(TH!N$1,SMALL(Dong1,ROWS($1:83)),)="1111",OFFSET(TH!C$1,SMALL(Dong1,ROWS($1:83)),),""))</f>
        <v/>
      </c>
      <c r="E96" s="95" t="str">
        <f ca="1">IF(ROWS($1:83)&gt;COUNT(Dong1),"",OFFSET(TH!E$1,SMALL(Dong1,ROWS($1:83)),))</f>
        <v>Thu t/uứng</v>
      </c>
      <c r="F96" s="66">
        <f ca="1">IF(ROWS($1:83)&gt;COUNT(Dong1),"",IF(OFFSET(TH!N$1,SMALL(Dong1,ROWS($1:83)),)="1111",OFFSET(TH!M$1,SMALL(Dong1,ROWS($1:83)),),OFFSET(TH!N$1,SMALL(Dong1,ROWS($1:83)),)))</f>
        <v>0</v>
      </c>
      <c r="G96" s="67">
        <f ca="1">IF(ROWS($1:83)&gt;COUNT(Dong1),"",IF(OFFSET(TH!M$1,SMALL(Dong1,ROWS($1:83)),)="1111",OFFSET(TH!L$1,SMALL(Dong1,ROWS($1:83)),),0))</f>
        <v>3500000</v>
      </c>
      <c r="H96" s="65">
        <f ca="1">IF(ROWS($1:83)&gt;COUNT(Dong1),"",IF(OFFSET(TH!N$1,SMALL(Dong1,ROWS($1:83)),)="1111",OFFSET(TH!L$1,SMALL(Dong1,ROWS($1:83)),),0))</f>
        <v>0</v>
      </c>
      <c r="I96" s="63">
        <f t="shared" ca="1" si="2"/>
        <v>59267000</v>
      </c>
      <c r="J96" s="68"/>
    </row>
    <row r="97" spans="1:10" ht="19.5" customHeight="1">
      <c r="A97" s="62">
        <f ca="1">IF(ROWS($1:84)&gt;COUNT(Dong1),"",OFFSET(TH!B$1,SMALL(Dong1,ROWS($1:84)),))</f>
        <v>42749</v>
      </c>
      <c r="B97" s="62">
        <f ca="1">IF(ROWS($1:84)&gt;COUNT(Dong1),"",OFFSET(TH!D$1,SMALL(Dong1,ROWS($1:84)),))</f>
        <v>42749</v>
      </c>
      <c r="C97" s="63" t="str">
        <f ca="1">IF(ROWS($1:84)&gt;COUNT(Dong1),"",IF(OFFSET(TH!M$1,SMALL(Dong1,ROWS($1:84)),)="1111",OFFSET(TH!C$1,SMALL(Dong1,ROWS($1:84)),),""))</f>
        <v/>
      </c>
      <c r="D97" s="64" t="str">
        <f ca="1">IF(ROWS($1:84)&gt;COUNT(Dong1),"",IF(OFFSET(TH!N$1,SMALL(Dong1,ROWS($1:84)),)="1111",OFFSET(TH!C$1,SMALL(Dong1,ROWS($1:84)),),""))</f>
        <v>C68</v>
      </c>
      <c r="E97" s="95" t="str">
        <f ca="1">IF(ROWS($1:84)&gt;COUNT(Dong1),"",OFFSET(TH!E$1,SMALL(Dong1,ROWS($1:84)),))</f>
        <v>Kiểm định xe 51A-14174</v>
      </c>
      <c r="F97" s="66">
        <f ca="1">IF(ROWS($1:84)&gt;COUNT(Dong1),"",IF(OFFSET(TH!N$1,SMALL(Dong1,ROWS($1:84)),)="1111",OFFSET(TH!M$1,SMALL(Dong1,ROWS($1:84)),),OFFSET(TH!N$1,SMALL(Dong1,ROWS($1:84)),)))</f>
        <v>0</v>
      </c>
      <c r="G97" s="67">
        <f ca="1">IF(ROWS($1:84)&gt;COUNT(Dong1),"",IF(OFFSET(TH!M$1,SMALL(Dong1,ROWS($1:84)),)="1111",OFFSET(TH!L$1,SMALL(Dong1,ROWS($1:84)),),0))</f>
        <v>0</v>
      </c>
      <c r="H97" s="65">
        <f ca="1">IF(ROWS($1:84)&gt;COUNT(Dong1),"",IF(OFFSET(TH!N$1,SMALL(Dong1,ROWS($1:84)),)="1111",OFFSET(TH!L$1,SMALL(Dong1,ROWS($1:84)),),0))</f>
        <v>4072000</v>
      </c>
      <c r="I97" s="63">
        <f t="shared" ca="1" si="2"/>
        <v>55195000</v>
      </c>
      <c r="J97" s="68"/>
    </row>
    <row r="98" spans="1:10" ht="19.5" customHeight="1">
      <c r="A98" s="62">
        <f ca="1">IF(ROWS($1:85)&gt;COUNT(Dong1),"",OFFSET(TH!B$1,SMALL(Dong1,ROWS($1:85)),))</f>
        <v>42749</v>
      </c>
      <c r="B98" s="62">
        <f ca="1">IF(ROWS($1:85)&gt;COUNT(Dong1),"",OFFSET(TH!D$1,SMALL(Dong1,ROWS($1:85)),))</f>
        <v>42749</v>
      </c>
      <c r="C98" s="63" t="str">
        <f ca="1">IF(ROWS($1:85)&gt;COUNT(Dong1),"",IF(OFFSET(TH!M$1,SMALL(Dong1,ROWS($1:85)),)="1111",OFFSET(TH!C$1,SMALL(Dong1,ROWS($1:85)),),""))</f>
        <v/>
      </c>
      <c r="D98" s="64" t="str">
        <f ca="1">IF(ROWS($1:85)&gt;COUNT(Dong1),"",IF(OFFSET(TH!N$1,SMALL(Dong1,ROWS($1:85)),)="1111",OFFSET(TH!C$1,SMALL(Dong1,ROWS($1:85)),),""))</f>
        <v>C69</v>
      </c>
      <c r="E98" s="95" t="str">
        <f ca="1">IF(ROWS($1:85)&gt;COUNT(Dong1),"",OFFSET(TH!E$1,SMALL(Dong1,ROWS($1:85)),))</f>
        <v>Phí thông báo LC</v>
      </c>
      <c r="F98" s="66">
        <f ca="1">IF(ROWS($1:85)&gt;COUNT(Dong1),"",IF(OFFSET(TH!N$1,SMALL(Dong1,ROWS($1:85)),)="1111",OFFSET(TH!M$1,SMALL(Dong1,ROWS($1:85)),),OFFSET(TH!N$1,SMALL(Dong1,ROWS($1:85)),)))</f>
        <v>0</v>
      </c>
      <c r="G98" s="67">
        <f ca="1">IF(ROWS($1:85)&gt;COUNT(Dong1),"",IF(OFFSET(TH!M$1,SMALL(Dong1,ROWS($1:85)),)="1111",OFFSET(TH!L$1,SMALL(Dong1,ROWS($1:85)),),0))</f>
        <v>0</v>
      </c>
      <c r="H98" s="65">
        <f ca="1">IF(ROWS($1:85)&gt;COUNT(Dong1),"",IF(OFFSET(TH!N$1,SMALL(Dong1,ROWS($1:85)),)="1111",OFFSET(TH!L$1,SMALL(Dong1,ROWS($1:85)),),0))</f>
        <v>373000</v>
      </c>
      <c r="I98" s="63">
        <f t="shared" ca="1" si="2"/>
        <v>54822000</v>
      </c>
      <c r="J98" s="68"/>
    </row>
    <row r="99" spans="1:10" ht="19.5" customHeight="1">
      <c r="A99" s="62">
        <f ca="1">IF(ROWS($1:86)&gt;COUNT(Dong1),"",OFFSET(TH!B$1,SMALL(Dong1,ROWS($1:86)),))</f>
        <v>42751</v>
      </c>
      <c r="B99" s="62">
        <f ca="1">IF(ROWS($1:86)&gt;COUNT(Dong1),"",OFFSET(TH!D$1,SMALL(Dong1,ROWS($1:86)),))</f>
        <v>42751</v>
      </c>
      <c r="C99" s="63" t="str">
        <f ca="1">IF(ROWS($1:86)&gt;COUNT(Dong1),"",IF(OFFSET(TH!M$1,SMALL(Dong1,ROWS($1:86)),)="1111",OFFSET(TH!C$1,SMALL(Dong1,ROWS($1:86)),),""))</f>
        <v>T14</v>
      </c>
      <c r="D99" s="64" t="str">
        <f ca="1">IF(ROWS($1:86)&gt;COUNT(Dong1),"",IF(OFFSET(TH!N$1,SMALL(Dong1,ROWS($1:86)),)="1111",OFFSET(TH!C$1,SMALL(Dong1,ROWS($1:86)),),""))</f>
        <v/>
      </c>
      <c r="E99" s="95" t="str">
        <f ca="1">IF(ROWS($1:86)&gt;COUNT(Dong1),"",OFFSET(TH!E$1,SMALL(Dong1,ROWS($1:86)),))</f>
        <v>Thu Pvcombank</v>
      </c>
      <c r="F99" s="66">
        <f ca="1">IF(ROWS($1:86)&gt;COUNT(Dong1),"",IF(OFFSET(TH!N$1,SMALL(Dong1,ROWS($1:86)),)="1111",OFFSET(TH!M$1,SMALL(Dong1,ROWS($1:86)),),OFFSET(TH!N$1,SMALL(Dong1,ROWS($1:86)),)))</f>
        <v>0</v>
      </c>
      <c r="G99" s="67">
        <f ca="1">IF(ROWS($1:86)&gt;COUNT(Dong1),"",IF(OFFSET(TH!M$1,SMALL(Dong1,ROWS($1:86)),)="1111",OFFSET(TH!L$1,SMALL(Dong1,ROWS($1:86)),),0))</f>
        <v>2300000000</v>
      </c>
      <c r="H99" s="65">
        <f ca="1">IF(ROWS($1:86)&gt;COUNT(Dong1),"",IF(OFFSET(TH!N$1,SMALL(Dong1,ROWS($1:86)),)="1111",OFFSET(TH!L$1,SMALL(Dong1,ROWS($1:86)),),0))</f>
        <v>0</v>
      </c>
      <c r="I99" s="63">
        <f t="shared" ca="1" si="2"/>
        <v>2354822000</v>
      </c>
      <c r="J99" s="68"/>
    </row>
    <row r="100" spans="1:10" ht="19.5" customHeight="1">
      <c r="A100" s="62">
        <f ca="1">IF(ROWS($1:87)&gt;COUNT(Dong1),"",OFFSET(TH!B$1,SMALL(Dong1,ROWS($1:87)),))</f>
        <v>42751</v>
      </c>
      <c r="B100" s="62">
        <f ca="1">IF(ROWS($1:87)&gt;COUNT(Dong1),"",OFFSET(TH!D$1,SMALL(Dong1,ROWS($1:87)),))</f>
        <v>42751</v>
      </c>
      <c r="C100" s="63" t="str">
        <f ca="1">IF(ROWS($1:87)&gt;COUNT(Dong1),"",IF(OFFSET(TH!M$1,SMALL(Dong1,ROWS($1:87)),)="1111",OFFSET(TH!C$1,SMALL(Dong1,ROWS($1:87)),),""))</f>
        <v/>
      </c>
      <c r="D100" s="64" t="str">
        <f ca="1">IF(ROWS($1:87)&gt;COUNT(Dong1),"",IF(OFFSET(TH!N$1,SMALL(Dong1,ROWS($1:87)),)="1111",OFFSET(TH!C$1,SMALL(Dong1,ROWS($1:87)),),""))</f>
        <v>C70</v>
      </c>
      <c r="E100" s="95" t="str">
        <f ca="1">IF(ROWS($1:87)&gt;COUNT(Dong1),"",OFFSET(TH!E$1,SMALL(Dong1,ROWS($1:87)),))</f>
        <v>Thanh toán tiền cá</v>
      </c>
      <c r="F100" s="66" t="str">
        <f ca="1">IF(ROWS($1:87)&gt;COUNT(Dong1),"",IF(OFFSET(TH!N$1,SMALL(Dong1,ROWS($1:87)),)="1111",OFFSET(TH!M$1,SMALL(Dong1,ROWS($1:87)),),OFFSET(TH!N$1,SMALL(Dong1,ROWS($1:87)),)))</f>
        <v>331</v>
      </c>
      <c r="G100" s="67">
        <f ca="1">IF(ROWS($1:87)&gt;COUNT(Dong1),"",IF(OFFSET(TH!M$1,SMALL(Dong1,ROWS($1:87)),)="1111",OFFSET(TH!L$1,SMALL(Dong1,ROWS($1:87)),),0))</f>
        <v>0</v>
      </c>
      <c r="H100" s="65">
        <f ca="1">IF(ROWS($1:87)&gt;COUNT(Dong1),"",IF(OFFSET(TH!N$1,SMALL(Dong1,ROWS($1:87)),)="1111",OFFSET(TH!L$1,SMALL(Dong1,ROWS($1:87)),),0))</f>
        <v>1049963000</v>
      </c>
      <c r="I100" s="63">
        <f t="shared" ca="1" si="2"/>
        <v>1304859000</v>
      </c>
      <c r="J100" s="68"/>
    </row>
    <row r="101" spans="1:10" ht="19.5" customHeight="1">
      <c r="A101" s="62">
        <f ca="1">IF(ROWS($1:88)&gt;COUNT(Dong1),"",OFFSET(TH!B$1,SMALL(Dong1,ROWS($1:88)),))</f>
        <v>42751</v>
      </c>
      <c r="B101" s="62">
        <f ca="1">IF(ROWS($1:88)&gt;COUNT(Dong1),"",OFFSET(TH!D$1,SMALL(Dong1,ROWS($1:88)),))</f>
        <v>42751</v>
      </c>
      <c r="C101" s="63" t="str">
        <f ca="1">IF(ROWS($1:88)&gt;COUNT(Dong1),"",IF(OFFSET(TH!M$1,SMALL(Dong1,ROWS($1:88)),)="1111",OFFSET(TH!C$1,SMALL(Dong1,ROWS($1:88)),),""))</f>
        <v/>
      </c>
      <c r="D101" s="64" t="str">
        <f ca="1">IF(ROWS($1:88)&gt;COUNT(Dong1),"",IF(OFFSET(TH!N$1,SMALL(Dong1,ROWS($1:88)),)="1111",OFFSET(TH!C$1,SMALL(Dong1,ROWS($1:88)),),""))</f>
        <v>C70</v>
      </c>
      <c r="E101" s="95" t="str">
        <f ca="1">IF(ROWS($1:88)&gt;COUNT(Dong1),"",OFFSET(TH!E$1,SMALL(Dong1,ROWS($1:88)),))</f>
        <v>Phí chuyển tiền</v>
      </c>
      <c r="F101" s="66">
        <f ca="1">IF(ROWS($1:88)&gt;COUNT(Dong1),"",IF(OFFSET(TH!N$1,SMALL(Dong1,ROWS($1:88)),)="1111",OFFSET(TH!M$1,SMALL(Dong1,ROWS($1:88)),),OFFSET(TH!N$1,SMALL(Dong1,ROWS($1:88)),)))</f>
        <v>0</v>
      </c>
      <c r="G101" s="67">
        <f ca="1">IF(ROWS($1:88)&gt;COUNT(Dong1),"",IF(OFFSET(TH!M$1,SMALL(Dong1,ROWS($1:88)),)="1111",OFFSET(TH!L$1,SMALL(Dong1,ROWS($1:88)),),0))</f>
        <v>0</v>
      </c>
      <c r="H101" s="65">
        <f ca="1">IF(ROWS($1:88)&gt;COUNT(Dong1),"",IF(OFFSET(TH!N$1,SMALL(Dong1,ROWS($1:88)),)="1111",OFFSET(TH!L$1,SMALL(Dong1,ROWS($1:88)),),0))</f>
        <v>37000</v>
      </c>
      <c r="I101" s="63">
        <f t="shared" ca="1" si="2"/>
        <v>1304822000</v>
      </c>
      <c r="J101" s="68"/>
    </row>
    <row r="102" spans="1:10" ht="19.5" customHeight="1">
      <c r="A102" s="62">
        <f ca="1">IF(ROWS($1:89)&gt;COUNT(Dong1),"",OFFSET(TH!B$1,SMALL(Dong1,ROWS($1:89)),))</f>
        <v>42751</v>
      </c>
      <c r="B102" s="62">
        <f ca="1">IF(ROWS($1:89)&gt;COUNT(Dong1),"",OFFSET(TH!D$1,SMALL(Dong1,ROWS($1:89)),))</f>
        <v>42751</v>
      </c>
      <c r="C102" s="63" t="str">
        <f ca="1">IF(ROWS($1:89)&gt;COUNT(Dong1),"",IF(OFFSET(TH!M$1,SMALL(Dong1,ROWS($1:89)),)="1111",OFFSET(TH!C$1,SMALL(Dong1,ROWS($1:89)),),""))</f>
        <v/>
      </c>
      <c r="D102" s="64" t="str">
        <f ca="1">IF(ROWS($1:89)&gt;COUNT(Dong1),"",IF(OFFSET(TH!N$1,SMALL(Dong1,ROWS($1:89)),)="1111",OFFSET(TH!C$1,SMALL(Dong1,ROWS($1:89)),),""))</f>
        <v>C71</v>
      </c>
      <c r="E102" s="95" t="str">
        <f ca="1">IF(ROWS($1:89)&gt;COUNT(Dong1),"",OFFSET(TH!E$1,SMALL(Dong1,ROWS($1:89)),))</f>
        <v>Tiền xăng dầu 1 - 15/01</v>
      </c>
      <c r="F102" s="66">
        <f ca="1">IF(ROWS($1:89)&gt;COUNT(Dong1),"",IF(OFFSET(TH!N$1,SMALL(Dong1,ROWS($1:89)),)="1111",OFFSET(TH!M$1,SMALL(Dong1,ROWS($1:89)),),OFFSET(TH!N$1,SMALL(Dong1,ROWS($1:89)),)))</f>
        <v>0</v>
      </c>
      <c r="G102" s="67">
        <f ca="1">IF(ROWS($1:89)&gt;COUNT(Dong1),"",IF(OFFSET(TH!M$1,SMALL(Dong1,ROWS($1:89)),)="1111",OFFSET(TH!L$1,SMALL(Dong1,ROWS($1:89)),),0))</f>
        <v>0</v>
      </c>
      <c r="H102" s="65">
        <f ca="1">IF(ROWS($1:89)&gt;COUNT(Dong1),"",IF(OFFSET(TH!N$1,SMALL(Dong1,ROWS($1:89)),)="1111",OFFSET(TH!L$1,SMALL(Dong1,ROWS($1:89)),),0))</f>
        <v>7165000</v>
      </c>
      <c r="I102" s="63">
        <f t="shared" ca="1" si="2"/>
        <v>1297657000</v>
      </c>
      <c r="J102" s="68"/>
    </row>
    <row r="103" spans="1:10" ht="19.5" customHeight="1">
      <c r="A103" s="62">
        <f ca="1">IF(ROWS($1:90)&gt;COUNT(Dong1),"",OFFSET(TH!B$1,SMALL(Dong1,ROWS($1:90)),))</f>
        <v>42751</v>
      </c>
      <c r="B103" s="62">
        <f ca="1">IF(ROWS($1:90)&gt;COUNT(Dong1),"",OFFSET(TH!D$1,SMALL(Dong1,ROWS($1:90)),))</f>
        <v>42751</v>
      </c>
      <c r="C103" s="63" t="str">
        <f ca="1">IF(ROWS($1:90)&gt;COUNT(Dong1),"",IF(OFFSET(TH!M$1,SMALL(Dong1,ROWS($1:90)),)="1111",OFFSET(TH!C$1,SMALL(Dong1,ROWS($1:90)),),""))</f>
        <v/>
      </c>
      <c r="D103" s="64" t="str">
        <f ca="1">IF(ROWS($1:90)&gt;COUNT(Dong1),"",IF(OFFSET(TH!N$1,SMALL(Dong1,ROWS($1:90)),)="1111",OFFSET(TH!C$1,SMALL(Dong1,ROWS($1:90)),),""))</f>
        <v>C72</v>
      </c>
      <c r="E103" s="95" t="str">
        <f ca="1">IF(ROWS($1:90)&gt;COUNT(Dong1),"",OFFSET(TH!E$1,SMALL(Dong1,ROWS($1:90)),))</f>
        <v>Nộp tiền Q4</v>
      </c>
      <c r="F103" s="66">
        <f ca="1">IF(ROWS($1:90)&gt;COUNT(Dong1),"",IF(OFFSET(TH!N$1,SMALL(Dong1,ROWS($1:90)),)="1111",OFFSET(TH!M$1,SMALL(Dong1,ROWS($1:90)),),OFFSET(TH!N$1,SMALL(Dong1,ROWS($1:90)),)))</f>
        <v>0</v>
      </c>
      <c r="G103" s="67">
        <f ca="1">IF(ROWS($1:90)&gt;COUNT(Dong1),"",IF(OFFSET(TH!M$1,SMALL(Dong1,ROWS($1:90)),)="1111",OFFSET(TH!L$1,SMALL(Dong1,ROWS($1:90)),),0))</f>
        <v>0</v>
      </c>
      <c r="H103" s="65">
        <f ca="1">IF(ROWS($1:90)&gt;COUNT(Dong1),"",IF(OFFSET(TH!N$1,SMALL(Dong1,ROWS($1:90)),)="1111",OFFSET(TH!L$1,SMALL(Dong1,ROWS($1:90)),),0))</f>
        <v>150000000</v>
      </c>
      <c r="I103" s="63">
        <f t="shared" ca="1" si="2"/>
        <v>1147657000</v>
      </c>
      <c r="J103" s="68"/>
    </row>
    <row r="104" spans="1:10" ht="19.5" customHeight="1">
      <c r="A104" s="62">
        <f ca="1">IF(ROWS($1:91)&gt;COUNT(Dong1),"",OFFSET(TH!B$1,SMALL(Dong1,ROWS($1:91)),))</f>
        <v>42751</v>
      </c>
      <c r="B104" s="62">
        <f ca="1">IF(ROWS($1:91)&gt;COUNT(Dong1),"",OFFSET(TH!D$1,SMALL(Dong1,ROWS($1:91)),))</f>
        <v>42751</v>
      </c>
      <c r="C104" s="63" t="str">
        <f ca="1">IF(ROWS($1:91)&gt;COUNT(Dong1),"",IF(OFFSET(TH!M$1,SMALL(Dong1,ROWS($1:91)),)="1111",OFFSET(TH!C$1,SMALL(Dong1,ROWS($1:91)),),""))</f>
        <v/>
      </c>
      <c r="D104" s="64" t="str">
        <f ca="1">IF(ROWS($1:91)&gt;COUNT(Dong1),"",IF(OFFSET(TH!N$1,SMALL(Dong1,ROWS($1:91)),)="1111",OFFSET(TH!C$1,SMALL(Dong1,ROWS($1:91)),),""))</f>
        <v>C73</v>
      </c>
      <c r="E104" s="95" t="str">
        <f ca="1">IF(ROWS($1:91)&gt;COUNT(Dong1),"",OFFSET(TH!E$1,SMALL(Dong1,ROWS($1:91)),))</f>
        <v>Tiền chợ nhà</v>
      </c>
      <c r="F104" s="66">
        <f ca="1">IF(ROWS($1:91)&gt;COUNT(Dong1),"",IF(OFFSET(TH!N$1,SMALL(Dong1,ROWS($1:91)),)="1111",OFFSET(TH!M$1,SMALL(Dong1,ROWS($1:91)),),OFFSET(TH!N$1,SMALL(Dong1,ROWS($1:91)),)))</f>
        <v>0</v>
      </c>
      <c r="G104" s="67">
        <f ca="1">IF(ROWS($1:91)&gt;COUNT(Dong1),"",IF(OFFSET(TH!M$1,SMALL(Dong1,ROWS($1:91)),)="1111",OFFSET(TH!L$1,SMALL(Dong1,ROWS($1:91)),),0))</f>
        <v>0</v>
      </c>
      <c r="H104" s="65">
        <f ca="1">IF(ROWS($1:91)&gt;COUNT(Dong1),"",IF(OFFSET(TH!N$1,SMALL(Dong1,ROWS($1:91)),)="1111",OFFSET(TH!L$1,SMALL(Dong1,ROWS($1:91)),),0))</f>
        <v>1000000</v>
      </c>
      <c r="I104" s="63">
        <f t="shared" ca="1" si="2"/>
        <v>1146657000</v>
      </c>
      <c r="J104" s="68"/>
    </row>
    <row r="105" spans="1:10" ht="19.5" customHeight="1">
      <c r="A105" s="62">
        <f ca="1">IF(ROWS($1:92)&gt;COUNT(Dong1),"",OFFSET(TH!B$1,SMALL(Dong1,ROWS($1:92)),))</f>
        <v>42751</v>
      </c>
      <c r="B105" s="62">
        <f ca="1">IF(ROWS($1:92)&gt;COUNT(Dong1),"",OFFSET(TH!D$1,SMALL(Dong1,ROWS($1:92)),))</f>
        <v>42751</v>
      </c>
      <c r="C105" s="63" t="str">
        <f ca="1">IF(ROWS($1:92)&gt;COUNT(Dong1),"",IF(OFFSET(TH!M$1,SMALL(Dong1,ROWS($1:92)),)="1111",OFFSET(TH!C$1,SMALL(Dong1,ROWS($1:92)),),""))</f>
        <v/>
      </c>
      <c r="D105" s="64" t="str">
        <f ca="1">IF(ROWS($1:92)&gt;COUNT(Dong1),"",IF(OFFSET(TH!N$1,SMALL(Dong1,ROWS($1:92)),)="1111",OFFSET(TH!C$1,SMALL(Dong1,ROWS($1:92)),),""))</f>
        <v>C74</v>
      </c>
      <c r="E105" s="95" t="str">
        <f ca="1">IF(ROWS($1:92)&gt;COUNT(Dong1),"",OFFSET(TH!E$1,SMALL(Dong1,ROWS($1:92)),))</f>
        <v>Chi lương t12</v>
      </c>
      <c r="F105" s="66">
        <f ca="1">IF(ROWS($1:92)&gt;COUNT(Dong1),"",IF(OFFSET(TH!N$1,SMALL(Dong1,ROWS($1:92)),)="1111",OFFSET(TH!M$1,SMALL(Dong1,ROWS($1:92)),),OFFSET(TH!N$1,SMALL(Dong1,ROWS($1:92)),)))</f>
        <v>0</v>
      </c>
      <c r="G105" s="67">
        <f ca="1">IF(ROWS($1:92)&gt;COUNT(Dong1),"",IF(OFFSET(TH!M$1,SMALL(Dong1,ROWS($1:92)),)="1111",OFFSET(TH!L$1,SMALL(Dong1,ROWS($1:92)),),0))</f>
        <v>0</v>
      </c>
      <c r="H105" s="65">
        <f ca="1">IF(ROWS($1:92)&gt;COUNT(Dong1),"",IF(OFFSET(TH!N$1,SMALL(Dong1,ROWS($1:92)),)="1111",OFFSET(TH!L$1,SMALL(Dong1,ROWS($1:92)),),0))</f>
        <v>281712000</v>
      </c>
      <c r="I105" s="63">
        <f t="shared" ca="1" si="2"/>
        <v>864945000</v>
      </c>
      <c r="J105" s="68"/>
    </row>
    <row r="106" spans="1:10" ht="19.5" customHeight="1">
      <c r="A106" s="62">
        <f ca="1">IF(ROWS($1:93)&gt;COUNT(Dong1),"",OFFSET(TH!B$1,SMALL(Dong1,ROWS($1:93)),))</f>
        <v>42751</v>
      </c>
      <c r="B106" s="62">
        <f ca="1">IF(ROWS($1:93)&gt;COUNT(Dong1),"",OFFSET(TH!D$1,SMALL(Dong1,ROWS($1:93)),))</f>
        <v>42751</v>
      </c>
      <c r="C106" s="63" t="str">
        <f ca="1">IF(ROWS($1:93)&gt;COUNT(Dong1),"",IF(OFFSET(TH!M$1,SMALL(Dong1,ROWS($1:93)),)="1111",OFFSET(TH!C$1,SMALL(Dong1,ROWS($1:93)),),""))</f>
        <v/>
      </c>
      <c r="D106" s="64" t="str">
        <f ca="1">IF(ROWS($1:93)&gt;COUNT(Dong1),"",IF(OFFSET(TH!N$1,SMALL(Dong1,ROWS($1:93)),)="1111",OFFSET(TH!C$1,SMALL(Dong1,ROWS($1:93)),),""))</f>
        <v>C75</v>
      </c>
      <c r="E106" s="95" t="str">
        <f ca="1">IF(ROWS($1:93)&gt;COUNT(Dong1),"",OFFSET(TH!E$1,SMALL(Dong1,ROWS($1:93)),))</f>
        <v>Thanh toán tiền cá</v>
      </c>
      <c r="F106" s="66" t="str">
        <f ca="1">IF(ROWS($1:93)&gt;COUNT(Dong1),"",IF(OFFSET(TH!N$1,SMALL(Dong1,ROWS($1:93)),)="1111",OFFSET(TH!M$1,SMALL(Dong1,ROWS($1:93)),),OFFSET(TH!N$1,SMALL(Dong1,ROWS($1:93)),)))</f>
        <v>331</v>
      </c>
      <c r="G106" s="67">
        <f ca="1">IF(ROWS($1:93)&gt;COUNT(Dong1),"",IF(OFFSET(TH!M$1,SMALL(Dong1,ROWS($1:93)),)="1111",OFFSET(TH!L$1,SMALL(Dong1,ROWS($1:93)),),0))</f>
        <v>0</v>
      </c>
      <c r="H106" s="65">
        <f ca="1">IF(ROWS($1:93)&gt;COUNT(Dong1),"",IF(OFFSET(TH!N$1,SMALL(Dong1,ROWS($1:93)),)="1111",OFFSET(TH!L$1,SMALL(Dong1,ROWS($1:93)),),0))</f>
        <v>146530000</v>
      </c>
      <c r="I106" s="63">
        <f t="shared" ca="1" si="2"/>
        <v>718415000</v>
      </c>
      <c r="J106" s="68"/>
    </row>
    <row r="107" spans="1:10" ht="19.5" customHeight="1">
      <c r="A107" s="62">
        <f ca="1">IF(ROWS($1:94)&gt;COUNT(Dong1),"",OFFSET(TH!B$1,SMALL(Dong1,ROWS($1:94)),))</f>
        <v>42751</v>
      </c>
      <c r="B107" s="62">
        <f ca="1">IF(ROWS($1:94)&gt;COUNT(Dong1),"",OFFSET(TH!D$1,SMALL(Dong1,ROWS($1:94)),))</f>
        <v>42751</v>
      </c>
      <c r="C107" s="63" t="str">
        <f ca="1">IF(ROWS($1:94)&gt;COUNT(Dong1),"",IF(OFFSET(TH!M$1,SMALL(Dong1,ROWS($1:94)),)="1111",OFFSET(TH!C$1,SMALL(Dong1,ROWS($1:94)),),""))</f>
        <v/>
      </c>
      <c r="D107" s="64" t="str">
        <f ca="1">IF(ROWS($1:94)&gt;COUNT(Dong1),"",IF(OFFSET(TH!N$1,SMALL(Dong1,ROWS($1:94)),)="1111",OFFSET(TH!C$1,SMALL(Dong1,ROWS($1:94)),),""))</f>
        <v>C76</v>
      </c>
      <c r="E107" s="95" t="str">
        <f ca="1">IF(ROWS($1:94)&gt;COUNT(Dong1),"",OFFSET(TH!E$1,SMALL(Dong1,ROWS($1:94)),))</f>
        <v>Thanh toán tiền cá</v>
      </c>
      <c r="F107" s="66" t="str">
        <f ca="1">IF(ROWS($1:94)&gt;COUNT(Dong1),"",IF(OFFSET(TH!N$1,SMALL(Dong1,ROWS($1:94)),)="1111",OFFSET(TH!M$1,SMALL(Dong1,ROWS($1:94)),),OFFSET(TH!N$1,SMALL(Dong1,ROWS($1:94)),)))</f>
        <v>331</v>
      </c>
      <c r="G107" s="67">
        <f ca="1">IF(ROWS($1:94)&gt;COUNT(Dong1),"",IF(OFFSET(TH!M$1,SMALL(Dong1,ROWS($1:94)),)="1111",OFFSET(TH!L$1,SMALL(Dong1,ROWS($1:94)),),0))</f>
        <v>0</v>
      </c>
      <c r="H107" s="65">
        <f ca="1">IF(ROWS($1:94)&gt;COUNT(Dong1),"",IF(OFFSET(TH!N$1,SMALL(Dong1,ROWS($1:94)),)="1111",OFFSET(TH!L$1,SMALL(Dong1,ROWS($1:94)),),0))</f>
        <v>150000000</v>
      </c>
      <c r="I107" s="63">
        <f t="shared" ca="1" si="2"/>
        <v>568415000</v>
      </c>
      <c r="J107" s="68"/>
    </row>
    <row r="108" spans="1:10" ht="19.5" customHeight="1">
      <c r="A108" s="62">
        <f ca="1">IF(ROWS($1:95)&gt;COUNT(Dong1),"",OFFSET(TH!B$1,SMALL(Dong1,ROWS($1:95)),))</f>
        <v>42751</v>
      </c>
      <c r="B108" s="62">
        <f ca="1">IF(ROWS($1:95)&gt;COUNT(Dong1),"",OFFSET(TH!D$1,SMALL(Dong1,ROWS($1:95)),))</f>
        <v>42751</v>
      </c>
      <c r="C108" s="63" t="str">
        <f ca="1">IF(ROWS($1:95)&gt;COUNT(Dong1),"",IF(OFFSET(TH!M$1,SMALL(Dong1,ROWS($1:95)),)="1111",OFFSET(TH!C$1,SMALL(Dong1,ROWS($1:95)),),""))</f>
        <v/>
      </c>
      <c r="D108" s="64" t="str">
        <f ca="1">IF(ROWS($1:95)&gt;COUNT(Dong1),"",IF(OFFSET(TH!N$1,SMALL(Dong1,ROWS($1:95)),)="1111",OFFSET(TH!C$1,SMALL(Dong1,ROWS($1:95)),),""))</f>
        <v>C77</v>
      </c>
      <c r="E108" s="95" t="str">
        <f ca="1">IF(ROWS($1:95)&gt;COUNT(Dong1),"",OFFSET(TH!E$1,SMALL(Dong1,ROWS($1:95)),))</f>
        <v>Thanh toán tiền cá</v>
      </c>
      <c r="F108" s="66">
        <f ca="1">IF(ROWS($1:95)&gt;COUNT(Dong1),"",IF(OFFSET(TH!N$1,SMALL(Dong1,ROWS($1:95)),)="1111",OFFSET(TH!M$1,SMALL(Dong1,ROWS($1:95)),),OFFSET(TH!N$1,SMALL(Dong1,ROWS($1:95)),)))</f>
        <v>0</v>
      </c>
      <c r="G108" s="67">
        <f ca="1">IF(ROWS($1:95)&gt;COUNT(Dong1),"",IF(OFFSET(TH!M$1,SMALL(Dong1,ROWS($1:95)),)="1111",OFFSET(TH!L$1,SMALL(Dong1,ROWS($1:95)),),0))</f>
        <v>0</v>
      </c>
      <c r="H108" s="65">
        <f ca="1">IF(ROWS($1:95)&gt;COUNT(Dong1),"",IF(OFFSET(TH!N$1,SMALL(Dong1,ROWS($1:95)),)="1111",OFFSET(TH!L$1,SMALL(Dong1,ROWS($1:95)),),0))</f>
        <v>9000000</v>
      </c>
      <c r="I108" s="63">
        <f t="shared" ca="1" si="2"/>
        <v>559415000</v>
      </c>
      <c r="J108" s="68"/>
    </row>
    <row r="109" spans="1:10" ht="19.5" customHeight="1">
      <c r="A109" s="62">
        <f ca="1">IF(ROWS($1:96)&gt;COUNT(Dong1),"",OFFSET(TH!B$1,SMALL(Dong1,ROWS($1:96)),))</f>
        <v>42751</v>
      </c>
      <c r="B109" s="62">
        <f ca="1">IF(ROWS($1:96)&gt;COUNT(Dong1),"",OFFSET(TH!D$1,SMALL(Dong1,ROWS($1:96)),))</f>
        <v>42751</v>
      </c>
      <c r="C109" s="63" t="str">
        <f ca="1">IF(ROWS($1:96)&gt;COUNT(Dong1),"",IF(OFFSET(TH!M$1,SMALL(Dong1,ROWS($1:96)),)="1111",OFFSET(TH!C$1,SMALL(Dong1,ROWS($1:96)),),""))</f>
        <v/>
      </c>
      <c r="D109" s="64" t="str">
        <f ca="1">IF(ROWS($1:96)&gt;COUNT(Dong1),"",IF(OFFSET(TH!N$1,SMALL(Dong1,ROWS($1:96)),)="1111",OFFSET(TH!C$1,SMALL(Dong1,ROWS($1:96)),),""))</f>
        <v>C78</v>
      </c>
      <c r="E109" s="95" t="str">
        <f ca="1">IF(ROWS($1:96)&gt;COUNT(Dong1),"",OFFSET(TH!E$1,SMALL(Dong1,ROWS($1:96)),))</f>
        <v>Chi tiền Trà Vinh</v>
      </c>
      <c r="F109" s="66">
        <f ca="1">IF(ROWS($1:96)&gt;COUNT(Dong1),"",IF(OFFSET(TH!N$1,SMALL(Dong1,ROWS($1:96)),)="1111",OFFSET(TH!M$1,SMALL(Dong1,ROWS($1:96)),),OFFSET(TH!N$1,SMALL(Dong1,ROWS($1:96)),)))</f>
        <v>0</v>
      </c>
      <c r="G109" s="67">
        <f ca="1">IF(ROWS($1:96)&gt;COUNT(Dong1),"",IF(OFFSET(TH!M$1,SMALL(Dong1,ROWS($1:96)),)="1111",OFFSET(TH!L$1,SMALL(Dong1,ROWS($1:96)),),0))</f>
        <v>0</v>
      </c>
      <c r="H109" s="65">
        <f ca="1">IF(ROWS($1:96)&gt;COUNT(Dong1),"",IF(OFFSET(TH!N$1,SMALL(Dong1,ROWS($1:96)),)="1111",OFFSET(TH!L$1,SMALL(Dong1,ROWS($1:96)),),0))</f>
        <v>550000000</v>
      </c>
      <c r="I109" s="63">
        <f t="shared" ca="1" si="2"/>
        <v>9415000</v>
      </c>
      <c r="J109" s="68"/>
    </row>
    <row r="110" spans="1:10" ht="19.5" customHeight="1">
      <c r="A110" s="62">
        <f ca="1">IF(ROWS($1:97)&gt;COUNT(Dong1),"",OFFSET(TH!B$1,SMALL(Dong1,ROWS($1:97)),))</f>
        <v>42751</v>
      </c>
      <c r="B110" s="62">
        <f ca="1">IF(ROWS($1:97)&gt;COUNT(Dong1),"",OFFSET(TH!D$1,SMALL(Dong1,ROWS($1:97)),))</f>
        <v>42751</v>
      </c>
      <c r="C110" s="63" t="str">
        <f ca="1">IF(ROWS($1:97)&gt;COUNT(Dong1),"",IF(OFFSET(TH!M$1,SMALL(Dong1,ROWS($1:97)),)="1111",OFFSET(TH!C$1,SMALL(Dong1,ROWS($1:97)),),""))</f>
        <v/>
      </c>
      <c r="D110" s="64" t="str">
        <f ca="1">IF(ROWS($1:97)&gt;COUNT(Dong1),"",IF(OFFSET(TH!N$1,SMALL(Dong1,ROWS($1:97)),)="1111",OFFSET(TH!C$1,SMALL(Dong1,ROWS($1:97)),),""))</f>
        <v>C79</v>
      </c>
      <c r="E110" s="95" t="str">
        <f ca="1">IF(ROWS($1:97)&gt;COUNT(Dong1),"",OFFSET(TH!E$1,SMALL(Dong1,ROWS($1:97)),))</f>
        <v>Tiền cây kiểng</v>
      </c>
      <c r="F110" s="66">
        <f ca="1">IF(ROWS($1:97)&gt;COUNT(Dong1),"",IF(OFFSET(TH!N$1,SMALL(Dong1,ROWS($1:97)),)="1111",OFFSET(TH!M$1,SMALL(Dong1,ROWS($1:97)),),OFFSET(TH!N$1,SMALL(Dong1,ROWS($1:97)),)))</f>
        <v>0</v>
      </c>
      <c r="G110" s="67">
        <f ca="1">IF(ROWS($1:97)&gt;COUNT(Dong1),"",IF(OFFSET(TH!M$1,SMALL(Dong1,ROWS($1:97)),)="1111",OFFSET(TH!L$1,SMALL(Dong1,ROWS($1:97)),),0))</f>
        <v>0</v>
      </c>
      <c r="H110" s="65">
        <f ca="1">IF(ROWS($1:97)&gt;COUNT(Dong1),"",IF(OFFSET(TH!N$1,SMALL(Dong1,ROWS($1:97)),)="1111",OFFSET(TH!L$1,SMALL(Dong1,ROWS($1:97)),),0))</f>
        <v>300000</v>
      </c>
      <c r="I110" s="63">
        <f t="shared" ca="1" si="2"/>
        <v>9115000</v>
      </c>
      <c r="J110" s="68"/>
    </row>
    <row r="111" spans="1:10" ht="19.5" customHeight="1">
      <c r="A111" s="62">
        <f ca="1">IF(ROWS($1:98)&gt;COUNT(Dong1),"",OFFSET(TH!B$1,SMALL(Dong1,ROWS($1:98)),))</f>
        <v>42751</v>
      </c>
      <c r="B111" s="62">
        <f ca="1">IF(ROWS($1:98)&gt;COUNT(Dong1),"",OFFSET(TH!D$1,SMALL(Dong1,ROWS($1:98)),))</f>
        <v>42751</v>
      </c>
      <c r="C111" s="63" t="str">
        <f ca="1">IF(ROWS($1:98)&gt;COUNT(Dong1),"",IF(OFFSET(TH!M$1,SMALL(Dong1,ROWS($1:98)),)="1111",OFFSET(TH!C$1,SMALL(Dong1,ROWS($1:98)),),""))</f>
        <v/>
      </c>
      <c r="D111" s="64" t="str">
        <f ca="1">IF(ROWS($1:98)&gt;COUNT(Dong1),"",IF(OFFSET(TH!N$1,SMALL(Dong1,ROWS($1:98)),)="1111",OFFSET(TH!C$1,SMALL(Dong1,ROWS($1:98)),),""))</f>
        <v>C80</v>
      </c>
      <c r="E111" s="95" t="str">
        <f ca="1">IF(ROWS($1:98)&gt;COUNT(Dong1),"",OFFSET(TH!E$1,SMALL(Dong1,ROWS($1:98)),))</f>
        <v>Chi phí nhà</v>
      </c>
      <c r="F111" s="66">
        <f ca="1">IF(ROWS($1:98)&gt;COUNT(Dong1),"",IF(OFFSET(TH!N$1,SMALL(Dong1,ROWS($1:98)),)="1111",OFFSET(TH!M$1,SMALL(Dong1,ROWS($1:98)),),OFFSET(TH!N$1,SMALL(Dong1,ROWS($1:98)),)))</f>
        <v>0</v>
      </c>
      <c r="G111" s="67">
        <f ca="1">IF(ROWS($1:98)&gt;COUNT(Dong1),"",IF(OFFSET(TH!M$1,SMALL(Dong1,ROWS($1:98)),)="1111",OFFSET(TH!L$1,SMALL(Dong1,ROWS($1:98)),),0))</f>
        <v>0</v>
      </c>
      <c r="H111" s="65">
        <f ca="1">IF(ROWS($1:98)&gt;COUNT(Dong1),"",IF(OFFSET(TH!N$1,SMALL(Dong1,ROWS($1:98)),)="1111",OFFSET(TH!L$1,SMALL(Dong1,ROWS($1:98)),),0))</f>
        <v>1195000</v>
      </c>
      <c r="I111" s="63">
        <f t="shared" ca="1" si="2"/>
        <v>7920000</v>
      </c>
      <c r="J111" s="68"/>
    </row>
    <row r="112" spans="1:10" ht="19.5" customHeight="1">
      <c r="A112" s="62">
        <f ca="1">IF(ROWS($1:99)&gt;COUNT(Dong1),"",OFFSET(TH!B$1,SMALL(Dong1,ROWS($1:99)),))</f>
        <v>42751</v>
      </c>
      <c r="B112" s="62">
        <f ca="1">IF(ROWS($1:99)&gt;COUNT(Dong1),"",OFFSET(TH!D$1,SMALL(Dong1,ROWS($1:99)),))</f>
        <v>42751</v>
      </c>
      <c r="C112" s="63" t="str">
        <f ca="1">IF(ROWS($1:99)&gt;COUNT(Dong1),"",IF(OFFSET(TH!M$1,SMALL(Dong1,ROWS($1:99)),)="1111",OFFSET(TH!C$1,SMALL(Dong1,ROWS($1:99)),),""))</f>
        <v/>
      </c>
      <c r="D112" s="64" t="str">
        <f ca="1">IF(ROWS($1:99)&gt;COUNT(Dong1),"",IF(OFFSET(TH!N$1,SMALL(Dong1,ROWS($1:99)),)="1111",OFFSET(TH!C$1,SMALL(Dong1,ROWS($1:99)),),""))</f>
        <v>C81</v>
      </c>
      <c r="E112" s="95" t="str">
        <f ca="1">IF(ROWS($1:99)&gt;COUNT(Dong1),"",OFFSET(TH!E$1,SMALL(Dong1,ROWS($1:99)),))</f>
        <v>Tiền rác thải</v>
      </c>
      <c r="F112" s="66">
        <f ca="1">IF(ROWS($1:99)&gt;COUNT(Dong1),"",IF(OFFSET(TH!N$1,SMALL(Dong1,ROWS($1:99)),)="1111",OFFSET(TH!M$1,SMALL(Dong1,ROWS($1:99)),),OFFSET(TH!N$1,SMALL(Dong1,ROWS($1:99)),)))</f>
        <v>0</v>
      </c>
      <c r="G112" s="67">
        <f ca="1">IF(ROWS($1:99)&gt;COUNT(Dong1),"",IF(OFFSET(TH!M$1,SMALL(Dong1,ROWS($1:99)),)="1111",OFFSET(TH!L$1,SMALL(Dong1,ROWS($1:99)),),0))</f>
        <v>0</v>
      </c>
      <c r="H112" s="65">
        <f ca="1">IF(ROWS($1:99)&gt;COUNT(Dong1),"",IF(OFFSET(TH!N$1,SMALL(Dong1,ROWS($1:99)),)="1111",OFFSET(TH!L$1,SMALL(Dong1,ROWS($1:99)),),0))</f>
        <v>4000000</v>
      </c>
      <c r="I112" s="63">
        <f t="shared" ca="1" si="2"/>
        <v>3920000</v>
      </c>
      <c r="J112" s="68"/>
    </row>
    <row r="113" spans="1:10" ht="19.5" customHeight="1">
      <c r="A113" s="62">
        <f ca="1">IF(ROWS($1:100)&gt;COUNT(Dong1),"",OFFSET(TH!B$1,SMALL(Dong1,ROWS($1:100)),))</f>
        <v>42751</v>
      </c>
      <c r="B113" s="62">
        <f ca="1">IF(ROWS($1:100)&gt;COUNT(Dong1),"",OFFSET(TH!D$1,SMALL(Dong1,ROWS($1:100)),))</f>
        <v>42751</v>
      </c>
      <c r="C113" s="63" t="str">
        <f ca="1">IF(ROWS($1:100)&gt;COUNT(Dong1),"",IF(OFFSET(TH!M$1,SMALL(Dong1,ROWS($1:100)),)="1111",OFFSET(TH!C$1,SMALL(Dong1,ROWS($1:100)),),""))</f>
        <v/>
      </c>
      <c r="D113" s="64" t="str">
        <f ca="1">IF(ROWS($1:100)&gt;COUNT(Dong1),"",IF(OFFSET(TH!N$1,SMALL(Dong1,ROWS($1:100)),)="1111",OFFSET(TH!C$1,SMALL(Dong1,ROWS($1:100)),),""))</f>
        <v>C82</v>
      </c>
      <c r="E113" s="95" t="str">
        <f ca="1">IF(ROWS($1:100)&gt;COUNT(Dong1),"",OFFSET(TH!E$1,SMALL(Dong1,ROWS($1:100)),))</f>
        <v>Tiền thuê taxi Đức hoà - An Lạc</v>
      </c>
      <c r="F113" s="66">
        <f ca="1">IF(ROWS($1:100)&gt;COUNT(Dong1),"",IF(OFFSET(TH!N$1,SMALL(Dong1,ROWS($1:100)),)="1111",OFFSET(TH!M$1,SMALL(Dong1,ROWS($1:100)),),OFFSET(TH!N$1,SMALL(Dong1,ROWS($1:100)),)))</f>
        <v>0</v>
      </c>
      <c r="G113" s="67">
        <f ca="1">IF(ROWS($1:100)&gt;COUNT(Dong1),"",IF(OFFSET(TH!M$1,SMALL(Dong1,ROWS($1:100)),)="1111",OFFSET(TH!L$1,SMALL(Dong1,ROWS($1:100)),),0))</f>
        <v>0</v>
      </c>
      <c r="H113" s="65">
        <f ca="1">IF(ROWS($1:100)&gt;COUNT(Dong1),"",IF(OFFSET(TH!N$1,SMALL(Dong1,ROWS($1:100)),)="1111",OFFSET(TH!L$1,SMALL(Dong1,ROWS($1:100)),),0))</f>
        <v>250000</v>
      </c>
      <c r="I113" s="63">
        <f t="shared" ca="1" si="2"/>
        <v>3670000</v>
      </c>
      <c r="J113" s="68"/>
    </row>
    <row r="114" spans="1:10" ht="19.5" customHeight="1">
      <c r="A114" s="62">
        <f ca="1">IF(ROWS($1:101)&gt;COUNT(Dong1),"",OFFSET(TH!B$1,SMALL(Dong1,ROWS($1:101)),))</f>
        <v>42754</v>
      </c>
      <c r="B114" s="62">
        <f ca="1">IF(ROWS($1:101)&gt;COUNT(Dong1),"",OFFSET(TH!D$1,SMALL(Dong1,ROWS($1:101)),))</f>
        <v>42754</v>
      </c>
      <c r="C114" s="63" t="str">
        <f ca="1">IF(ROWS($1:101)&gt;COUNT(Dong1),"",IF(OFFSET(TH!M$1,SMALL(Dong1,ROWS($1:101)),)="1111",OFFSET(TH!C$1,SMALL(Dong1,ROWS($1:101)),),""))</f>
        <v>T15</v>
      </c>
      <c r="D114" s="64" t="str">
        <f ca="1">IF(ROWS($1:101)&gt;COUNT(Dong1),"",IF(OFFSET(TH!N$1,SMALL(Dong1,ROWS($1:101)),)="1111",OFFSET(TH!C$1,SMALL(Dong1,ROWS($1:101)),),""))</f>
        <v/>
      </c>
      <c r="E114" s="95" t="str">
        <f ca="1">IF(ROWS($1:101)&gt;COUNT(Dong1),"",OFFSET(TH!E$1,SMALL(Dong1,ROWS($1:101)),))</f>
        <v>Thu tiền mượn - Huy</v>
      </c>
      <c r="F114" s="66">
        <f ca="1">IF(ROWS($1:101)&gt;COUNT(Dong1),"",IF(OFFSET(TH!N$1,SMALL(Dong1,ROWS($1:101)),)="1111",OFFSET(TH!M$1,SMALL(Dong1,ROWS($1:101)),),OFFSET(TH!N$1,SMALL(Dong1,ROWS($1:101)),)))</f>
        <v>0</v>
      </c>
      <c r="G114" s="67">
        <f ca="1">IF(ROWS($1:101)&gt;COUNT(Dong1),"",IF(OFFSET(TH!M$1,SMALL(Dong1,ROWS($1:101)),)="1111",OFFSET(TH!L$1,SMALL(Dong1,ROWS($1:101)),),0))</f>
        <v>500000000</v>
      </c>
      <c r="H114" s="65">
        <f ca="1">IF(ROWS($1:101)&gt;COUNT(Dong1),"",IF(OFFSET(TH!N$1,SMALL(Dong1,ROWS($1:101)),)="1111",OFFSET(TH!L$1,SMALL(Dong1,ROWS($1:101)),),0))</f>
        <v>0</v>
      </c>
      <c r="I114" s="63">
        <f t="shared" ca="1" si="2"/>
        <v>503670000</v>
      </c>
      <c r="J114" s="68"/>
    </row>
    <row r="115" spans="1:10" ht="19.5" customHeight="1">
      <c r="A115" s="62">
        <f ca="1">IF(ROWS($1:102)&gt;COUNT(Dong1),"",OFFSET(TH!B$1,SMALL(Dong1,ROWS($1:102)),))</f>
        <v>42754</v>
      </c>
      <c r="B115" s="62">
        <f ca="1">IF(ROWS($1:102)&gt;COUNT(Dong1),"",OFFSET(TH!D$1,SMALL(Dong1,ROWS($1:102)),))</f>
        <v>42754</v>
      </c>
      <c r="C115" s="63" t="str">
        <f ca="1">IF(ROWS($1:102)&gt;COUNT(Dong1),"",IF(OFFSET(TH!M$1,SMALL(Dong1,ROWS($1:102)),)="1111",OFFSET(TH!C$1,SMALL(Dong1,ROWS($1:102)),),""))</f>
        <v>T16</v>
      </c>
      <c r="D115" s="64" t="str">
        <f ca="1">IF(ROWS($1:102)&gt;COUNT(Dong1),"",IF(OFFSET(TH!N$1,SMALL(Dong1,ROWS($1:102)),)="1111",OFFSET(TH!C$1,SMALL(Dong1,ROWS($1:102)),),""))</f>
        <v/>
      </c>
      <c r="E115" s="95" t="str">
        <f ca="1">IF(ROWS($1:102)&gt;COUNT(Dong1),"",OFFSET(TH!E$1,SMALL(Dong1,ROWS($1:102)),))</f>
        <v>Thu tiền mượn -  8</v>
      </c>
      <c r="F115" s="66">
        <f ca="1">IF(ROWS($1:102)&gt;COUNT(Dong1),"",IF(OFFSET(TH!N$1,SMALL(Dong1,ROWS($1:102)),)="1111",OFFSET(TH!M$1,SMALL(Dong1,ROWS($1:102)),),OFFSET(TH!N$1,SMALL(Dong1,ROWS($1:102)),)))</f>
        <v>0</v>
      </c>
      <c r="G115" s="67">
        <f ca="1">IF(ROWS($1:102)&gt;COUNT(Dong1),"",IF(OFFSET(TH!M$1,SMALL(Dong1,ROWS($1:102)),)="1111",OFFSET(TH!L$1,SMALL(Dong1,ROWS($1:102)),),0))</f>
        <v>10000000</v>
      </c>
      <c r="H115" s="65">
        <f ca="1">IF(ROWS($1:102)&gt;COUNT(Dong1),"",IF(OFFSET(TH!N$1,SMALL(Dong1,ROWS($1:102)),)="1111",OFFSET(TH!L$1,SMALL(Dong1,ROWS($1:102)),),0))</f>
        <v>0</v>
      </c>
      <c r="I115" s="63">
        <f t="shared" ca="1" si="2"/>
        <v>513670000</v>
      </c>
      <c r="J115" s="68"/>
    </row>
    <row r="116" spans="1:10" ht="19.5" customHeight="1">
      <c r="A116" s="62">
        <f ca="1">IF(ROWS($1:103)&gt;COUNT(Dong1),"",OFFSET(TH!B$1,SMALL(Dong1,ROWS($1:103)),))</f>
        <v>42754</v>
      </c>
      <c r="B116" s="62">
        <f ca="1">IF(ROWS($1:103)&gt;COUNT(Dong1),"",OFFSET(TH!D$1,SMALL(Dong1,ROWS($1:103)),))</f>
        <v>42754</v>
      </c>
      <c r="C116" s="63" t="str">
        <f ca="1">IF(ROWS($1:103)&gt;COUNT(Dong1),"",IF(OFFSET(TH!M$1,SMALL(Dong1,ROWS($1:103)),)="1111",OFFSET(TH!C$1,SMALL(Dong1,ROWS($1:103)),),""))</f>
        <v/>
      </c>
      <c r="D116" s="64" t="str">
        <f ca="1">IF(ROWS($1:103)&gt;COUNT(Dong1),"",IF(OFFSET(TH!N$1,SMALL(Dong1,ROWS($1:103)),)="1111",OFFSET(TH!C$1,SMALL(Dong1,ROWS($1:103)),),""))</f>
        <v>C83</v>
      </c>
      <c r="E116" s="95" t="str">
        <f ca="1">IF(ROWS($1:103)&gt;COUNT(Dong1),"",OFFSET(TH!E$1,SMALL(Dong1,ROWS($1:103)),))</f>
        <v>Trả tiền mượn + lãi  (Mén)</v>
      </c>
      <c r="F116" s="66">
        <f ca="1">IF(ROWS($1:103)&gt;COUNT(Dong1),"",IF(OFFSET(TH!N$1,SMALL(Dong1,ROWS($1:103)),)="1111",OFFSET(TH!M$1,SMALL(Dong1,ROWS($1:103)),),OFFSET(TH!N$1,SMALL(Dong1,ROWS($1:103)),)))</f>
        <v>0</v>
      </c>
      <c r="G116" s="67">
        <f ca="1">IF(ROWS($1:103)&gt;COUNT(Dong1),"",IF(OFFSET(TH!M$1,SMALL(Dong1,ROWS($1:103)),)="1111",OFFSET(TH!L$1,SMALL(Dong1,ROWS($1:103)),),0))</f>
        <v>0</v>
      </c>
      <c r="H116" s="65">
        <f ca="1">IF(ROWS($1:103)&gt;COUNT(Dong1),"",IF(OFFSET(TH!N$1,SMALL(Dong1,ROWS($1:103)),)="1111",OFFSET(TH!L$1,SMALL(Dong1,ROWS($1:103)),),0))</f>
        <v>510000000</v>
      </c>
      <c r="I116" s="63">
        <f t="shared" ca="1" si="2"/>
        <v>3670000</v>
      </c>
      <c r="J116" s="68"/>
    </row>
    <row r="117" spans="1:10" ht="19.5" customHeight="1">
      <c r="A117" s="62">
        <f ca="1">IF(ROWS($1:104)&gt;COUNT(Dong1),"",OFFSET(TH!B$1,SMALL(Dong1,ROWS($1:104)),))</f>
        <v>42754</v>
      </c>
      <c r="B117" s="62">
        <f ca="1">IF(ROWS($1:104)&gt;COUNT(Dong1),"",OFFSET(TH!D$1,SMALL(Dong1,ROWS($1:104)),))</f>
        <v>42754</v>
      </c>
      <c r="C117" s="63" t="str">
        <f ca="1">IF(ROWS($1:104)&gt;COUNT(Dong1),"",IF(OFFSET(TH!M$1,SMALL(Dong1,ROWS($1:104)),)="1111",OFFSET(TH!C$1,SMALL(Dong1,ROWS($1:104)),),""))</f>
        <v>T17</v>
      </c>
      <c r="D117" s="64" t="str">
        <f ca="1">IF(ROWS($1:104)&gt;COUNT(Dong1),"",IF(OFFSET(TH!N$1,SMALL(Dong1,ROWS($1:104)),)="1111",OFFSET(TH!C$1,SMALL(Dong1,ROWS($1:104)),),""))</f>
        <v/>
      </c>
      <c r="E117" s="95" t="str">
        <f ca="1">IF(ROWS($1:104)&gt;COUNT(Dong1),"",OFFSET(TH!E$1,SMALL(Dong1,ROWS($1:104)),))</f>
        <v>Thu tiền Pvcombank</v>
      </c>
      <c r="F117" s="66">
        <f ca="1">IF(ROWS($1:104)&gt;COUNT(Dong1),"",IF(OFFSET(TH!N$1,SMALL(Dong1,ROWS($1:104)),)="1111",OFFSET(TH!M$1,SMALL(Dong1,ROWS($1:104)),),OFFSET(TH!N$1,SMALL(Dong1,ROWS($1:104)),)))</f>
        <v>0</v>
      </c>
      <c r="G117" s="67">
        <f ca="1">IF(ROWS($1:104)&gt;COUNT(Dong1),"",IF(OFFSET(TH!M$1,SMALL(Dong1,ROWS($1:104)),)="1111",OFFSET(TH!L$1,SMALL(Dong1,ROWS($1:104)),),0))</f>
        <v>1700000000</v>
      </c>
      <c r="H117" s="65">
        <f ca="1">IF(ROWS($1:104)&gt;COUNT(Dong1),"",IF(OFFSET(TH!N$1,SMALL(Dong1,ROWS($1:104)),)="1111",OFFSET(TH!L$1,SMALL(Dong1,ROWS($1:104)),),0))</f>
        <v>0</v>
      </c>
      <c r="I117" s="63">
        <f t="shared" ca="1" si="2"/>
        <v>1703670000</v>
      </c>
      <c r="J117" s="68"/>
    </row>
    <row r="118" spans="1:10" ht="19.5" customHeight="1">
      <c r="A118" s="62">
        <f ca="1">IF(ROWS($1:105)&gt;COUNT(Dong1),"",OFFSET(TH!B$1,SMALL(Dong1,ROWS($1:105)),))</f>
        <v>42754</v>
      </c>
      <c r="B118" s="62">
        <f ca="1">IF(ROWS($1:105)&gt;COUNT(Dong1),"",OFFSET(TH!D$1,SMALL(Dong1,ROWS($1:105)),))</f>
        <v>42754</v>
      </c>
      <c r="C118" s="63" t="str">
        <f ca="1">IF(ROWS($1:105)&gt;COUNT(Dong1),"",IF(OFFSET(TH!M$1,SMALL(Dong1,ROWS($1:105)),)="1111",OFFSET(TH!C$1,SMALL(Dong1,ROWS($1:105)),),""))</f>
        <v/>
      </c>
      <c r="D118" s="64" t="str">
        <f ca="1">IF(ROWS($1:105)&gt;COUNT(Dong1),"",IF(OFFSET(TH!N$1,SMALL(Dong1,ROWS($1:105)),)="1111",OFFSET(TH!C$1,SMALL(Dong1,ROWS($1:105)),),""))</f>
        <v>C84</v>
      </c>
      <c r="E118" s="95" t="str">
        <f ca="1">IF(ROWS($1:105)&gt;COUNT(Dong1),"",OFFSET(TH!E$1,SMALL(Dong1,ROWS($1:105)),))</f>
        <v>Chi tiền C Thu</v>
      </c>
      <c r="F118" s="66">
        <f ca="1">IF(ROWS($1:105)&gt;COUNT(Dong1),"",IF(OFFSET(TH!N$1,SMALL(Dong1,ROWS($1:105)),)="1111",OFFSET(TH!M$1,SMALL(Dong1,ROWS($1:105)),),OFFSET(TH!N$1,SMALL(Dong1,ROWS($1:105)),)))</f>
        <v>0</v>
      </c>
      <c r="G118" s="67">
        <f ca="1">IF(ROWS($1:105)&gt;COUNT(Dong1),"",IF(OFFSET(TH!M$1,SMALL(Dong1,ROWS($1:105)),)="1111",OFFSET(TH!L$1,SMALL(Dong1,ROWS($1:105)),),0))</f>
        <v>0</v>
      </c>
      <c r="H118" s="65">
        <f ca="1">IF(ROWS($1:105)&gt;COUNT(Dong1),"",IF(OFFSET(TH!N$1,SMALL(Dong1,ROWS($1:105)),)="1111",OFFSET(TH!L$1,SMALL(Dong1,ROWS($1:105)),),0))</f>
        <v>5000000</v>
      </c>
      <c r="I118" s="63">
        <f t="shared" ca="1" si="2"/>
        <v>1698670000</v>
      </c>
      <c r="J118" s="68"/>
    </row>
    <row r="119" spans="1:10" ht="19.5" customHeight="1">
      <c r="A119" s="62">
        <f ca="1">IF(ROWS($1:106)&gt;COUNT(Dong1),"",OFFSET(TH!B$1,SMALL(Dong1,ROWS($1:106)),))</f>
        <v>42754</v>
      </c>
      <c r="B119" s="62">
        <f ca="1">IF(ROWS($1:106)&gt;COUNT(Dong1),"",OFFSET(TH!D$1,SMALL(Dong1,ROWS($1:106)),))</f>
        <v>42754</v>
      </c>
      <c r="C119" s="63" t="str">
        <f ca="1">IF(ROWS($1:106)&gt;COUNT(Dong1),"",IF(OFFSET(TH!M$1,SMALL(Dong1,ROWS($1:106)),)="1111",OFFSET(TH!C$1,SMALL(Dong1,ROWS($1:106)),),""))</f>
        <v/>
      </c>
      <c r="D119" s="64" t="str">
        <f ca="1">IF(ROWS($1:106)&gt;COUNT(Dong1),"",IF(OFFSET(TH!N$1,SMALL(Dong1,ROWS($1:106)),)="1111",OFFSET(TH!C$1,SMALL(Dong1,ROWS($1:106)),),""))</f>
        <v>C85</v>
      </c>
      <c r="E119" s="95" t="str">
        <f ca="1">IF(ROWS($1:106)&gt;COUNT(Dong1),"",OFFSET(TH!E$1,SMALL(Dong1,ROWS($1:106)),))</f>
        <v>Thanh toán tiền cá</v>
      </c>
      <c r="F119" s="66" t="str">
        <f ca="1">IF(ROWS($1:106)&gt;COUNT(Dong1),"",IF(OFFSET(TH!N$1,SMALL(Dong1,ROWS($1:106)),)="1111",OFFSET(TH!M$1,SMALL(Dong1,ROWS($1:106)),),OFFSET(TH!N$1,SMALL(Dong1,ROWS($1:106)),)))</f>
        <v>331</v>
      </c>
      <c r="G119" s="67">
        <f ca="1">IF(ROWS($1:106)&gt;COUNT(Dong1),"",IF(OFFSET(TH!M$1,SMALL(Dong1,ROWS($1:106)),)="1111",OFFSET(TH!L$1,SMALL(Dong1,ROWS($1:106)),),0))</f>
        <v>0</v>
      </c>
      <c r="H119" s="65">
        <f ca="1">IF(ROWS($1:106)&gt;COUNT(Dong1),"",IF(OFFSET(TH!N$1,SMALL(Dong1,ROWS($1:106)),)="1111",OFFSET(TH!L$1,SMALL(Dong1,ROWS($1:106)),),0))</f>
        <v>211275000</v>
      </c>
      <c r="I119" s="63">
        <f t="shared" ca="1" si="2"/>
        <v>1487395000</v>
      </c>
      <c r="J119" s="68"/>
    </row>
    <row r="120" spans="1:10" ht="19.5" customHeight="1">
      <c r="A120" s="62">
        <f ca="1">IF(ROWS($1:107)&gt;COUNT(Dong1),"",OFFSET(TH!B$1,SMALL(Dong1,ROWS($1:107)),))</f>
        <v>42754</v>
      </c>
      <c r="B120" s="62">
        <f ca="1">IF(ROWS($1:107)&gt;COUNT(Dong1),"",OFFSET(TH!D$1,SMALL(Dong1,ROWS($1:107)),))</f>
        <v>42754</v>
      </c>
      <c r="C120" s="63" t="str">
        <f ca="1">IF(ROWS($1:107)&gt;COUNT(Dong1),"",IF(OFFSET(TH!M$1,SMALL(Dong1,ROWS($1:107)),)="1111",OFFSET(TH!C$1,SMALL(Dong1,ROWS($1:107)),),""))</f>
        <v/>
      </c>
      <c r="D120" s="64" t="str">
        <f ca="1">IF(ROWS($1:107)&gt;COUNT(Dong1),"",IF(OFFSET(TH!N$1,SMALL(Dong1,ROWS($1:107)),)="1111",OFFSET(TH!C$1,SMALL(Dong1,ROWS($1:107)),),""))</f>
        <v>C86</v>
      </c>
      <c r="E120" s="95" t="str">
        <f ca="1">IF(ROWS($1:107)&gt;COUNT(Dong1),"",OFFSET(TH!E$1,SMALL(Dong1,ROWS($1:107)),))</f>
        <v>Thanh toán tiền cá</v>
      </c>
      <c r="F120" s="66" t="str">
        <f ca="1">IF(ROWS($1:107)&gt;COUNT(Dong1),"",IF(OFFSET(TH!N$1,SMALL(Dong1,ROWS($1:107)),)="1111",OFFSET(TH!M$1,SMALL(Dong1,ROWS($1:107)),),OFFSET(TH!N$1,SMALL(Dong1,ROWS($1:107)),)))</f>
        <v>331</v>
      </c>
      <c r="G120" s="67">
        <f ca="1">IF(ROWS($1:107)&gt;COUNT(Dong1),"",IF(OFFSET(TH!M$1,SMALL(Dong1,ROWS($1:107)),)="1111",OFFSET(TH!L$1,SMALL(Dong1,ROWS($1:107)),),0))</f>
        <v>0</v>
      </c>
      <c r="H120" s="65">
        <f ca="1">IF(ROWS($1:107)&gt;COUNT(Dong1),"",IF(OFFSET(TH!N$1,SMALL(Dong1,ROWS($1:107)),)="1111",OFFSET(TH!L$1,SMALL(Dong1,ROWS($1:107)),),0))</f>
        <v>304200000</v>
      </c>
      <c r="I120" s="63">
        <f t="shared" ca="1" si="2"/>
        <v>1183195000</v>
      </c>
      <c r="J120" s="68"/>
    </row>
    <row r="121" spans="1:10" ht="19.5" customHeight="1">
      <c r="A121" s="62">
        <f ca="1">IF(ROWS($1:108)&gt;COUNT(Dong1),"",OFFSET(TH!B$1,SMALL(Dong1,ROWS($1:108)),))</f>
        <v>42754</v>
      </c>
      <c r="B121" s="62">
        <f ca="1">IF(ROWS($1:108)&gt;COUNT(Dong1),"",OFFSET(TH!D$1,SMALL(Dong1,ROWS($1:108)),))</f>
        <v>42754</v>
      </c>
      <c r="C121" s="63" t="str">
        <f ca="1">IF(ROWS($1:108)&gt;COUNT(Dong1),"",IF(OFFSET(TH!M$1,SMALL(Dong1,ROWS($1:108)),)="1111",OFFSET(TH!C$1,SMALL(Dong1,ROWS($1:108)),),""))</f>
        <v/>
      </c>
      <c r="D121" s="64" t="str">
        <f ca="1">IF(ROWS($1:108)&gt;COUNT(Dong1),"",IF(OFFSET(TH!N$1,SMALL(Dong1,ROWS($1:108)),)="1111",OFFSET(TH!C$1,SMALL(Dong1,ROWS($1:108)),),""))</f>
        <v>C87</v>
      </c>
      <c r="E121" s="95" t="str">
        <f ca="1">IF(ROWS($1:108)&gt;COUNT(Dong1),"",OFFSET(TH!E$1,SMALL(Dong1,ROWS($1:108)),))</f>
        <v>Thanh toán tiền cá</v>
      </c>
      <c r="F121" s="66" t="str">
        <f ca="1">IF(ROWS($1:108)&gt;COUNT(Dong1),"",IF(OFFSET(TH!N$1,SMALL(Dong1,ROWS($1:108)),)="1111",OFFSET(TH!M$1,SMALL(Dong1,ROWS($1:108)),),OFFSET(TH!N$1,SMALL(Dong1,ROWS($1:108)),)))</f>
        <v>331</v>
      </c>
      <c r="G121" s="67">
        <f ca="1">IF(ROWS($1:108)&gt;COUNT(Dong1),"",IF(OFFSET(TH!M$1,SMALL(Dong1,ROWS($1:108)),)="1111",OFFSET(TH!L$1,SMALL(Dong1,ROWS($1:108)),),0))</f>
        <v>0</v>
      </c>
      <c r="H121" s="65">
        <f ca="1">IF(ROWS($1:108)&gt;COUNT(Dong1),"",IF(OFFSET(TH!N$1,SMALL(Dong1,ROWS($1:108)),)="1111",OFFSET(TH!L$1,SMALL(Dong1,ROWS($1:108)),),0))</f>
        <v>344814000</v>
      </c>
      <c r="I121" s="63">
        <f t="shared" ca="1" si="2"/>
        <v>838381000</v>
      </c>
      <c r="J121" s="68"/>
    </row>
    <row r="122" spans="1:10" ht="19.5" customHeight="1">
      <c r="A122" s="62">
        <f ca="1">IF(ROWS($1:109)&gt;COUNT(Dong1),"",OFFSET(TH!B$1,SMALL(Dong1,ROWS($1:109)),))</f>
        <v>42754</v>
      </c>
      <c r="B122" s="62">
        <f ca="1">IF(ROWS($1:109)&gt;COUNT(Dong1),"",OFFSET(TH!D$1,SMALL(Dong1,ROWS($1:109)),))</f>
        <v>42754</v>
      </c>
      <c r="C122" s="63" t="str">
        <f ca="1">IF(ROWS($1:109)&gt;COUNT(Dong1),"",IF(OFFSET(TH!M$1,SMALL(Dong1,ROWS($1:109)),)="1111",OFFSET(TH!C$1,SMALL(Dong1,ROWS($1:109)),),""))</f>
        <v/>
      </c>
      <c r="D122" s="64" t="str">
        <f ca="1">IF(ROWS($1:109)&gt;COUNT(Dong1),"",IF(OFFSET(TH!N$1,SMALL(Dong1,ROWS($1:109)),)="1111",OFFSET(TH!C$1,SMALL(Dong1,ROWS($1:109)),),""))</f>
        <v>C88</v>
      </c>
      <c r="E122" s="95" t="str">
        <f ca="1">IF(ROWS($1:109)&gt;COUNT(Dong1),"",OFFSET(TH!E$1,SMALL(Dong1,ROWS($1:109)),))</f>
        <v>Trả tiền vay (Nguyệt)</v>
      </c>
      <c r="F122" s="66">
        <f ca="1">IF(ROWS($1:109)&gt;COUNT(Dong1),"",IF(OFFSET(TH!N$1,SMALL(Dong1,ROWS($1:109)),)="1111",OFFSET(TH!M$1,SMALL(Dong1,ROWS($1:109)),),OFFSET(TH!N$1,SMALL(Dong1,ROWS($1:109)),)))</f>
        <v>0</v>
      </c>
      <c r="G122" s="67">
        <f ca="1">IF(ROWS($1:109)&gt;COUNT(Dong1),"",IF(OFFSET(TH!M$1,SMALL(Dong1,ROWS($1:109)),)="1111",OFFSET(TH!L$1,SMALL(Dong1,ROWS($1:109)),),0))</f>
        <v>0</v>
      </c>
      <c r="H122" s="65">
        <f ca="1">IF(ROWS($1:109)&gt;COUNT(Dong1),"",IF(OFFSET(TH!N$1,SMALL(Dong1,ROWS($1:109)),)="1111",OFFSET(TH!L$1,SMALL(Dong1,ROWS($1:109)),),0))</f>
        <v>519171000</v>
      </c>
      <c r="I122" s="63">
        <f t="shared" ca="1" si="2"/>
        <v>319210000</v>
      </c>
      <c r="J122" s="68"/>
    </row>
    <row r="123" spans="1:10" ht="19.5" customHeight="1">
      <c r="A123" s="62">
        <f ca="1">IF(ROWS($1:110)&gt;COUNT(Dong1),"",OFFSET(TH!B$1,SMALL(Dong1,ROWS($1:110)),))</f>
        <v>42754</v>
      </c>
      <c r="B123" s="62">
        <f ca="1">IF(ROWS($1:110)&gt;COUNT(Dong1),"",OFFSET(TH!D$1,SMALL(Dong1,ROWS($1:110)),))</f>
        <v>42754</v>
      </c>
      <c r="C123" s="63" t="str">
        <f ca="1">IF(ROWS($1:110)&gt;COUNT(Dong1),"",IF(OFFSET(TH!M$1,SMALL(Dong1,ROWS($1:110)),)="1111",OFFSET(TH!C$1,SMALL(Dong1,ROWS($1:110)),),""))</f>
        <v/>
      </c>
      <c r="D123" s="64" t="str">
        <f ca="1">IF(ROWS($1:110)&gt;COUNT(Dong1),"",IF(OFFSET(TH!N$1,SMALL(Dong1,ROWS($1:110)),)="1111",OFFSET(TH!C$1,SMALL(Dong1,ROWS($1:110)),),""))</f>
        <v>C89</v>
      </c>
      <c r="E123" s="95" t="str">
        <f ca="1">IF(ROWS($1:110)&gt;COUNT(Dong1),"",OFFSET(TH!E$1,SMALL(Dong1,ROWS($1:110)),))</f>
        <v>Nua gạo nhà</v>
      </c>
      <c r="F123" s="66">
        <f ca="1">IF(ROWS($1:110)&gt;COUNT(Dong1),"",IF(OFFSET(TH!N$1,SMALL(Dong1,ROWS($1:110)),)="1111",OFFSET(TH!M$1,SMALL(Dong1,ROWS($1:110)),),OFFSET(TH!N$1,SMALL(Dong1,ROWS($1:110)),)))</f>
        <v>0</v>
      </c>
      <c r="G123" s="67">
        <f ca="1">IF(ROWS($1:110)&gt;COUNT(Dong1),"",IF(OFFSET(TH!M$1,SMALL(Dong1,ROWS($1:110)),)="1111",OFFSET(TH!L$1,SMALL(Dong1,ROWS($1:110)),),0))</f>
        <v>0</v>
      </c>
      <c r="H123" s="65">
        <f ca="1">IF(ROWS($1:110)&gt;COUNT(Dong1),"",IF(OFFSET(TH!N$1,SMALL(Dong1,ROWS($1:110)),)="1111",OFFSET(TH!L$1,SMALL(Dong1,ROWS($1:110)),),0))</f>
        <v>290000</v>
      </c>
      <c r="I123" s="63">
        <f t="shared" ca="1" si="2"/>
        <v>318920000</v>
      </c>
      <c r="J123" s="68"/>
    </row>
    <row r="124" spans="1:10" ht="19.5" customHeight="1">
      <c r="A124" s="62">
        <f ca="1">IF(ROWS($1:111)&gt;COUNT(Dong1),"",OFFSET(TH!B$1,SMALL(Dong1,ROWS($1:111)),))</f>
        <v>42754</v>
      </c>
      <c r="B124" s="62">
        <f ca="1">IF(ROWS($1:111)&gt;COUNT(Dong1),"",OFFSET(TH!D$1,SMALL(Dong1,ROWS($1:111)),))</f>
        <v>42754</v>
      </c>
      <c r="C124" s="63" t="str">
        <f ca="1">IF(ROWS($1:111)&gt;COUNT(Dong1),"",IF(OFFSET(TH!M$1,SMALL(Dong1,ROWS($1:111)),)="1111",OFFSET(TH!C$1,SMALL(Dong1,ROWS($1:111)),),""))</f>
        <v/>
      </c>
      <c r="D124" s="64" t="str">
        <f ca="1">IF(ROWS($1:111)&gt;COUNT(Dong1),"",IF(OFFSET(TH!N$1,SMALL(Dong1,ROWS($1:111)),)="1111",OFFSET(TH!C$1,SMALL(Dong1,ROWS($1:111)),),""))</f>
        <v>C90</v>
      </c>
      <c r="E124" s="95" t="str">
        <f ca="1">IF(ROWS($1:111)&gt;COUNT(Dong1),"",OFFSET(TH!E$1,SMALL(Dong1,ROWS($1:111)),))</f>
        <v>Mua đồ cúng</v>
      </c>
      <c r="F124" s="66">
        <f ca="1">IF(ROWS($1:111)&gt;COUNT(Dong1),"",IF(OFFSET(TH!N$1,SMALL(Dong1,ROWS($1:111)),)="1111",OFFSET(TH!M$1,SMALL(Dong1,ROWS($1:111)),),OFFSET(TH!N$1,SMALL(Dong1,ROWS($1:111)),)))</f>
        <v>0</v>
      </c>
      <c r="G124" s="67">
        <f ca="1">IF(ROWS($1:111)&gt;COUNT(Dong1),"",IF(OFFSET(TH!M$1,SMALL(Dong1,ROWS($1:111)),)="1111",OFFSET(TH!L$1,SMALL(Dong1,ROWS($1:111)),),0))</f>
        <v>0</v>
      </c>
      <c r="H124" s="65">
        <f ca="1">IF(ROWS($1:111)&gt;COUNT(Dong1),"",IF(OFFSET(TH!N$1,SMALL(Dong1,ROWS($1:111)),)="1111",OFFSET(TH!L$1,SMALL(Dong1,ROWS($1:111)),),0))</f>
        <v>480000</v>
      </c>
      <c r="I124" s="63">
        <f t="shared" ca="1" si="2"/>
        <v>318440000</v>
      </c>
      <c r="J124" s="68"/>
    </row>
    <row r="125" spans="1:10" ht="19.5" customHeight="1">
      <c r="A125" s="62">
        <f ca="1">IF(ROWS($1:112)&gt;COUNT(Dong1),"",OFFSET(TH!B$1,SMALL(Dong1,ROWS($1:112)),))</f>
        <v>42754</v>
      </c>
      <c r="B125" s="62">
        <f ca="1">IF(ROWS($1:112)&gt;COUNT(Dong1),"",OFFSET(TH!D$1,SMALL(Dong1,ROWS($1:112)),))</f>
        <v>42754</v>
      </c>
      <c r="C125" s="63" t="str">
        <f ca="1">IF(ROWS($1:112)&gt;COUNT(Dong1),"",IF(OFFSET(TH!M$1,SMALL(Dong1,ROWS($1:112)),)="1111",OFFSET(TH!C$1,SMALL(Dong1,ROWS($1:112)),),""))</f>
        <v/>
      </c>
      <c r="D125" s="64" t="str">
        <f ca="1">IF(ROWS($1:112)&gt;COUNT(Dong1),"",IF(OFFSET(TH!N$1,SMALL(Dong1,ROWS($1:112)),)="1111",OFFSET(TH!C$1,SMALL(Dong1,ROWS($1:112)),),""))</f>
        <v>C91</v>
      </c>
      <c r="E125" s="95" t="str">
        <f ca="1">IF(ROWS($1:112)&gt;COUNT(Dong1),"",OFFSET(TH!E$1,SMALL(Dong1,ROWS($1:112)),))</f>
        <v>Thanh toán tiền cá</v>
      </c>
      <c r="F125" s="66" t="str">
        <f ca="1">IF(ROWS($1:112)&gt;COUNT(Dong1),"",IF(OFFSET(TH!N$1,SMALL(Dong1,ROWS($1:112)),)="1111",OFFSET(TH!M$1,SMALL(Dong1,ROWS($1:112)),),OFFSET(TH!N$1,SMALL(Dong1,ROWS($1:112)),)))</f>
        <v>331</v>
      </c>
      <c r="G125" s="67">
        <f ca="1">IF(ROWS($1:112)&gt;COUNT(Dong1),"",IF(OFFSET(TH!M$1,SMALL(Dong1,ROWS($1:112)),)="1111",OFFSET(TH!L$1,SMALL(Dong1,ROWS($1:112)),),0))</f>
        <v>0</v>
      </c>
      <c r="H125" s="65">
        <f ca="1">IF(ROWS($1:112)&gt;COUNT(Dong1),"",IF(OFFSET(TH!N$1,SMALL(Dong1,ROWS($1:112)),)="1111",OFFSET(TH!L$1,SMALL(Dong1,ROWS($1:112)),),0))</f>
        <v>269802000</v>
      </c>
      <c r="I125" s="63">
        <f t="shared" ca="1" si="2"/>
        <v>48638000</v>
      </c>
      <c r="J125" s="68"/>
    </row>
    <row r="126" spans="1:10" ht="19.5" customHeight="1">
      <c r="A126" s="62">
        <f ca="1">IF(ROWS($1:113)&gt;COUNT(Dong1),"",OFFSET(TH!B$1,SMALL(Dong1,ROWS($1:113)),))</f>
        <v>42754</v>
      </c>
      <c r="B126" s="62">
        <f ca="1">IF(ROWS($1:113)&gt;COUNT(Dong1),"",OFFSET(TH!D$1,SMALL(Dong1,ROWS($1:113)),))</f>
        <v>42754</v>
      </c>
      <c r="C126" s="63" t="str">
        <f ca="1">IF(ROWS($1:113)&gt;COUNT(Dong1),"",IF(OFFSET(TH!M$1,SMALL(Dong1,ROWS($1:113)),)="1111",OFFSET(TH!C$1,SMALL(Dong1,ROWS($1:113)),),""))</f>
        <v/>
      </c>
      <c r="D126" s="64" t="str">
        <f ca="1">IF(ROWS($1:113)&gt;COUNT(Dong1),"",IF(OFFSET(TH!N$1,SMALL(Dong1,ROWS($1:113)),)="1111",OFFSET(TH!C$1,SMALL(Dong1,ROWS($1:113)),),""))</f>
        <v>C92</v>
      </c>
      <c r="E126" s="95" t="str">
        <f ca="1">IF(ROWS($1:113)&gt;COUNT(Dong1),"",OFFSET(TH!E$1,SMALL(Dong1,ROWS($1:113)),))</f>
        <v>Thanh toán tiền cá</v>
      </c>
      <c r="F126" s="66" t="str">
        <f ca="1">IF(ROWS($1:113)&gt;COUNT(Dong1),"",IF(OFFSET(TH!N$1,SMALL(Dong1,ROWS($1:113)),)="1111",OFFSET(TH!M$1,SMALL(Dong1,ROWS($1:113)),),OFFSET(TH!N$1,SMALL(Dong1,ROWS($1:113)),)))</f>
        <v>331</v>
      </c>
      <c r="G126" s="67">
        <f ca="1">IF(ROWS($1:113)&gt;COUNT(Dong1),"",IF(OFFSET(TH!M$1,SMALL(Dong1,ROWS($1:113)),)="1111",OFFSET(TH!L$1,SMALL(Dong1,ROWS($1:113)),),0))</f>
        <v>0</v>
      </c>
      <c r="H126" s="65">
        <f ca="1">IF(ROWS($1:113)&gt;COUNT(Dong1),"",IF(OFFSET(TH!N$1,SMALL(Dong1,ROWS($1:113)),)="1111",OFFSET(TH!L$1,SMALL(Dong1,ROWS($1:113)),),0))</f>
        <v>46000000</v>
      </c>
      <c r="I126" s="63">
        <f t="shared" ca="1" si="2"/>
        <v>2638000</v>
      </c>
      <c r="J126" s="68"/>
    </row>
    <row r="127" spans="1:10" ht="19.5" customHeight="1">
      <c r="A127" s="62">
        <f ca="1">IF(ROWS($1:114)&gt;COUNT(Dong1),"",OFFSET(TH!B$1,SMALL(Dong1,ROWS($1:114)),))</f>
        <v>42754</v>
      </c>
      <c r="B127" s="62">
        <f ca="1">IF(ROWS($1:114)&gt;COUNT(Dong1),"",OFFSET(TH!D$1,SMALL(Dong1,ROWS($1:114)),))</f>
        <v>42754</v>
      </c>
      <c r="C127" s="63" t="str">
        <f ca="1">IF(ROWS($1:114)&gt;COUNT(Dong1),"",IF(OFFSET(TH!M$1,SMALL(Dong1,ROWS($1:114)),)="1111",OFFSET(TH!C$1,SMALL(Dong1,ROWS($1:114)),),""))</f>
        <v/>
      </c>
      <c r="D127" s="64" t="str">
        <f ca="1">IF(ROWS($1:114)&gt;COUNT(Dong1),"",IF(OFFSET(TH!N$1,SMALL(Dong1,ROWS($1:114)),)="1111",OFFSET(TH!C$1,SMALL(Dong1,ROWS($1:114)),),""))</f>
        <v>C93</v>
      </c>
      <c r="E127" s="95" t="str">
        <f ca="1">IF(ROWS($1:114)&gt;COUNT(Dong1),"",OFFSET(TH!E$1,SMALL(Dong1,ROWS($1:114)),))</f>
        <v>Chi lương nghỉ việc</v>
      </c>
      <c r="F127" s="66">
        <f ca="1">IF(ROWS($1:114)&gt;COUNT(Dong1),"",IF(OFFSET(TH!N$1,SMALL(Dong1,ROWS($1:114)),)="1111",OFFSET(TH!M$1,SMALL(Dong1,ROWS($1:114)),),OFFSET(TH!N$1,SMALL(Dong1,ROWS($1:114)),)))</f>
        <v>0</v>
      </c>
      <c r="G127" s="67">
        <f ca="1">IF(ROWS($1:114)&gt;COUNT(Dong1),"",IF(OFFSET(TH!M$1,SMALL(Dong1,ROWS($1:114)),)="1111",OFFSET(TH!L$1,SMALL(Dong1,ROWS($1:114)),),0))</f>
        <v>0</v>
      </c>
      <c r="H127" s="65">
        <f ca="1">IF(ROWS($1:114)&gt;COUNT(Dong1),"",IF(OFFSET(TH!N$1,SMALL(Dong1,ROWS($1:114)),)="1111",OFFSET(TH!L$1,SMALL(Dong1,ROWS($1:114)),),0))</f>
        <v>2310000</v>
      </c>
      <c r="I127" s="63">
        <f t="shared" ca="1" si="2"/>
        <v>328000</v>
      </c>
      <c r="J127" s="68"/>
    </row>
    <row r="128" spans="1:10" ht="19.5" customHeight="1">
      <c r="A128" s="62">
        <f ca="1">IF(ROWS($1:115)&gt;COUNT(Dong1),"",OFFSET(TH!B$1,SMALL(Dong1,ROWS($1:115)),))</f>
        <v>42754</v>
      </c>
      <c r="B128" s="62">
        <f ca="1">IF(ROWS($1:115)&gt;COUNT(Dong1),"",OFFSET(TH!D$1,SMALL(Dong1,ROWS($1:115)),))</f>
        <v>42754</v>
      </c>
      <c r="C128" s="63" t="str">
        <f ca="1">IF(ROWS($1:115)&gt;COUNT(Dong1),"",IF(OFFSET(TH!M$1,SMALL(Dong1,ROWS($1:115)),)="1111",OFFSET(TH!C$1,SMALL(Dong1,ROWS($1:115)),),""))</f>
        <v/>
      </c>
      <c r="D128" s="64" t="str">
        <f ca="1">IF(ROWS($1:115)&gt;COUNT(Dong1),"",IF(OFFSET(TH!N$1,SMALL(Dong1,ROWS($1:115)),)="1111",OFFSET(TH!C$1,SMALL(Dong1,ROWS($1:115)),),""))</f>
        <v>C94</v>
      </c>
      <c r="E128" s="95" t="str">
        <f ca="1">IF(ROWS($1:115)&gt;COUNT(Dong1),"",OFFSET(TH!E$1,SMALL(Dong1,ROWS($1:115)),))</f>
        <v>mua nồi</v>
      </c>
      <c r="F128" s="66">
        <f ca="1">IF(ROWS($1:115)&gt;COUNT(Dong1),"",IF(OFFSET(TH!N$1,SMALL(Dong1,ROWS($1:115)),)="1111",OFFSET(TH!M$1,SMALL(Dong1,ROWS($1:115)),),OFFSET(TH!N$1,SMALL(Dong1,ROWS($1:115)),)))</f>
        <v>0</v>
      </c>
      <c r="G128" s="67">
        <f ca="1">IF(ROWS($1:115)&gt;COUNT(Dong1),"",IF(OFFSET(TH!M$1,SMALL(Dong1,ROWS($1:115)),)="1111",OFFSET(TH!L$1,SMALL(Dong1,ROWS($1:115)),),0))</f>
        <v>0</v>
      </c>
      <c r="H128" s="65">
        <f ca="1">IF(ROWS($1:115)&gt;COUNT(Dong1),"",IF(OFFSET(TH!N$1,SMALL(Dong1,ROWS($1:115)),)="1111",OFFSET(TH!L$1,SMALL(Dong1,ROWS($1:115)),),0))</f>
        <v>120000</v>
      </c>
      <c r="I128" s="63">
        <f t="shared" ca="1" si="2"/>
        <v>208000</v>
      </c>
      <c r="J128" s="68"/>
    </row>
    <row r="129" spans="1:10" ht="19.5" customHeight="1">
      <c r="A129" s="62">
        <f ca="1">IF(ROWS($1:116)&gt;COUNT(Dong1),"",OFFSET(TH!B$1,SMALL(Dong1,ROWS($1:116)),))</f>
        <v>42756</v>
      </c>
      <c r="B129" s="62">
        <f ca="1">IF(ROWS($1:116)&gt;COUNT(Dong1),"",OFFSET(TH!D$1,SMALL(Dong1,ROWS($1:116)),))</f>
        <v>42756</v>
      </c>
      <c r="C129" s="63" t="str">
        <f ca="1">IF(ROWS($1:116)&gt;COUNT(Dong1),"",IF(OFFSET(TH!M$1,SMALL(Dong1,ROWS($1:116)),)="1111",OFFSET(TH!C$1,SMALL(Dong1,ROWS($1:116)),),""))</f>
        <v>T18</v>
      </c>
      <c r="D129" s="64" t="str">
        <f ca="1">IF(ROWS($1:116)&gt;COUNT(Dong1),"",IF(OFFSET(TH!N$1,SMALL(Dong1,ROWS($1:116)),)="1111",OFFSET(TH!C$1,SMALL(Dong1,ROWS($1:116)),),""))</f>
        <v/>
      </c>
      <c r="E129" s="95" t="str">
        <f ca="1">IF(ROWS($1:116)&gt;COUNT(Dong1),"",OFFSET(TH!E$1,SMALL(Dong1,ROWS($1:116)),))</f>
        <v>Thu Pvcombank</v>
      </c>
      <c r="F129" s="66">
        <f ca="1">IF(ROWS($1:116)&gt;COUNT(Dong1),"",IF(OFFSET(TH!N$1,SMALL(Dong1,ROWS($1:116)),)="1111",OFFSET(TH!M$1,SMALL(Dong1,ROWS($1:116)),),OFFSET(TH!N$1,SMALL(Dong1,ROWS($1:116)),)))</f>
        <v>0</v>
      </c>
      <c r="G129" s="67">
        <f ca="1">IF(ROWS($1:116)&gt;COUNT(Dong1),"",IF(OFFSET(TH!M$1,SMALL(Dong1,ROWS($1:116)),)="1111",OFFSET(TH!L$1,SMALL(Dong1,ROWS($1:116)),),0))</f>
        <v>340000000</v>
      </c>
      <c r="H129" s="65">
        <f ca="1">IF(ROWS($1:116)&gt;COUNT(Dong1),"",IF(OFFSET(TH!N$1,SMALL(Dong1,ROWS($1:116)),)="1111",OFFSET(TH!L$1,SMALL(Dong1,ROWS($1:116)),),0))</f>
        <v>0</v>
      </c>
      <c r="I129" s="63">
        <f t="shared" ca="1" si="2"/>
        <v>340208000</v>
      </c>
      <c r="J129" s="68"/>
    </row>
    <row r="130" spans="1:10" ht="19.5" customHeight="1">
      <c r="A130" s="62">
        <f ca="1">IF(ROWS($1:117)&gt;COUNT(Dong1),"",OFFSET(TH!B$1,SMALL(Dong1,ROWS($1:117)),))</f>
        <v>42756</v>
      </c>
      <c r="B130" s="62">
        <f ca="1">IF(ROWS($1:117)&gt;COUNT(Dong1),"",OFFSET(TH!D$1,SMALL(Dong1,ROWS($1:117)),))</f>
        <v>42756</v>
      </c>
      <c r="C130" s="63" t="str">
        <f ca="1">IF(ROWS($1:117)&gt;COUNT(Dong1),"",IF(OFFSET(TH!M$1,SMALL(Dong1,ROWS($1:117)),)="1111",OFFSET(TH!C$1,SMALL(Dong1,ROWS($1:117)),),""))</f>
        <v>T19</v>
      </c>
      <c r="D130" s="64" t="str">
        <f ca="1">IF(ROWS($1:117)&gt;COUNT(Dong1),"",IF(OFFSET(TH!N$1,SMALL(Dong1,ROWS($1:117)),)="1111",OFFSET(TH!C$1,SMALL(Dong1,ROWS($1:117)),),""))</f>
        <v/>
      </c>
      <c r="E130" s="95" t="str">
        <f ca="1">IF(ROWS($1:117)&gt;COUNT(Dong1),"",OFFSET(TH!E$1,SMALL(Dong1,ROWS($1:117)),))</f>
        <v>Thu cô Huyển</v>
      </c>
      <c r="F130" s="66">
        <f ca="1">IF(ROWS($1:117)&gt;COUNT(Dong1),"",IF(OFFSET(TH!N$1,SMALL(Dong1,ROWS($1:117)),)="1111",OFFSET(TH!M$1,SMALL(Dong1,ROWS($1:117)),),OFFSET(TH!N$1,SMALL(Dong1,ROWS($1:117)),)))</f>
        <v>0</v>
      </c>
      <c r="G130" s="67">
        <f ca="1">IF(ROWS($1:117)&gt;COUNT(Dong1),"",IF(OFFSET(TH!M$1,SMALL(Dong1,ROWS($1:117)),)="1111",OFFSET(TH!L$1,SMALL(Dong1,ROWS($1:117)),),0))</f>
        <v>260000000</v>
      </c>
      <c r="H130" s="65">
        <f ca="1">IF(ROWS($1:117)&gt;COUNT(Dong1),"",IF(OFFSET(TH!N$1,SMALL(Dong1,ROWS($1:117)),)="1111",OFFSET(TH!L$1,SMALL(Dong1,ROWS($1:117)),),0))</f>
        <v>0</v>
      </c>
      <c r="I130" s="63">
        <f t="shared" ca="1" si="2"/>
        <v>600208000</v>
      </c>
      <c r="J130" s="68"/>
    </row>
    <row r="131" spans="1:10" ht="19.5" customHeight="1">
      <c r="A131" s="62">
        <f ca="1">IF(ROWS($1:118)&gt;COUNT(Dong1),"",OFFSET(TH!B$1,SMALL(Dong1,ROWS($1:118)),))</f>
        <v>42756</v>
      </c>
      <c r="B131" s="62">
        <f ca="1">IF(ROWS($1:118)&gt;COUNT(Dong1),"",OFFSET(TH!D$1,SMALL(Dong1,ROWS($1:118)),))</f>
        <v>42756</v>
      </c>
      <c r="C131" s="63" t="str">
        <f ca="1">IF(ROWS($1:118)&gt;COUNT(Dong1),"",IF(OFFSET(TH!M$1,SMALL(Dong1,ROWS($1:118)),)="1111",OFFSET(TH!C$1,SMALL(Dong1,ROWS($1:118)),),""))</f>
        <v/>
      </c>
      <c r="D131" s="64" t="str">
        <f ca="1">IF(ROWS($1:118)&gt;COUNT(Dong1),"",IF(OFFSET(TH!N$1,SMALL(Dong1,ROWS($1:118)),)="1111",OFFSET(TH!C$1,SMALL(Dong1,ROWS($1:118)),),""))</f>
        <v>C95</v>
      </c>
      <c r="E131" s="95" t="str">
        <f ca="1">IF(ROWS($1:118)&gt;COUNT(Dong1),"",OFFSET(TH!E$1,SMALL(Dong1,ROWS($1:118)),))</f>
        <v>Thanh toán tiền cá</v>
      </c>
      <c r="F131" s="66" t="str">
        <f ca="1">IF(ROWS($1:118)&gt;COUNT(Dong1),"",IF(OFFSET(TH!N$1,SMALL(Dong1,ROWS($1:118)),)="1111",OFFSET(TH!M$1,SMALL(Dong1,ROWS($1:118)),),OFFSET(TH!N$1,SMALL(Dong1,ROWS($1:118)),)))</f>
        <v>331</v>
      </c>
      <c r="G131" s="67">
        <f ca="1">IF(ROWS($1:118)&gt;COUNT(Dong1),"",IF(OFFSET(TH!M$1,SMALL(Dong1,ROWS($1:118)),)="1111",OFFSET(TH!L$1,SMALL(Dong1,ROWS($1:118)),),0))</f>
        <v>0</v>
      </c>
      <c r="H131" s="65">
        <f ca="1">IF(ROWS($1:118)&gt;COUNT(Dong1),"",IF(OFFSET(TH!N$1,SMALL(Dong1,ROWS($1:118)),)="1111",OFFSET(TH!L$1,SMALL(Dong1,ROWS($1:118)),),0))</f>
        <v>192500000</v>
      </c>
      <c r="I131" s="63">
        <f t="shared" ca="1" si="2"/>
        <v>407708000</v>
      </c>
      <c r="J131" s="68"/>
    </row>
    <row r="132" spans="1:10" ht="19.5" customHeight="1">
      <c r="A132" s="62">
        <f ca="1">IF(ROWS($1:119)&gt;COUNT(Dong1),"",OFFSET(TH!B$1,SMALL(Dong1,ROWS($1:119)),))</f>
        <v>42756</v>
      </c>
      <c r="B132" s="62">
        <f ca="1">IF(ROWS($1:119)&gt;COUNT(Dong1),"",OFFSET(TH!D$1,SMALL(Dong1,ROWS($1:119)),))</f>
        <v>42756</v>
      </c>
      <c r="C132" s="63" t="str">
        <f ca="1">IF(ROWS($1:119)&gt;COUNT(Dong1),"",IF(OFFSET(TH!M$1,SMALL(Dong1,ROWS($1:119)),)="1111",OFFSET(TH!C$1,SMALL(Dong1,ROWS($1:119)),),""))</f>
        <v/>
      </c>
      <c r="D132" s="64" t="str">
        <f ca="1">IF(ROWS($1:119)&gt;COUNT(Dong1),"",IF(OFFSET(TH!N$1,SMALL(Dong1,ROWS($1:119)),)="1111",OFFSET(TH!C$1,SMALL(Dong1,ROWS($1:119)),),""))</f>
        <v>C96</v>
      </c>
      <c r="E132" s="95" t="str">
        <f ca="1">IF(ROWS($1:119)&gt;COUNT(Dong1),"",OFFSET(TH!E$1,SMALL(Dong1,ROWS($1:119)),))</f>
        <v>Tiền cô 8</v>
      </c>
      <c r="F132" s="66">
        <f ca="1">IF(ROWS($1:119)&gt;COUNT(Dong1),"",IF(OFFSET(TH!N$1,SMALL(Dong1,ROWS($1:119)),)="1111",OFFSET(TH!M$1,SMALL(Dong1,ROWS($1:119)),),OFFSET(TH!N$1,SMALL(Dong1,ROWS($1:119)),)))</f>
        <v>0</v>
      </c>
      <c r="G132" s="67">
        <f ca="1">IF(ROWS($1:119)&gt;COUNT(Dong1),"",IF(OFFSET(TH!M$1,SMALL(Dong1,ROWS($1:119)),)="1111",OFFSET(TH!L$1,SMALL(Dong1,ROWS($1:119)),),0))</f>
        <v>0</v>
      </c>
      <c r="H132" s="65">
        <f ca="1">IF(ROWS($1:119)&gt;COUNT(Dong1),"",IF(OFFSET(TH!N$1,SMALL(Dong1,ROWS($1:119)),)="1111",OFFSET(TH!L$1,SMALL(Dong1,ROWS($1:119)),),0))</f>
        <v>20000000</v>
      </c>
      <c r="I132" s="63">
        <f t="shared" ca="1" si="2"/>
        <v>387708000</v>
      </c>
      <c r="J132" s="68"/>
    </row>
    <row r="133" spans="1:10" ht="19.5" customHeight="1">
      <c r="A133" s="62">
        <f ca="1">IF(ROWS($1:120)&gt;COUNT(Dong1),"",OFFSET(TH!B$1,SMALL(Dong1,ROWS($1:120)),))</f>
        <v>42756</v>
      </c>
      <c r="B133" s="62">
        <f ca="1">IF(ROWS($1:120)&gt;COUNT(Dong1),"",OFFSET(TH!D$1,SMALL(Dong1,ROWS($1:120)),))</f>
        <v>42756</v>
      </c>
      <c r="C133" s="63" t="str">
        <f ca="1">IF(ROWS($1:120)&gt;COUNT(Dong1),"",IF(OFFSET(TH!M$1,SMALL(Dong1,ROWS($1:120)),)="1111",OFFSET(TH!C$1,SMALL(Dong1,ROWS($1:120)),),""))</f>
        <v/>
      </c>
      <c r="D133" s="64" t="str">
        <f ca="1">IF(ROWS($1:120)&gt;COUNT(Dong1),"",IF(OFFSET(TH!N$1,SMALL(Dong1,ROWS($1:120)),)="1111",OFFSET(TH!C$1,SMALL(Dong1,ROWS($1:120)),),""))</f>
        <v>C97</v>
      </c>
      <c r="E133" s="95" t="str">
        <f ca="1">IF(ROWS($1:120)&gt;COUNT(Dong1),"",OFFSET(TH!E$1,SMALL(Dong1,ROWS($1:120)),))</f>
        <v>Tiền cDuy</v>
      </c>
      <c r="F133" s="66">
        <f ca="1">IF(ROWS($1:120)&gt;COUNT(Dong1),"",IF(OFFSET(TH!N$1,SMALL(Dong1,ROWS($1:120)),)="1111",OFFSET(TH!M$1,SMALL(Dong1,ROWS($1:120)),),OFFSET(TH!N$1,SMALL(Dong1,ROWS($1:120)),)))</f>
        <v>0</v>
      </c>
      <c r="G133" s="67">
        <f ca="1">IF(ROWS($1:120)&gt;COUNT(Dong1),"",IF(OFFSET(TH!M$1,SMALL(Dong1,ROWS($1:120)),)="1111",OFFSET(TH!L$1,SMALL(Dong1,ROWS($1:120)),),0))</f>
        <v>0</v>
      </c>
      <c r="H133" s="65">
        <f ca="1">IF(ROWS($1:120)&gt;COUNT(Dong1),"",IF(OFFSET(TH!N$1,SMALL(Dong1,ROWS($1:120)),)="1111",OFFSET(TH!L$1,SMALL(Dong1,ROWS($1:120)),),0))</f>
        <v>50000000</v>
      </c>
      <c r="I133" s="63">
        <f t="shared" ca="1" si="2"/>
        <v>337708000</v>
      </c>
      <c r="J133" s="68"/>
    </row>
    <row r="134" spans="1:10" ht="19.5" customHeight="1">
      <c r="A134" s="62">
        <f ca="1">IF(ROWS($1:121)&gt;COUNT(Dong1),"",OFFSET(TH!B$1,SMALL(Dong1,ROWS($1:121)),))</f>
        <v>42756</v>
      </c>
      <c r="B134" s="62">
        <f ca="1">IF(ROWS($1:121)&gt;COUNT(Dong1),"",OFFSET(TH!D$1,SMALL(Dong1,ROWS($1:121)),))</f>
        <v>42756</v>
      </c>
      <c r="C134" s="63" t="str">
        <f ca="1">IF(ROWS($1:121)&gt;COUNT(Dong1),"",IF(OFFSET(TH!M$1,SMALL(Dong1,ROWS($1:121)),)="1111",OFFSET(TH!C$1,SMALL(Dong1,ROWS($1:121)),),""))</f>
        <v/>
      </c>
      <c r="D134" s="64" t="str">
        <f ca="1">IF(ROWS($1:121)&gt;COUNT(Dong1),"",IF(OFFSET(TH!N$1,SMALL(Dong1,ROWS($1:121)),)="1111",OFFSET(TH!C$1,SMALL(Dong1,ROWS($1:121)),),""))</f>
        <v>C98</v>
      </c>
      <c r="E134" s="95" t="str">
        <f ca="1">IF(ROWS($1:121)&gt;COUNT(Dong1),"",OFFSET(TH!E$1,SMALL(Dong1,ROWS($1:121)),))</f>
        <v>Tiền PCCC</v>
      </c>
      <c r="F134" s="66">
        <f ca="1">IF(ROWS($1:121)&gt;COUNT(Dong1),"",IF(OFFSET(TH!N$1,SMALL(Dong1,ROWS($1:121)),)="1111",OFFSET(TH!M$1,SMALL(Dong1,ROWS($1:121)),),OFFSET(TH!N$1,SMALL(Dong1,ROWS($1:121)),)))</f>
        <v>0</v>
      </c>
      <c r="G134" s="67">
        <f ca="1">IF(ROWS($1:121)&gt;COUNT(Dong1),"",IF(OFFSET(TH!M$1,SMALL(Dong1,ROWS($1:121)),)="1111",OFFSET(TH!L$1,SMALL(Dong1,ROWS($1:121)),),0))</f>
        <v>0</v>
      </c>
      <c r="H134" s="65">
        <f ca="1">IF(ROWS($1:121)&gt;COUNT(Dong1),"",IF(OFFSET(TH!N$1,SMALL(Dong1,ROWS($1:121)),)="1111",OFFSET(TH!L$1,SMALL(Dong1,ROWS($1:121)),),0))</f>
        <v>1000000</v>
      </c>
      <c r="I134" s="63">
        <f t="shared" ca="1" si="2"/>
        <v>336708000</v>
      </c>
      <c r="J134" s="68"/>
    </row>
    <row r="135" spans="1:10" ht="19.5" customHeight="1">
      <c r="A135" s="62">
        <f ca="1">IF(ROWS($1:122)&gt;COUNT(Dong1),"",OFFSET(TH!B$1,SMALL(Dong1,ROWS($1:122)),))</f>
        <v>42756</v>
      </c>
      <c r="B135" s="62">
        <f ca="1">IF(ROWS($1:122)&gt;COUNT(Dong1),"",OFFSET(TH!D$1,SMALL(Dong1,ROWS($1:122)),))</f>
        <v>42756</v>
      </c>
      <c r="C135" s="63" t="str">
        <f ca="1">IF(ROWS($1:122)&gt;COUNT(Dong1),"",IF(OFFSET(TH!M$1,SMALL(Dong1,ROWS($1:122)),)="1111",OFFSET(TH!C$1,SMALL(Dong1,ROWS($1:122)),),""))</f>
        <v/>
      </c>
      <c r="D135" s="64" t="str">
        <f ca="1">IF(ROWS($1:122)&gt;COUNT(Dong1),"",IF(OFFSET(TH!N$1,SMALL(Dong1,ROWS($1:122)),)="1111",OFFSET(TH!C$1,SMALL(Dong1,ROWS($1:122)),),""))</f>
        <v>C99</v>
      </c>
      <c r="E135" s="95" t="str">
        <f ca="1">IF(ROWS($1:122)&gt;COUNT(Dong1),"",OFFSET(TH!E$1,SMALL(Dong1,ROWS($1:122)),))</f>
        <v>Tiền đt</v>
      </c>
      <c r="F135" s="66">
        <f ca="1">IF(ROWS($1:122)&gt;COUNT(Dong1),"",IF(OFFSET(TH!N$1,SMALL(Dong1,ROWS($1:122)),)="1111",OFFSET(TH!M$1,SMALL(Dong1,ROWS($1:122)),),OFFSET(TH!N$1,SMALL(Dong1,ROWS($1:122)),)))</f>
        <v>0</v>
      </c>
      <c r="G135" s="67">
        <f ca="1">IF(ROWS($1:122)&gt;COUNT(Dong1),"",IF(OFFSET(TH!M$1,SMALL(Dong1,ROWS($1:122)),)="1111",OFFSET(TH!L$1,SMALL(Dong1,ROWS($1:122)),),0))</f>
        <v>0</v>
      </c>
      <c r="H135" s="65">
        <f ca="1">IF(ROWS($1:122)&gt;COUNT(Dong1),"",IF(OFFSET(TH!N$1,SMALL(Dong1,ROWS($1:122)),)="1111",OFFSET(TH!L$1,SMALL(Dong1,ROWS($1:122)),),0))</f>
        <v>245000</v>
      </c>
      <c r="I135" s="63">
        <f t="shared" ca="1" si="2"/>
        <v>336463000</v>
      </c>
      <c r="J135" s="68"/>
    </row>
    <row r="136" spans="1:10" ht="19.5" customHeight="1">
      <c r="A136" s="62">
        <f ca="1">IF(ROWS($1:123)&gt;COUNT(Dong1),"",OFFSET(TH!B$1,SMALL(Dong1,ROWS($1:123)),))</f>
        <v>42756</v>
      </c>
      <c r="B136" s="62">
        <f ca="1">IF(ROWS($1:123)&gt;COUNT(Dong1),"",OFFSET(TH!D$1,SMALL(Dong1,ROWS($1:123)),))</f>
        <v>42756</v>
      </c>
      <c r="C136" s="63" t="str">
        <f ca="1">IF(ROWS($1:123)&gt;COUNT(Dong1),"",IF(OFFSET(TH!M$1,SMALL(Dong1,ROWS($1:123)),)="1111",OFFSET(TH!C$1,SMALL(Dong1,ROWS($1:123)),),""))</f>
        <v/>
      </c>
      <c r="D136" s="64" t="str">
        <f ca="1">IF(ROWS($1:123)&gt;COUNT(Dong1),"",IF(OFFSET(TH!N$1,SMALL(Dong1,ROWS($1:123)),)="1111",OFFSET(TH!C$1,SMALL(Dong1,ROWS($1:123)),),""))</f>
        <v>C100</v>
      </c>
      <c r="E136" s="95" t="str">
        <f ca="1">IF(ROWS($1:123)&gt;COUNT(Dong1),"",OFFSET(TH!E$1,SMALL(Dong1,ROWS($1:123)),))</f>
        <v>Tiền xe</v>
      </c>
      <c r="F136" s="66">
        <f ca="1">IF(ROWS($1:123)&gt;COUNT(Dong1),"",IF(OFFSET(TH!N$1,SMALL(Dong1,ROWS($1:123)),)="1111",OFFSET(TH!M$1,SMALL(Dong1,ROWS($1:123)),),OFFSET(TH!N$1,SMALL(Dong1,ROWS($1:123)),)))</f>
        <v>0</v>
      </c>
      <c r="G136" s="67">
        <f ca="1">IF(ROWS($1:123)&gt;COUNT(Dong1),"",IF(OFFSET(TH!M$1,SMALL(Dong1,ROWS($1:123)),)="1111",OFFSET(TH!L$1,SMALL(Dong1,ROWS($1:123)),),0))</f>
        <v>0</v>
      </c>
      <c r="H136" s="65">
        <f ca="1">IF(ROWS($1:123)&gt;COUNT(Dong1),"",IF(OFFSET(TH!N$1,SMALL(Dong1,ROWS($1:123)),)="1111",OFFSET(TH!L$1,SMALL(Dong1,ROWS($1:123)),),0))</f>
        <v>21550000</v>
      </c>
      <c r="I136" s="63">
        <f t="shared" ca="1" si="2"/>
        <v>314913000</v>
      </c>
      <c r="J136" s="68"/>
    </row>
    <row r="137" spans="1:10" ht="19.5" customHeight="1">
      <c r="A137" s="62">
        <f ca="1">IF(ROWS($1:124)&gt;COUNT(Dong1),"",OFFSET(TH!B$1,SMALL(Dong1,ROWS($1:124)),))</f>
        <v>42756</v>
      </c>
      <c r="B137" s="62">
        <f ca="1">IF(ROWS($1:124)&gt;COUNT(Dong1),"",OFFSET(TH!D$1,SMALL(Dong1,ROWS($1:124)),))</f>
        <v>42756</v>
      </c>
      <c r="C137" s="63" t="str">
        <f ca="1">IF(ROWS($1:124)&gt;COUNT(Dong1),"",IF(OFFSET(TH!M$1,SMALL(Dong1,ROWS($1:124)),)="1111",OFFSET(TH!C$1,SMALL(Dong1,ROWS($1:124)),),""))</f>
        <v/>
      </c>
      <c r="D137" s="64" t="str">
        <f ca="1">IF(ROWS($1:124)&gt;COUNT(Dong1),"",IF(OFFSET(TH!N$1,SMALL(Dong1,ROWS($1:124)),)="1111",OFFSET(TH!C$1,SMALL(Dong1,ROWS($1:124)),),""))</f>
        <v>C101</v>
      </c>
      <c r="E137" s="95" t="str">
        <f ca="1">IF(ROWS($1:124)&gt;COUNT(Dong1),"",OFFSET(TH!E$1,SMALL(Dong1,ROWS($1:124)),))</f>
        <v>tiền chợ</v>
      </c>
      <c r="F137" s="66">
        <f ca="1">IF(ROWS($1:124)&gt;COUNT(Dong1),"",IF(OFFSET(TH!N$1,SMALL(Dong1,ROWS($1:124)),)="1111",OFFSET(TH!M$1,SMALL(Dong1,ROWS($1:124)),),OFFSET(TH!N$1,SMALL(Dong1,ROWS($1:124)),)))</f>
        <v>0</v>
      </c>
      <c r="G137" s="67">
        <f ca="1">IF(ROWS($1:124)&gt;COUNT(Dong1),"",IF(OFFSET(TH!M$1,SMALL(Dong1,ROWS($1:124)),)="1111",OFFSET(TH!L$1,SMALL(Dong1,ROWS($1:124)),),0))</f>
        <v>0</v>
      </c>
      <c r="H137" s="65">
        <f ca="1">IF(ROWS($1:124)&gt;COUNT(Dong1),"",IF(OFFSET(TH!N$1,SMALL(Dong1,ROWS($1:124)),)="1111",OFFSET(TH!L$1,SMALL(Dong1,ROWS($1:124)),),0))</f>
        <v>1000000</v>
      </c>
      <c r="I137" s="63">
        <f t="shared" ca="1" si="2"/>
        <v>313913000</v>
      </c>
      <c r="J137" s="68"/>
    </row>
    <row r="138" spans="1:10" ht="19.5" customHeight="1">
      <c r="A138" s="62">
        <f ca="1">IF(ROWS($1:125)&gt;COUNT(Dong1),"",OFFSET(TH!B$1,SMALL(Dong1,ROWS($1:125)),))</f>
        <v>42756</v>
      </c>
      <c r="B138" s="62">
        <f ca="1">IF(ROWS($1:125)&gt;COUNT(Dong1),"",OFFSET(TH!D$1,SMALL(Dong1,ROWS($1:125)),))</f>
        <v>42756</v>
      </c>
      <c r="C138" s="63" t="str">
        <f ca="1">IF(ROWS($1:125)&gt;COUNT(Dong1),"",IF(OFFSET(TH!M$1,SMALL(Dong1,ROWS($1:125)),)="1111",OFFSET(TH!C$1,SMALL(Dong1,ROWS($1:125)),),""))</f>
        <v/>
      </c>
      <c r="D138" s="64" t="str">
        <f ca="1">IF(ROWS($1:125)&gt;COUNT(Dong1),"",IF(OFFSET(TH!N$1,SMALL(Dong1,ROWS($1:125)),)="1111",OFFSET(TH!C$1,SMALL(Dong1,ROWS($1:125)),),""))</f>
        <v>C102</v>
      </c>
      <c r="E138" s="95" t="str">
        <f ca="1">IF(ROWS($1:125)&gt;COUNT(Dong1),"",OFFSET(TH!E$1,SMALL(Dong1,ROWS($1:125)),))</f>
        <v>tiền tất niên</v>
      </c>
      <c r="F138" s="66">
        <f ca="1">IF(ROWS($1:125)&gt;COUNT(Dong1),"",IF(OFFSET(TH!N$1,SMALL(Dong1,ROWS($1:125)),)="1111",OFFSET(TH!M$1,SMALL(Dong1,ROWS($1:125)),),OFFSET(TH!N$1,SMALL(Dong1,ROWS($1:125)),)))</f>
        <v>0</v>
      </c>
      <c r="G138" s="67">
        <f ca="1">IF(ROWS($1:125)&gt;COUNT(Dong1),"",IF(OFFSET(TH!M$1,SMALL(Dong1,ROWS($1:125)),)="1111",OFFSET(TH!L$1,SMALL(Dong1,ROWS($1:125)),),0))</f>
        <v>0</v>
      </c>
      <c r="H138" s="65">
        <f ca="1">IF(ROWS($1:125)&gt;COUNT(Dong1),"",IF(OFFSET(TH!N$1,SMALL(Dong1,ROWS($1:125)),)="1111",OFFSET(TH!L$1,SMALL(Dong1,ROWS($1:125)),),0))</f>
        <v>8500000</v>
      </c>
      <c r="I138" s="63">
        <f t="shared" ca="1" si="2"/>
        <v>305413000</v>
      </c>
      <c r="J138" s="68"/>
    </row>
    <row r="139" spans="1:10" ht="19.5" customHeight="1">
      <c r="A139" s="62">
        <f ca="1">IF(ROWS($1:126)&gt;COUNT(Dong1),"",OFFSET(TH!B$1,SMALL(Dong1,ROWS($1:126)),))</f>
        <v>42756</v>
      </c>
      <c r="B139" s="62">
        <f ca="1">IF(ROWS($1:126)&gt;COUNT(Dong1),"",OFFSET(TH!D$1,SMALL(Dong1,ROWS($1:126)),))</f>
        <v>42756</v>
      </c>
      <c r="C139" s="63" t="str">
        <f ca="1">IF(ROWS($1:126)&gt;COUNT(Dong1),"",IF(OFFSET(TH!M$1,SMALL(Dong1,ROWS($1:126)),)="1111",OFFSET(TH!C$1,SMALL(Dong1,ROWS($1:126)),),""))</f>
        <v/>
      </c>
      <c r="D139" s="64" t="str">
        <f ca="1">IF(ROWS($1:126)&gt;COUNT(Dong1),"",IF(OFFSET(TH!N$1,SMALL(Dong1,ROWS($1:126)),)="1111",OFFSET(TH!C$1,SMALL(Dong1,ROWS($1:126)),),""))</f>
        <v>C103</v>
      </c>
      <c r="E139" s="95" t="str">
        <f ca="1">IF(ROWS($1:126)&gt;COUNT(Dong1),"",OFFSET(TH!E$1,SMALL(Dong1,ROWS($1:126)),))</f>
        <v>tiền bia</v>
      </c>
      <c r="F139" s="66">
        <f ca="1">IF(ROWS($1:126)&gt;COUNT(Dong1),"",IF(OFFSET(TH!N$1,SMALL(Dong1,ROWS($1:126)),)="1111",OFFSET(TH!M$1,SMALL(Dong1,ROWS($1:126)),),OFFSET(TH!N$1,SMALL(Dong1,ROWS($1:126)),)))</f>
        <v>0</v>
      </c>
      <c r="G139" s="67">
        <f ca="1">IF(ROWS($1:126)&gt;COUNT(Dong1),"",IF(OFFSET(TH!M$1,SMALL(Dong1,ROWS($1:126)),)="1111",OFFSET(TH!L$1,SMALL(Dong1,ROWS($1:126)),),0))</f>
        <v>0</v>
      </c>
      <c r="H139" s="65">
        <f ca="1">IF(ROWS($1:126)&gt;COUNT(Dong1),"",IF(OFFSET(TH!N$1,SMALL(Dong1,ROWS($1:126)),)="1111",OFFSET(TH!L$1,SMALL(Dong1,ROWS($1:126)),),0))</f>
        <v>1000000</v>
      </c>
      <c r="I139" s="63">
        <f t="shared" ca="1" si="2"/>
        <v>304413000</v>
      </c>
      <c r="J139" s="68"/>
    </row>
    <row r="140" spans="1:10" ht="19.5" customHeight="1">
      <c r="A140" s="62">
        <f ca="1">IF(ROWS($1:127)&gt;COUNT(Dong1),"",OFFSET(TH!B$1,SMALL(Dong1,ROWS($1:127)),))</f>
        <v>42756</v>
      </c>
      <c r="B140" s="62">
        <f ca="1">IF(ROWS($1:127)&gt;COUNT(Dong1),"",OFFSET(TH!D$1,SMALL(Dong1,ROWS($1:127)),))</f>
        <v>42756</v>
      </c>
      <c r="C140" s="63" t="str">
        <f ca="1">IF(ROWS($1:127)&gt;COUNT(Dong1),"",IF(OFFSET(TH!M$1,SMALL(Dong1,ROWS($1:127)),)="1111",OFFSET(TH!C$1,SMALL(Dong1,ROWS($1:127)),),""))</f>
        <v/>
      </c>
      <c r="D140" s="64" t="str">
        <f ca="1">IF(ROWS($1:127)&gt;COUNT(Dong1),"",IF(OFFSET(TH!N$1,SMALL(Dong1,ROWS($1:127)),)="1111",OFFSET(TH!C$1,SMALL(Dong1,ROWS($1:127)),),""))</f>
        <v>C104</v>
      </c>
      <c r="E140" s="95" t="str">
        <f ca="1">IF(ROWS($1:127)&gt;COUNT(Dong1),"",OFFSET(TH!E$1,SMALL(Dong1,ROWS($1:127)),))</f>
        <v>mua điện trở</v>
      </c>
      <c r="F140" s="66">
        <f ca="1">IF(ROWS($1:127)&gt;COUNT(Dong1),"",IF(OFFSET(TH!N$1,SMALL(Dong1,ROWS($1:127)),)="1111",OFFSET(TH!M$1,SMALL(Dong1,ROWS($1:127)),),OFFSET(TH!N$1,SMALL(Dong1,ROWS($1:127)),)))</f>
        <v>0</v>
      </c>
      <c r="G140" s="67">
        <f ca="1">IF(ROWS($1:127)&gt;COUNT(Dong1),"",IF(OFFSET(TH!M$1,SMALL(Dong1,ROWS($1:127)),)="1111",OFFSET(TH!L$1,SMALL(Dong1,ROWS($1:127)),),0))</f>
        <v>0</v>
      </c>
      <c r="H140" s="65">
        <f ca="1">IF(ROWS($1:127)&gt;COUNT(Dong1),"",IF(OFFSET(TH!N$1,SMALL(Dong1,ROWS($1:127)),)="1111",OFFSET(TH!L$1,SMALL(Dong1,ROWS($1:127)),),0))</f>
        <v>8700000</v>
      </c>
      <c r="I140" s="63">
        <f t="shared" ca="1" si="2"/>
        <v>295713000</v>
      </c>
      <c r="J140" s="68"/>
    </row>
    <row r="141" spans="1:10" ht="19.5" customHeight="1">
      <c r="A141" s="62">
        <f ca="1">IF(ROWS($1:128)&gt;COUNT(Dong1),"",OFFSET(TH!B$1,SMALL(Dong1,ROWS($1:128)),))</f>
        <v>42757</v>
      </c>
      <c r="B141" s="62">
        <f ca="1">IF(ROWS($1:128)&gt;COUNT(Dong1),"",OFFSET(TH!D$1,SMALL(Dong1,ROWS($1:128)),))</f>
        <v>42757</v>
      </c>
      <c r="C141" s="63" t="str">
        <f ca="1">IF(ROWS($1:128)&gt;COUNT(Dong1),"",IF(OFFSET(TH!M$1,SMALL(Dong1,ROWS($1:128)),)="1111",OFFSET(TH!C$1,SMALL(Dong1,ROWS($1:128)),),""))</f>
        <v/>
      </c>
      <c r="D141" s="64" t="str">
        <f ca="1">IF(ROWS($1:128)&gt;COUNT(Dong1),"",IF(OFFSET(TH!N$1,SMALL(Dong1,ROWS($1:128)),)="1111",OFFSET(TH!C$1,SMALL(Dong1,ROWS($1:128)),),""))</f>
        <v>C105</v>
      </c>
      <c r="E141" s="95" t="str">
        <f ca="1">IF(ROWS($1:128)&gt;COUNT(Dong1),"",OFFSET(TH!E$1,SMALL(Dong1,ROWS($1:128)),))</f>
        <v>Tiền máy lạnh</v>
      </c>
      <c r="F141" s="66">
        <f ca="1">IF(ROWS($1:128)&gt;COUNT(Dong1),"",IF(OFFSET(TH!N$1,SMALL(Dong1,ROWS($1:128)),)="1111",OFFSET(TH!M$1,SMALL(Dong1,ROWS($1:128)),),OFFSET(TH!N$1,SMALL(Dong1,ROWS($1:128)),)))</f>
        <v>0</v>
      </c>
      <c r="G141" s="67">
        <f ca="1">IF(ROWS($1:128)&gt;COUNT(Dong1),"",IF(OFFSET(TH!M$1,SMALL(Dong1,ROWS($1:128)),)="1111",OFFSET(TH!L$1,SMALL(Dong1,ROWS($1:128)),),0))</f>
        <v>0</v>
      </c>
      <c r="H141" s="65">
        <f ca="1">IF(ROWS($1:128)&gt;COUNT(Dong1),"",IF(OFFSET(TH!N$1,SMALL(Dong1,ROWS($1:128)),)="1111",OFFSET(TH!L$1,SMALL(Dong1,ROWS($1:128)),),0))</f>
        <v>12584000</v>
      </c>
      <c r="I141" s="63">
        <f t="shared" ca="1" si="2"/>
        <v>283129000</v>
      </c>
      <c r="J141" s="68"/>
    </row>
    <row r="142" spans="1:10" ht="19.5" customHeight="1">
      <c r="A142" s="62">
        <f ca="1">IF(ROWS($1:129)&gt;COUNT(Dong1),"",OFFSET(TH!B$1,SMALL(Dong1,ROWS($1:129)),))</f>
        <v>42757</v>
      </c>
      <c r="B142" s="62">
        <f ca="1">IF(ROWS($1:129)&gt;COUNT(Dong1),"",OFFSET(TH!D$1,SMALL(Dong1,ROWS($1:129)),))</f>
        <v>42757</v>
      </c>
      <c r="C142" s="63" t="str">
        <f ca="1">IF(ROWS($1:129)&gt;COUNT(Dong1),"",IF(OFFSET(TH!M$1,SMALL(Dong1,ROWS($1:129)),)="1111",OFFSET(TH!C$1,SMALL(Dong1,ROWS($1:129)),),""))</f>
        <v/>
      </c>
      <c r="D142" s="64" t="str">
        <f ca="1">IF(ROWS($1:129)&gt;COUNT(Dong1),"",IF(OFFSET(TH!N$1,SMALL(Dong1,ROWS($1:129)),)="1111",OFFSET(TH!C$1,SMALL(Dong1,ROWS($1:129)),),""))</f>
        <v>C106</v>
      </c>
      <c r="E142" s="95" t="str">
        <f ca="1">IF(ROWS($1:129)&gt;COUNT(Dong1),"",OFFSET(TH!E$1,SMALL(Dong1,ROWS($1:129)),))</f>
        <v>tiền đt</v>
      </c>
      <c r="F142" s="66">
        <f ca="1">IF(ROWS($1:129)&gt;COUNT(Dong1),"",IF(OFFSET(TH!N$1,SMALL(Dong1,ROWS($1:129)),)="1111",OFFSET(TH!M$1,SMALL(Dong1,ROWS($1:129)),),OFFSET(TH!N$1,SMALL(Dong1,ROWS($1:129)),)))</f>
        <v>0</v>
      </c>
      <c r="G142" s="67">
        <f ca="1">IF(ROWS($1:129)&gt;COUNT(Dong1),"",IF(OFFSET(TH!M$1,SMALL(Dong1,ROWS($1:129)),)="1111",OFFSET(TH!L$1,SMALL(Dong1,ROWS($1:129)),),0))</f>
        <v>0</v>
      </c>
      <c r="H142" s="65">
        <f ca="1">IF(ROWS($1:129)&gt;COUNT(Dong1),"",IF(OFFSET(TH!N$1,SMALL(Dong1,ROWS($1:129)),)="1111",OFFSET(TH!L$1,SMALL(Dong1,ROWS($1:129)),),0))</f>
        <v>934000</v>
      </c>
      <c r="I142" s="63">
        <f t="shared" ca="1" si="2"/>
        <v>282195000</v>
      </c>
      <c r="J142" s="68"/>
    </row>
    <row r="143" spans="1:10" ht="19.5" customHeight="1">
      <c r="A143" s="62">
        <f ca="1">IF(ROWS($1:130)&gt;COUNT(Dong1),"",OFFSET(TH!B$1,SMALL(Dong1,ROWS($1:130)),))</f>
        <v>42758</v>
      </c>
      <c r="B143" s="62">
        <f ca="1">IF(ROWS($1:130)&gt;COUNT(Dong1),"",OFFSET(TH!D$1,SMALL(Dong1,ROWS($1:130)),))</f>
        <v>42758</v>
      </c>
      <c r="C143" s="63" t="str">
        <f ca="1">IF(ROWS($1:130)&gt;COUNT(Dong1),"",IF(OFFSET(TH!M$1,SMALL(Dong1,ROWS($1:130)),)="1111",OFFSET(TH!C$1,SMALL(Dong1,ROWS($1:130)),),""))</f>
        <v>T20</v>
      </c>
      <c r="D143" s="64" t="str">
        <f ca="1">IF(ROWS($1:130)&gt;COUNT(Dong1),"",IF(OFFSET(TH!N$1,SMALL(Dong1,ROWS($1:130)),)="1111",OFFSET(TH!C$1,SMALL(Dong1,ROWS($1:130)),),""))</f>
        <v/>
      </c>
      <c r="E143" s="95" t="str">
        <f ca="1">IF(ROWS($1:130)&gt;COUNT(Dong1),"",OFFSET(TH!E$1,SMALL(Dong1,ROWS($1:130)),))</f>
        <v>Thu NH Q4</v>
      </c>
      <c r="F143" s="66">
        <f ca="1">IF(ROWS($1:130)&gt;COUNT(Dong1),"",IF(OFFSET(TH!N$1,SMALL(Dong1,ROWS($1:130)),)="1111",OFFSET(TH!M$1,SMALL(Dong1,ROWS($1:130)),),OFFSET(TH!N$1,SMALL(Dong1,ROWS($1:130)),)))</f>
        <v>0</v>
      </c>
      <c r="G143" s="67">
        <f ca="1">IF(ROWS($1:130)&gt;COUNT(Dong1),"",IF(OFFSET(TH!M$1,SMALL(Dong1,ROWS($1:130)),)="1111",OFFSET(TH!L$1,SMALL(Dong1,ROWS($1:130)),),0))</f>
        <v>220000000</v>
      </c>
      <c r="H143" s="65">
        <f ca="1">IF(ROWS($1:130)&gt;COUNT(Dong1),"",IF(OFFSET(TH!N$1,SMALL(Dong1,ROWS($1:130)),)="1111",OFFSET(TH!L$1,SMALL(Dong1,ROWS($1:130)),),0))</f>
        <v>0</v>
      </c>
      <c r="I143" s="63">
        <f t="shared" ca="1" si="2"/>
        <v>502195000</v>
      </c>
      <c r="J143" s="68"/>
    </row>
    <row r="144" spans="1:10" ht="19.5" customHeight="1">
      <c r="A144" s="62">
        <f ca="1">IF(ROWS($1:131)&gt;COUNT(Dong1),"",OFFSET(TH!B$1,SMALL(Dong1,ROWS($1:131)),))</f>
        <v>42758</v>
      </c>
      <c r="B144" s="62">
        <f ca="1">IF(ROWS($1:131)&gt;COUNT(Dong1),"",OFFSET(TH!D$1,SMALL(Dong1,ROWS($1:131)),))</f>
        <v>42758</v>
      </c>
      <c r="C144" s="63" t="str">
        <f ca="1">IF(ROWS($1:131)&gt;COUNT(Dong1),"",IF(OFFSET(TH!M$1,SMALL(Dong1,ROWS($1:131)),)="1111",OFFSET(TH!C$1,SMALL(Dong1,ROWS($1:131)),),""))</f>
        <v/>
      </c>
      <c r="D144" s="64" t="str">
        <f ca="1">IF(ROWS($1:131)&gt;COUNT(Dong1),"",IF(OFFSET(TH!N$1,SMALL(Dong1,ROWS($1:131)),)="1111",OFFSET(TH!C$1,SMALL(Dong1,ROWS($1:131)),),""))</f>
        <v>C107</v>
      </c>
      <c r="E144" s="95" t="str">
        <f ca="1">IF(ROWS($1:131)&gt;COUNT(Dong1),"",OFFSET(TH!E$1,SMALL(Dong1,ROWS($1:131)),))</f>
        <v>Chi tiền Trà Vinh</v>
      </c>
      <c r="F144" s="66">
        <f ca="1">IF(ROWS($1:131)&gt;COUNT(Dong1),"",IF(OFFSET(TH!N$1,SMALL(Dong1,ROWS($1:131)),)="1111",OFFSET(TH!M$1,SMALL(Dong1,ROWS($1:131)),),OFFSET(TH!N$1,SMALL(Dong1,ROWS($1:131)),)))</f>
        <v>0</v>
      </c>
      <c r="G144" s="67">
        <f ca="1">IF(ROWS($1:131)&gt;COUNT(Dong1),"",IF(OFFSET(TH!M$1,SMALL(Dong1,ROWS($1:131)),)="1111",OFFSET(TH!L$1,SMALL(Dong1,ROWS($1:131)),),0))</f>
        <v>0</v>
      </c>
      <c r="H144" s="65">
        <f ca="1">IF(ROWS($1:131)&gt;COUNT(Dong1),"",IF(OFFSET(TH!N$1,SMALL(Dong1,ROWS($1:131)),)="1111",OFFSET(TH!L$1,SMALL(Dong1,ROWS($1:131)),),0))</f>
        <v>410000000</v>
      </c>
      <c r="I144" s="63">
        <f t="shared" ca="1" si="2"/>
        <v>92195000</v>
      </c>
      <c r="J144" s="68"/>
    </row>
    <row r="145" spans="1:10" ht="19.5" customHeight="1">
      <c r="A145" s="62">
        <f ca="1">IF(ROWS($1:132)&gt;COUNT(Dong1),"",OFFSET(TH!B$1,SMALL(Dong1,ROWS($1:132)),))</f>
        <v>42758</v>
      </c>
      <c r="B145" s="62">
        <f ca="1">IF(ROWS($1:132)&gt;COUNT(Dong1),"",OFFSET(TH!D$1,SMALL(Dong1,ROWS($1:132)),))</f>
        <v>42758</v>
      </c>
      <c r="C145" s="63" t="str">
        <f ca="1">IF(ROWS($1:132)&gt;COUNT(Dong1),"",IF(OFFSET(TH!M$1,SMALL(Dong1,ROWS($1:132)),)="1111",OFFSET(TH!C$1,SMALL(Dong1,ROWS($1:132)),),""))</f>
        <v/>
      </c>
      <c r="D145" s="64" t="str">
        <f ca="1">IF(ROWS($1:132)&gt;COUNT(Dong1),"",IF(OFFSET(TH!N$1,SMALL(Dong1,ROWS($1:132)),)="1111",OFFSET(TH!C$1,SMALL(Dong1,ROWS($1:132)),),""))</f>
        <v>C108</v>
      </c>
      <c r="E145" s="95" t="str">
        <f ca="1">IF(ROWS($1:132)&gt;COUNT(Dong1),"",OFFSET(TH!E$1,SMALL(Dong1,ROWS($1:132)),))</f>
        <v>Chi phí C.Duy</v>
      </c>
      <c r="F145" s="66">
        <f ca="1">IF(ROWS($1:132)&gt;COUNT(Dong1),"",IF(OFFSET(TH!N$1,SMALL(Dong1,ROWS($1:132)),)="1111",OFFSET(TH!M$1,SMALL(Dong1,ROWS($1:132)),),OFFSET(TH!N$1,SMALL(Dong1,ROWS($1:132)),)))</f>
        <v>0</v>
      </c>
      <c r="G145" s="67">
        <f ca="1">IF(ROWS($1:132)&gt;COUNT(Dong1),"",IF(OFFSET(TH!M$1,SMALL(Dong1,ROWS($1:132)),)="1111",OFFSET(TH!L$1,SMALL(Dong1,ROWS($1:132)),),0))</f>
        <v>0</v>
      </c>
      <c r="H145" s="65">
        <f ca="1">IF(ROWS($1:132)&gt;COUNT(Dong1),"",IF(OFFSET(TH!N$1,SMALL(Dong1,ROWS($1:132)),)="1111",OFFSET(TH!L$1,SMALL(Dong1,ROWS($1:132)),),0))</f>
        <v>10000000</v>
      </c>
      <c r="I145" s="63">
        <f t="shared" ref="I145:I208" ca="1" si="3">IF(E145&lt;&gt;"",I144+G145-H145,0)</f>
        <v>82195000</v>
      </c>
      <c r="J145" s="68"/>
    </row>
    <row r="146" spans="1:10" ht="19.5" customHeight="1">
      <c r="A146" s="62">
        <f ca="1">IF(ROWS($1:133)&gt;COUNT(Dong1),"",OFFSET(TH!B$1,SMALL(Dong1,ROWS($1:133)),))</f>
        <v>42758</v>
      </c>
      <c r="B146" s="62">
        <f ca="1">IF(ROWS($1:133)&gt;COUNT(Dong1),"",OFFSET(TH!D$1,SMALL(Dong1,ROWS($1:133)),))</f>
        <v>42758</v>
      </c>
      <c r="C146" s="63" t="str">
        <f ca="1">IF(ROWS($1:133)&gt;COUNT(Dong1),"",IF(OFFSET(TH!M$1,SMALL(Dong1,ROWS($1:133)),)="1111",OFFSET(TH!C$1,SMALL(Dong1,ROWS($1:133)),),""))</f>
        <v>T21</v>
      </c>
      <c r="D146" s="64" t="str">
        <f ca="1">IF(ROWS($1:133)&gt;COUNT(Dong1),"",IF(OFFSET(TH!N$1,SMALL(Dong1,ROWS($1:133)),)="1111",OFFSET(TH!C$1,SMALL(Dong1,ROWS($1:133)),),""))</f>
        <v/>
      </c>
      <c r="E146" s="95" t="str">
        <f ca="1">IF(ROWS($1:133)&gt;COUNT(Dong1),"",OFFSET(TH!E$1,SMALL(Dong1,ROWS($1:133)),))</f>
        <v>Thu T/ứng</v>
      </c>
      <c r="F146" s="66">
        <f ca="1">IF(ROWS($1:133)&gt;COUNT(Dong1),"",IF(OFFSET(TH!N$1,SMALL(Dong1,ROWS($1:133)),)="1111",OFFSET(TH!M$1,SMALL(Dong1,ROWS($1:133)),),OFFSET(TH!N$1,SMALL(Dong1,ROWS($1:133)),)))</f>
        <v>0</v>
      </c>
      <c r="G146" s="67">
        <f ca="1">IF(ROWS($1:133)&gt;COUNT(Dong1),"",IF(OFFSET(TH!M$1,SMALL(Dong1,ROWS($1:133)),)="1111",OFFSET(TH!L$1,SMALL(Dong1,ROWS($1:133)),),0))</f>
        <v>10000000</v>
      </c>
      <c r="H146" s="65">
        <f ca="1">IF(ROWS($1:133)&gt;COUNT(Dong1),"",IF(OFFSET(TH!N$1,SMALL(Dong1,ROWS($1:133)),)="1111",OFFSET(TH!L$1,SMALL(Dong1,ROWS($1:133)),),0))</f>
        <v>0</v>
      </c>
      <c r="I146" s="63">
        <f t="shared" ca="1" si="3"/>
        <v>92195000</v>
      </c>
      <c r="J146" s="68"/>
    </row>
    <row r="147" spans="1:10" ht="19.5" customHeight="1">
      <c r="A147" s="62">
        <f ca="1">IF(ROWS($1:134)&gt;COUNT(Dong1),"",OFFSET(TH!B$1,SMALL(Dong1,ROWS($1:134)),))</f>
        <v>42758</v>
      </c>
      <c r="B147" s="62">
        <f ca="1">IF(ROWS($1:134)&gt;COUNT(Dong1),"",OFFSET(TH!D$1,SMALL(Dong1,ROWS($1:134)),))</f>
        <v>42758</v>
      </c>
      <c r="C147" s="63" t="str">
        <f ca="1">IF(ROWS($1:134)&gt;COUNT(Dong1),"",IF(OFFSET(TH!M$1,SMALL(Dong1,ROWS($1:134)),)="1111",OFFSET(TH!C$1,SMALL(Dong1,ROWS($1:134)),),""))</f>
        <v/>
      </c>
      <c r="D147" s="64" t="str">
        <f ca="1">IF(ROWS($1:134)&gt;COUNT(Dong1),"",IF(OFFSET(TH!N$1,SMALL(Dong1,ROWS($1:134)),)="1111",OFFSET(TH!C$1,SMALL(Dong1,ROWS($1:134)),),""))</f>
        <v>C109</v>
      </c>
      <c r="E147" s="95" t="str">
        <f ca="1">IF(ROWS($1:134)&gt;COUNT(Dong1),"",OFFSET(TH!E$1,SMALL(Dong1,ROWS($1:134)),))</f>
        <v>Chi phí xuất hàng T1/2017</v>
      </c>
      <c r="F147" s="66">
        <f ca="1">IF(ROWS($1:134)&gt;COUNT(Dong1),"",IF(OFFSET(TH!N$1,SMALL(Dong1,ROWS($1:134)),)="1111",OFFSET(TH!M$1,SMALL(Dong1,ROWS($1:134)),),OFFSET(TH!N$1,SMALL(Dong1,ROWS($1:134)),)))</f>
        <v>0</v>
      </c>
      <c r="G147" s="67">
        <f ca="1">IF(ROWS($1:134)&gt;COUNT(Dong1),"",IF(OFFSET(TH!M$1,SMALL(Dong1,ROWS($1:134)),)="1111",OFFSET(TH!L$1,SMALL(Dong1,ROWS($1:134)),),0))</f>
        <v>0</v>
      </c>
      <c r="H147" s="65">
        <f ca="1">IF(ROWS($1:134)&gt;COUNT(Dong1),"",IF(OFFSET(TH!N$1,SMALL(Dong1,ROWS($1:134)),)="1111",OFFSET(TH!L$1,SMALL(Dong1,ROWS($1:134)),),0))</f>
        <v>21022000</v>
      </c>
      <c r="I147" s="63">
        <f t="shared" ca="1" si="3"/>
        <v>71173000</v>
      </c>
      <c r="J147" s="68"/>
    </row>
    <row r="148" spans="1:10" ht="19.5" customHeight="1">
      <c r="A148" s="62">
        <f ca="1">IF(ROWS($1:135)&gt;COUNT(Dong1),"",OFFSET(TH!B$1,SMALL(Dong1,ROWS($1:135)),))</f>
        <v>42758</v>
      </c>
      <c r="B148" s="62">
        <f ca="1">IF(ROWS($1:135)&gt;COUNT(Dong1),"",OFFSET(TH!D$1,SMALL(Dong1,ROWS($1:135)),))</f>
        <v>42758</v>
      </c>
      <c r="C148" s="63" t="str">
        <f ca="1">IF(ROWS($1:135)&gt;COUNT(Dong1),"",IF(OFFSET(TH!M$1,SMALL(Dong1,ROWS($1:135)),)="1111",OFFSET(TH!C$1,SMALL(Dong1,ROWS($1:135)),),""))</f>
        <v>T22</v>
      </c>
      <c r="D148" s="64" t="str">
        <f ca="1">IF(ROWS($1:135)&gt;COUNT(Dong1),"",IF(OFFSET(TH!N$1,SMALL(Dong1,ROWS($1:135)),)="1111",OFFSET(TH!C$1,SMALL(Dong1,ROWS($1:135)),),""))</f>
        <v/>
      </c>
      <c r="E148" s="95" t="str">
        <f ca="1">IF(ROWS($1:135)&gt;COUNT(Dong1),"",OFFSET(TH!E$1,SMALL(Dong1,ROWS($1:135)),))</f>
        <v>Thu T/ứng</v>
      </c>
      <c r="F148" s="66">
        <f ca="1">IF(ROWS($1:135)&gt;COUNT(Dong1),"",IF(OFFSET(TH!N$1,SMALL(Dong1,ROWS($1:135)),)="1111",OFFSET(TH!M$1,SMALL(Dong1,ROWS($1:135)),),OFFSET(TH!N$1,SMALL(Dong1,ROWS($1:135)),)))</f>
        <v>0</v>
      </c>
      <c r="G148" s="67">
        <f ca="1">IF(ROWS($1:135)&gt;COUNT(Dong1),"",IF(OFFSET(TH!M$1,SMALL(Dong1,ROWS($1:135)),)="1111",OFFSET(TH!L$1,SMALL(Dong1,ROWS($1:135)),),0))</f>
        <v>20000000</v>
      </c>
      <c r="H148" s="65">
        <f ca="1">IF(ROWS($1:135)&gt;COUNT(Dong1),"",IF(OFFSET(TH!N$1,SMALL(Dong1,ROWS($1:135)),)="1111",OFFSET(TH!L$1,SMALL(Dong1,ROWS($1:135)),),0))</f>
        <v>0</v>
      </c>
      <c r="I148" s="63">
        <f t="shared" ca="1" si="3"/>
        <v>91173000</v>
      </c>
      <c r="J148" s="68"/>
    </row>
    <row r="149" spans="1:10" ht="19.5" customHeight="1">
      <c r="A149" s="62">
        <f ca="1">IF(ROWS($1:136)&gt;COUNT(Dong1),"",OFFSET(TH!B$1,SMALL(Dong1,ROWS($1:136)),))</f>
        <v>42758</v>
      </c>
      <c r="B149" s="62">
        <f ca="1">IF(ROWS($1:136)&gt;COUNT(Dong1),"",OFFSET(TH!D$1,SMALL(Dong1,ROWS($1:136)),))</f>
        <v>42758</v>
      </c>
      <c r="C149" s="63" t="str">
        <f ca="1">IF(ROWS($1:136)&gt;COUNT(Dong1),"",IF(OFFSET(TH!M$1,SMALL(Dong1,ROWS($1:136)),)="1111",OFFSET(TH!C$1,SMALL(Dong1,ROWS($1:136)),),""))</f>
        <v/>
      </c>
      <c r="D149" s="64" t="str">
        <f ca="1">IF(ROWS($1:136)&gt;COUNT(Dong1),"",IF(OFFSET(TH!N$1,SMALL(Dong1,ROWS($1:136)),)="1111",OFFSET(TH!C$1,SMALL(Dong1,ROWS($1:136)),),""))</f>
        <v>C110</v>
      </c>
      <c r="E149" s="95" t="str">
        <f ca="1">IF(ROWS($1:136)&gt;COUNT(Dong1),"",OFFSET(TH!E$1,SMALL(Dong1,ROWS($1:136)),))</f>
        <v>Chi phí nhập hàng Tokai</v>
      </c>
      <c r="F149" s="66">
        <f ca="1">IF(ROWS($1:136)&gt;COUNT(Dong1),"",IF(OFFSET(TH!N$1,SMALL(Dong1,ROWS($1:136)),)="1111",OFFSET(TH!M$1,SMALL(Dong1,ROWS($1:136)),),OFFSET(TH!N$1,SMALL(Dong1,ROWS($1:136)),)))</f>
        <v>0</v>
      </c>
      <c r="G149" s="67">
        <f ca="1">IF(ROWS($1:136)&gt;COUNT(Dong1),"",IF(OFFSET(TH!M$1,SMALL(Dong1,ROWS($1:136)),)="1111",OFFSET(TH!L$1,SMALL(Dong1,ROWS($1:136)),),0))</f>
        <v>0</v>
      </c>
      <c r="H149" s="65">
        <f ca="1">IF(ROWS($1:136)&gt;COUNT(Dong1),"",IF(OFFSET(TH!N$1,SMALL(Dong1,ROWS($1:136)),)="1111",OFFSET(TH!L$1,SMALL(Dong1,ROWS($1:136)),),0))</f>
        <v>15187000</v>
      </c>
      <c r="I149" s="63">
        <f t="shared" ca="1" si="3"/>
        <v>75986000</v>
      </c>
      <c r="J149" s="68"/>
    </row>
    <row r="150" spans="1:10" ht="19.5" customHeight="1">
      <c r="A150" s="62">
        <f ca="1">IF(ROWS($1:137)&gt;COUNT(Dong1),"",OFFSET(TH!B$1,SMALL(Dong1,ROWS($1:137)),))</f>
        <v>42758</v>
      </c>
      <c r="B150" s="62">
        <f ca="1">IF(ROWS($1:137)&gt;COUNT(Dong1),"",OFFSET(TH!D$1,SMALL(Dong1,ROWS($1:137)),))</f>
        <v>42758</v>
      </c>
      <c r="C150" s="63" t="str">
        <f ca="1">IF(ROWS($1:137)&gt;COUNT(Dong1),"",IF(OFFSET(TH!M$1,SMALL(Dong1,ROWS($1:137)),)="1111",OFFSET(TH!C$1,SMALL(Dong1,ROWS($1:137)),),""))</f>
        <v/>
      </c>
      <c r="D150" s="64" t="str">
        <f ca="1">IF(ROWS($1:137)&gt;COUNT(Dong1),"",IF(OFFSET(TH!N$1,SMALL(Dong1,ROWS($1:137)),)="1111",OFFSET(TH!C$1,SMALL(Dong1,ROWS($1:137)),),""))</f>
        <v>C111</v>
      </c>
      <c r="E150" s="95" t="str">
        <f ca="1">IF(ROWS($1:137)&gt;COUNT(Dong1),"",OFFSET(TH!E$1,SMALL(Dong1,ROWS($1:137)),))</f>
        <v>Chi chế độ BHXH ( Tha)</v>
      </c>
      <c r="F150" s="66">
        <f ca="1">IF(ROWS($1:137)&gt;COUNT(Dong1),"",IF(OFFSET(TH!N$1,SMALL(Dong1,ROWS($1:137)),)="1111",OFFSET(TH!M$1,SMALL(Dong1,ROWS($1:137)),),OFFSET(TH!N$1,SMALL(Dong1,ROWS($1:137)),)))</f>
        <v>0</v>
      </c>
      <c r="G150" s="67">
        <f ca="1">IF(ROWS($1:137)&gt;COUNT(Dong1),"",IF(OFFSET(TH!M$1,SMALL(Dong1,ROWS($1:137)),)="1111",OFFSET(TH!L$1,SMALL(Dong1,ROWS($1:137)),),0))</f>
        <v>0</v>
      </c>
      <c r="H150" s="65">
        <f ca="1">IF(ROWS($1:137)&gt;COUNT(Dong1),"",IF(OFFSET(TH!N$1,SMALL(Dong1,ROWS($1:137)),)="1111",OFFSET(TH!L$1,SMALL(Dong1,ROWS($1:137)),),0))</f>
        <v>21828000</v>
      </c>
      <c r="I150" s="63">
        <f t="shared" ca="1" si="3"/>
        <v>54158000</v>
      </c>
      <c r="J150" s="68"/>
    </row>
    <row r="151" spans="1:10" ht="19.5" customHeight="1">
      <c r="A151" s="62">
        <f ca="1">IF(ROWS($1:138)&gt;COUNT(Dong1),"",OFFSET(TH!B$1,SMALL(Dong1,ROWS($1:138)),))</f>
        <v>42758</v>
      </c>
      <c r="B151" s="62">
        <f ca="1">IF(ROWS($1:138)&gt;COUNT(Dong1),"",OFFSET(TH!D$1,SMALL(Dong1,ROWS($1:138)),))</f>
        <v>42758</v>
      </c>
      <c r="C151" s="63" t="str">
        <f ca="1">IF(ROWS($1:138)&gt;COUNT(Dong1),"",IF(OFFSET(TH!M$1,SMALL(Dong1,ROWS($1:138)),)="1111",OFFSET(TH!C$1,SMALL(Dong1,ROWS($1:138)),),""))</f>
        <v/>
      </c>
      <c r="D151" s="64" t="str">
        <f ca="1">IF(ROWS($1:138)&gt;COUNT(Dong1),"",IF(OFFSET(TH!N$1,SMALL(Dong1,ROWS($1:138)),)="1111",OFFSET(TH!C$1,SMALL(Dong1,ROWS($1:138)),),""))</f>
        <v>C112</v>
      </c>
      <c r="E151" s="95" t="str">
        <f ca="1">IF(ROWS($1:138)&gt;COUNT(Dong1),"",OFFSET(TH!E$1,SMALL(Dong1,ROWS($1:138)),))</f>
        <v>Chi chế độ BHXH ( Được)</v>
      </c>
      <c r="F151" s="66">
        <f ca="1">IF(ROWS($1:138)&gt;COUNT(Dong1),"",IF(OFFSET(TH!N$1,SMALL(Dong1,ROWS($1:138)),)="1111",OFFSET(TH!M$1,SMALL(Dong1,ROWS($1:138)),),OFFSET(TH!N$1,SMALL(Dong1,ROWS($1:138)),)))</f>
        <v>0</v>
      </c>
      <c r="G151" s="67">
        <f ca="1">IF(ROWS($1:138)&gt;COUNT(Dong1),"",IF(OFFSET(TH!M$1,SMALL(Dong1,ROWS($1:138)),)="1111",OFFSET(TH!L$1,SMALL(Dong1,ROWS($1:138)),),0))</f>
        <v>0</v>
      </c>
      <c r="H151" s="65">
        <f ca="1">IF(ROWS($1:138)&gt;COUNT(Dong1),"",IF(OFFSET(TH!N$1,SMALL(Dong1,ROWS($1:138)),)="1111",OFFSET(TH!L$1,SMALL(Dong1,ROWS($1:138)),),0))</f>
        <v>4930000</v>
      </c>
      <c r="I151" s="63">
        <f t="shared" ca="1" si="3"/>
        <v>49228000</v>
      </c>
      <c r="J151" s="68"/>
    </row>
    <row r="152" spans="1:10" ht="19.5" customHeight="1">
      <c r="A152" s="62">
        <f ca="1">IF(ROWS($1:139)&gt;COUNT(Dong1),"",OFFSET(TH!B$1,SMALL(Dong1,ROWS($1:139)),))</f>
        <v>42758</v>
      </c>
      <c r="B152" s="62">
        <f ca="1">IF(ROWS($1:139)&gt;COUNT(Dong1),"",OFFSET(TH!D$1,SMALL(Dong1,ROWS($1:139)),))</f>
        <v>42758</v>
      </c>
      <c r="C152" s="63" t="str">
        <f ca="1">IF(ROWS($1:139)&gt;COUNT(Dong1),"",IF(OFFSET(TH!M$1,SMALL(Dong1,ROWS($1:139)),)="1111",OFFSET(TH!C$1,SMALL(Dong1,ROWS($1:139)),),""))</f>
        <v>T23</v>
      </c>
      <c r="D152" s="64" t="str">
        <f ca="1">IF(ROWS($1:139)&gt;COUNT(Dong1),"",IF(OFFSET(TH!N$1,SMALL(Dong1,ROWS($1:139)),)="1111",OFFSET(TH!C$1,SMALL(Dong1,ROWS($1:139)),),""))</f>
        <v/>
      </c>
      <c r="E152" s="95" t="str">
        <f ca="1">IF(ROWS($1:139)&gt;COUNT(Dong1),"",OFFSET(TH!E$1,SMALL(Dong1,ROWS($1:139)),))</f>
        <v>Mượn C. Nguyệt</v>
      </c>
      <c r="F152" s="66">
        <f ca="1">IF(ROWS($1:139)&gt;COUNT(Dong1),"",IF(OFFSET(TH!N$1,SMALL(Dong1,ROWS($1:139)),)="1111",OFFSET(TH!M$1,SMALL(Dong1,ROWS($1:139)),),OFFSET(TH!N$1,SMALL(Dong1,ROWS($1:139)),)))</f>
        <v>0</v>
      </c>
      <c r="G152" s="67">
        <f ca="1">IF(ROWS($1:139)&gt;COUNT(Dong1),"",IF(OFFSET(TH!M$1,SMALL(Dong1,ROWS($1:139)),)="1111",OFFSET(TH!L$1,SMALL(Dong1,ROWS($1:139)),),0))</f>
        <v>1000000000</v>
      </c>
      <c r="H152" s="65">
        <f ca="1">IF(ROWS($1:139)&gt;COUNT(Dong1),"",IF(OFFSET(TH!N$1,SMALL(Dong1,ROWS($1:139)),)="1111",OFFSET(TH!L$1,SMALL(Dong1,ROWS($1:139)),),0))</f>
        <v>0</v>
      </c>
      <c r="I152" s="63">
        <f t="shared" ca="1" si="3"/>
        <v>1049228000</v>
      </c>
      <c r="J152" s="68"/>
    </row>
    <row r="153" spans="1:10" ht="19.5" customHeight="1">
      <c r="A153" s="62">
        <f ca="1">IF(ROWS($1:140)&gt;COUNT(Dong1),"",OFFSET(TH!B$1,SMALL(Dong1,ROWS($1:140)),))</f>
        <v>42758</v>
      </c>
      <c r="B153" s="62">
        <f ca="1">IF(ROWS($1:140)&gt;COUNT(Dong1),"",OFFSET(TH!D$1,SMALL(Dong1,ROWS($1:140)),))</f>
        <v>42758</v>
      </c>
      <c r="C153" s="63" t="str">
        <f ca="1">IF(ROWS($1:140)&gt;COUNT(Dong1),"",IF(OFFSET(TH!M$1,SMALL(Dong1,ROWS($1:140)),)="1111",OFFSET(TH!C$1,SMALL(Dong1,ROWS($1:140)),),""))</f>
        <v/>
      </c>
      <c r="D153" s="64" t="str">
        <f ca="1">IF(ROWS($1:140)&gt;COUNT(Dong1),"",IF(OFFSET(TH!N$1,SMALL(Dong1,ROWS($1:140)),)="1111",OFFSET(TH!C$1,SMALL(Dong1,ROWS($1:140)),),""))</f>
        <v>C113</v>
      </c>
      <c r="E153" s="95" t="str">
        <f ca="1">IF(ROWS($1:140)&gt;COUNT(Dong1),"",OFFSET(TH!E$1,SMALL(Dong1,ROWS($1:140)),))</f>
        <v>Nộp tiền Q4 Trà Vinh</v>
      </c>
      <c r="F153" s="66">
        <f ca="1">IF(ROWS($1:140)&gt;COUNT(Dong1),"",IF(OFFSET(TH!N$1,SMALL(Dong1,ROWS($1:140)),)="1111",OFFSET(TH!M$1,SMALL(Dong1,ROWS($1:140)),),OFFSET(TH!N$1,SMALL(Dong1,ROWS($1:140)),)))</f>
        <v>0</v>
      </c>
      <c r="G153" s="67">
        <f ca="1">IF(ROWS($1:140)&gt;COUNT(Dong1),"",IF(OFFSET(TH!M$1,SMALL(Dong1,ROWS($1:140)),)="1111",OFFSET(TH!L$1,SMALL(Dong1,ROWS($1:140)),),0))</f>
        <v>0</v>
      </c>
      <c r="H153" s="65">
        <f ca="1">IF(ROWS($1:140)&gt;COUNT(Dong1),"",IF(OFFSET(TH!N$1,SMALL(Dong1,ROWS($1:140)),)="1111",OFFSET(TH!L$1,SMALL(Dong1,ROWS($1:140)),),0))</f>
        <v>400000000</v>
      </c>
      <c r="I153" s="63">
        <f t="shared" ca="1" si="3"/>
        <v>649228000</v>
      </c>
      <c r="J153" s="68"/>
    </row>
    <row r="154" spans="1:10" ht="19.5" customHeight="1">
      <c r="A154" s="62">
        <f ca="1">IF(ROWS($1:141)&gt;COUNT(Dong1),"",OFFSET(TH!B$1,SMALL(Dong1,ROWS($1:141)),))</f>
        <v>42758</v>
      </c>
      <c r="B154" s="62">
        <f ca="1">IF(ROWS($1:141)&gt;COUNT(Dong1),"",OFFSET(TH!D$1,SMALL(Dong1,ROWS($1:141)),))</f>
        <v>42758</v>
      </c>
      <c r="C154" s="63" t="str">
        <f ca="1">IF(ROWS($1:141)&gt;COUNT(Dong1),"",IF(OFFSET(TH!M$1,SMALL(Dong1,ROWS($1:141)),)="1111",OFFSET(TH!C$1,SMALL(Dong1,ROWS($1:141)),),""))</f>
        <v/>
      </c>
      <c r="D154" s="64" t="str">
        <f ca="1">IF(ROWS($1:141)&gt;COUNT(Dong1),"",IF(OFFSET(TH!N$1,SMALL(Dong1,ROWS($1:141)),)="1111",OFFSET(TH!C$1,SMALL(Dong1,ROWS($1:141)),),""))</f>
        <v>C114</v>
      </c>
      <c r="E154" s="95" t="str">
        <f ca="1">IF(ROWS($1:141)&gt;COUNT(Dong1),"",OFFSET(TH!E$1,SMALL(Dong1,ROWS($1:141)),))</f>
        <v>Thanh toán tiền cá</v>
      </c>
      <c r="F154" s="66" t="str">
        <f ca="1">IF(ROWS($1:141)&gt;COUNT(Dong1),"",IF(OFFSET(TH!N$1,SMALL(Dong1,ROWS($1:141)),)="1111",OFFSET(TH!M$1,SMALL(Dong1,ROWS($1:141)),),OFFSET(TH!N$1,SMALL(Dong1,ROWS($1:141)),)))</f>
        <v>331</v>
      </c>
      <c r="G154" s="67">
        <f ca="1">IF(ROWS($1:141)&gt;COUNT(Dong1),"",IF(OFFSET(TH!M$1,SMALL(Dong1,ROWS($1:141)),)="1111",OFFSET(TH!L$1,SMALL(Dong1,ROWS($1:141)),),0))</f>
        <v>0</v>
      </c>
      <c r="H154" s="65">
        <f ca="1">IF(ROWS($1:141)&gt;COUNT(Dong1),"",IF(OFFSET(TH!N$1,SMALL(Dong1,ROWS($1:141)),)="1111",OFFSET(TH!L$1,SMALL(Dong1,ROWS($1:141)),),0))</f>
        <v>176000000</v>
      </c>
      <c r="I154" s="63">
        <f t="shared" ca="1" si="3"/>
        <v>473228000</v>
      </c>
      <c r="J154" s="68"/>
    </row>
    <row r="155" spans="1:10" ht="19.5" customHeight="1">
      <c r="A155" s="62">
        <f ca="1">IF(ROWS($1:142)&gt;COUNT(Dong1),"",OFFSET(TH!B$1,SMALL(Dong1,ROWS($1:142)),))</f>
        <v>42758</v>
      </c>
      <c r="B155" s="62">
        <f ca="1">IF(ROWS($1:142)&gt;COUNT(Dong1),"",OFFSET(TH!D$1,SMALL(Dong1,ROWS($1:142)),))</f>
        <v>42758</v>
      </c>
      <c r="C155" s="63" t="str">
        <f ca="1">IF(ROWS($1:142)&gt;COUNT(Dong1),"",IF(OFFSET(TH!M$1,SMALL(Dong1,ROWS($1:142)),)="1111",OFFSET(TH!C$1,SMALL(Dong1,ROWS($1:142)),),""))</f>
        <v/>
      </c>
      <c r="D155" s="64" t="str">
        <f ca="1">IF(ROWS($1:142)&gt;COUNT(Dong1),"",IF(OFFSET(TH!N$1,SMALL(Dong1,ROWS($1:142)),)="1111",OFFSET(TH!C$1,SMALL(Dong1,ROWS($1:142)),),""))</f>
        <v>C115</v>
      </c>
      <c r="E155" s="95" t="str">
        <f ca="1">IF(ROWS($1:142)&gt;COUNT(Dong1),"",OFFSET(TH!E$1,SMALL(Dong1,ROWS($1:142)),))</f>
        <v xml:space="preserve">Tiền xây dựng </v>
      </c>
      <c r="F155" s="66">
        <f ca="1">IF(ROWS($1:142)&gt;COUNT(Dong1),"",IF(OFFSET(TH!N$1,SMALL(Dong1,ROWS($1:142)),)="1111",OFFSET(TH!M$1,SMALL(Dong1,ROWS($1:142)),),OFFSET(TH!N$1,SMALL(Dong1,ROWS($1:142)),)))</f>
        <v>0</v>
      </c>
      <c r="G155" s="67">
        <f ca="1">IF(ROWS($1:142)&gt;COUNT(Dong1),"",IF(OFFSET(TH!M$1,SMALL(Dong1,ROWS($1:142)),)="1111",OFFSET(TH!L$1,SMALL(Dong1,ROWS($1:142)),),0))</f>
        <v>0</v>
      </c>
      <c r="H155" s="65">
        <f ca="1">IF(ROWS($1:142)&gt;COUNT(Dong1),"",IF(OFFSET(TH!N$1,SMALL(Dong1,ROWS($1:142)),)="1111",OFFSET(TH!L$1,SMALL(Dong1,ROWS($1:142)),),0))</f>
        <v>40000000</v>
      </c>
      <c r="I155" s="63">
        <f t="shared" ca="1" si="3"/>
        <v>433228000</v>
      </c>
      <c r="J155" s="68"/>
    </row>
    <row r="156" spans="1:10" ht="19.5" customHeight="1">
      <c r="A156" s="62">
        <f ca="1">IF(ROWS($1:143)&gt;COUNT(Dong1),"",OFFSET(TH!B$1,SMALL(Dong1,ROWS($1:143)),))</f>
        <v>42758</v>
      </c>
      <c r="B156" s="62">
        <f ca="1">IF(ROWS($1:143)&gt;COUNT(Dong1),"",OFFSET(TH!D$1,SMALL(Dong1,ROWS($1:143)),))</f>
        <v>42758</v>
      </c>
      <c r="C156" s="63" t="str">
        <f ca="1">IF(ROWS($1:143)&gt;COUNT(Dong1),"",IF(OFFSET(TH!M$1,SMALL(Dong1,ROWS($1:143)),)="1111",OFFSET(TH!C$1,SMALL(Dong1,ROWS($1:143)),),""))</f>
        <v/>
      </c>
      <c r="D156" s="64" t="str">
        <f ca="1">IF(ROWS($1:143)&gt;COUNT(Dong1),"",IF(OFFSET(TH!N$1,SMALL(Dong1,ROWS($1:143)),)="1111",OFFSET(TH!C$1,SMALL(Dong1,ROWS($1:143)),),""))</f>
        <v>C116</v>
      </c>
      <c r="E156" s="95" t="str">
        <f ca="1">IF(ROWS($1:143)&gt;COUNT(Dong1),"",OFFSET(TH!E$1,SMALL(Dong1,ROWS($1:143)),))</f>
        <v>Tiền ăn</v>
      </c>
      <c r="F156" s="66">
        <f ca="1">IF(ROWS($1:143)&gt;COUNT(Dong1),"",IF(OFFSET(TH!N$1,SMALL(Dong1,ROWS($1:143)),)="1111",OFFSET(TH!M$1,SMALL(Dong1,ROWS($1:143)),),OFFSET(TH!N$1,SMALL(Dong1,ROWS($1:143)),)))</f>
        <v>0</v>
      </c>
      <c r="G156" s="67">
        <f ca="1">IF(ROWS($1:143)&gt;COUNT(Dong1),"",IF(OFFSET(TH!M$1,SMALL(Dong1,ROWS($1:143)),)="1111",OFFSET(TH!L$1,SMALL(Dong1,ROWS($1:143)),),0))</f>
        <v>0</v>
      </c>
      <c r="H156" s="65">
        <f ca="1">IF(ROWS($1:143)&gt;COUNT(Dong1),"",IF(OFFSET(TH!N$1,SMALL(Dong1,ROWS($1:143)),)="1111",OFFSET(TH!L$1,SMALL(Dong1,ROWS($1:143)),),0))</f>
        <v>20000000</v>
      </c>
      <c r="I156" s="63">
        <f t="shared" ca="1" si="3"/>
        <v>413228000</v>
      </c>
      <c r="J156" s="68"/>
    </row>
    <row r="157" spans="1:10" ht="19.5" customHeight="1">
      <c r="A157" s="62">
        <f ca="1">IF(ROWS($1:144)&gt;COUNT(Dong1),"",OFFSET(TH!B$1,SMALL(Dong1,ROWS($1:144)),))</f>
        <v>42758</v>
      </c>
      <c r="B157" s="62">
        <f ca="1">IF(ROWS($1:144)&gt;COUNT(Dong1),"",OFFSET(TH!D$1,SMALL(Dong1,ROWS($1:144)),))</f>
        <v>42758</v>
      </c>
      <c r="C157" s="63" t="str">
        <f ca="1">IF(ROWS($1:144)&gt;COUNT(Dong1),"",IF(OFFSET(TH!M$1,SMALL(Dong1,ROWS($1:144)),)="1111",OFFSET(TH!C$1,SMALL(Dong1,ROWS($1:144)),),""))</f>
        <v/>
      </c>
      <c r="D157" s="64" t="str">
        <f ca="1">IF(ROWS($1:144)&gt;COUNT(Dong1),"",IF(OFFSET(TH!N$1,SMALL(Dong1,ROWS($1:144)),)="1111",OFFSET(TH!C$1,SMALL(Dong1,ROWS($1:144)),),""))</f>
        <v>C117</v>
      </c>
      <c r="E157" s="95" t="str">
        <f ca="1">IF(ROWS($1:144)&gt;COUNT(Dong1),"",OFFSET(TH!E$1,SMALL(Dong1,ROWS($1:144)),))</f>
        <v xml:space="preserve">Lãi vay </v>
      </c>
      <c r="F157" s="66">
        <f ca="1">IF(ROWS($1:144)&gt;COUNT(Dong1),"",IF(OFFSET(TH!N$1,SMALL(Dong1,ROWS($1:144)),)="1111",OFFSET(TH!M$1,SMALL(Dong1,ROWS($1:144)),),OFFSET(TH!N$1,SMALL(Dong1,ROWS($1:144)),)))</f>
        <v>0</v>
      </c>
      <c r="G157" s="67">
        <f ca="1">IF(ROWS($1:144)&gt;COUNT(Dong1),"",IF(OFFSET(TH!M$1,SMALL(Dong1,ROWS($1:144)),)="1111",OFFSET(TH!L$1,SMALL(Dong1,ROWS($1:144)),),0))</f>
        <v>0</v>
      </c>
      <c r="H157" s="65">
        <f ca="1">IF(ROWS($1:144)&gt;COUNT(Dong1),"",IF(OFFSET(TH!N$1,SMALL(Dong1,ROWS($1:144)),)="1111",OFFSET(TH!L$1,SMALL(Dong1,ROWS($1:144)),),0))</f>
        <v>30000000</v>
      </c>
      <c r="I157" s="63">
        <f t="shared" ca="1" si="3"/>
        <v>383228000</v>
      </c>
      <c r="J157" s="68"/>
    </row>
    <row r="158" spans="1:10" ht="19.5" customHeight="1">
      <c r="A158" s="62">
        <f ca="1">IF(ROWS($1:145)&gt;COUNT(Dong1),"",OFFSET(TH!B$1,SMALL(Dong1,ROWS($1:145)),))</f>
        <v>42758</v>
      </c>
      <c r="B158" s="62">
        <f ca="1">IF(ROWS($1:145)&gt;COUNT(Dong1),"",OFFSET(TH!D$1,SMALL(Dong1,ROWS($1:145)),))</f>
        <v>42758</v>
      </c>
      <c r="C158" s="63" t="str">
        <f ca="1">IF(ROWS($1:145)&gt;COUNT(Dong1),"",IF(OFFSET(TH!M$1,SMALL(Dong1,ROWS($1:145)),)="1111",OFFSET(TH!C$1,SMALL(Dong1,ROWS($1:145)),),""))</f>
        <v/>
      </c>
      <c r="D158" s="64" t="str">
        <f ca="1">IF(ROWS($1:145)&gt;COUNT(Dong1),"",IF(OFFSET(TH!N$1,SMALL(Dong1,ROWS($1:145)),)="1111",OFFSET(TH!C$1,SMALL(Dong1,ROWS($1:145)),),""))</f>
        <v>C118</v>
      </c>
      <c r="E158" s="95" t="str">
        <f ca="1">IF(ROWS($1:145)&gt;COUNT(Dong1),"",OFFSET(TH!E$1,SMALL(Dong1,ROWS($1:145)),))</f>
        <v>Tiền đt 8</v>
      </c>
      <c r="F158" s="66">
        <f ca="1">IF(ROWS($1:145)&gt;COUNT(Dong1),"",IF(OFFSET(TH!N$1,SMALL(Dong1,ROWS($1:145)),)="1111",OFFSET(TH!M$1,SMALL(Dong1,ROWS($1:145)),),OFFSET(TH!N$1,SMALL(Dong1,ROWS($1:145)),)))</f>
        <v>0</v>
      </c>
      <c r="G158" s="67">
        <f ca="1">IF(ROWS($1:145)&gt;COUNT(Dong1),"",IF(OFFSET(TH!M$1,SMALL(Dong1,ROWS($1:145)),)="1111",OFFSET(TH!L$1,SMALL(Dong1,ROWS($1:145)),),0))</f>
        <v>0</v>
      </c>
      <c r="H158" s="65">
        <f ca="1">IF(ROWS($1:145)&gt;COUNT(Dong1),"",IF(OFFSET(TH!N$1,SMALL(Dong1,ROWS($1:145)),)="1111",OFFSET(TH!L$1,SMALL(Dong1,ROWS($1:145)),),0))</f>
        <v>6187000</v>
      </c>
      <c r="I158" s="63">
        <f t="shared" ca="1" si="3"/>
        <v>377041000</v>
      </c>
      <c r="J158" s="68"/>
    </row>
    <row r="159" spans="1:10" ht="19.5" customHeight="1">
      <c r="A159" s="62">
        <f ca="1">IF(ROWS($1:146)&gt;COUNT(Dong1),"",OFFSET(TH!B$1,SMALL(Dong1,ROWS($1:146)),))</f>
        <v>42758</v>
      </c>
      <c r="B159" s="62">
        <f ca="1">IF(ROWS($1:146)&gt;COUNT(Dong1),"",OFFSET(TH!D$1,SMALL(Dong1,ROWS($1:146)),))</f>
        <v>42758</v>
      </c>
      <c r="C159" s="63" t="str">
        <f ca="1">IF(ROWS($1:146)&gt;COUNT(Dong1),"",IF(OFFSET(TH!M$1,SMALL(Dong1,ROWS($1:146)),)="1111",OFFSET(TH!C$1,SMALL(Dong1,ROWS($1:146)),),""))</f>
        <v/>
      </c>
      <c r="D159" s="64" t="str">
        <f ca="1">IF(ROWS($1:146)&gt;COUNT(Dong1),"",IF(OFFSET(TH!N$1,SMALL(Dong1,ROWS($1:146)),)="1111",OFFSET(TH!C$1,SMALL(Dong1,ROWS($1:146)),),""))</f>
        <v>C119</v>
      </c>
      <c r="E159" s="95" t="str">
        <f ca="1">IF(ROWS($1:146)&gt;COUNT(Dong1),"",OFFSET(TH!E$1,SMALL(Dong1,ROWS($1:146)),))</f>
        <v xml:space="preserve">Tiền muối </v>
      </c>
      <c r="F159" s="66">
        <f ca="1">IF(ROWS($1:146)&gt;COUNT(Dong1),"",IF(OFFSET(TH!N$1,SMALL(Dong1,ROWS($1:146)),)="1111",OFFSET(TH!M$1,SMALL(Dong1,ROWS($1:146)),),OFFSET(TH!N$1,SMALL(Dong1,ROWS($1:146)),)))</f>
        <v>0</v>
      </c>
      <c r="G159" s="67">
        <f ca="1">IF(ROWS($1:146)&gt;COUNT(Dong1),"",IF(OFFSET(TH!M$1,SMALL(Dong1,ROWS($1:146)),)="1111",OFFSET(TH!L$1,SMALL(Dong1,ROWS($1:146)),),0))</f>
        <v>0</v>
      </c>
      <c r="H159" s="65">
        <f ca="1">IF(ROWS($1:146)&gt;COUNT(Dong1),"",IF(OFFSET(TH!N$1,SMALL(Dong1,ROWS($1:146)),)="1111",OFFSET(TH!L$1,SMALL(Dong1,ROWS($1:146)),),0))</f>
        <v>6000000</v>
      </c>
      <c r="I159" s="63">
        <f t="shared" ca="1" si="3"/>
        <v>371041000</v>
      </c>
      <c r="J159" s="68"/>
    </row>
    <row r="160" spans="1:10" ht="19.5" customHeight="1">
      <c r="A160" s="62">
        <f ca="1">IF(ROWS($1:147)&gt;COUNT(Dong1),"",OFFSET(TH!B$1,SMALL(Dong1,ROWS($1:147)),))</f>
        <v>42758</v>
      </c>
      <c r="B160" s="62">
        <f ca="1">IF(ROWS($1:147)&gt;COUNT(Dong1),"",OFFSET(TH!D$1,SMALL(Dong1,ROWS($1:147)),))</f>
        <v>42758</v>
      </c>
      <c r="C160" s="63" t="str">
        <f ca="1">IF(ROWS($1:147)&gt;COUNT(Dong1),"",IF(OFFSET(TH!M$1,SMALL(Dong1,ROWS($1:147)),)="1111",OFFSET(TH!C$1,SMALL(Dong1,ROWS($1:147)),),""))</f>
        <v/>
      </c>
      <c r="D160" s="64" t="str">
        <f ca="1">IF(ROWS($1:147)&gt;COUNT(Dong1),"",IF(OFFSET(TH!N$1,SMALL(Dong1,ROWS($1:147)),)="1111",OFFSET(TH!C$1,SMALL(Dong1,ROWS($1:147)),),""))</f>
        <v>C120</v>
      </c>
      <c r="E160" s="95" t="str">
        <f ca="1">IF(ROWS($1:147)&gt;COUNT(Dong1),"",OFFSET(TH!E$1,SMALL(Dong1,ROWS($1:147)),))</f>
        <v>Chi lương &amp; thưởng</v>
      </c>
      <c r="F160" s="66">
        <f ca="1">IF(ROWS($1:147)&gt;COUNT(Dong1),"",IF(OFFSET(TH!N$1,SMALL(Dong1,ROWS($1:147)),)="1111",OFFSET(TH!M$1,SMALL(Dong1,ROWS($1:147)),),OFFSET(TH!N$1,SMALL(Dong1,ROWS($1:147)),)))</f>
        <v>0</v>
      </c>
      <c r="G160" s="67">
        <f ca="1">IF(ROWS($1:147)&gt;COUNT(Dong1),"",IF(OFFSET(TH!M$1,SMALL(Dong1,ROWS($1:147)),)="1111",OFFSET(TH!L$1,SMALL(Dong1,ROWS($1:147)),),0))</f>
        <v>0</v>
      </c>
      <c r="H160" s="65">
        <f ca="1">IF(ROWS($1:147)&gt;COUNT(Dong1),"",IF(OFFSET(TH!N$1,SMALL(Dong1,ROWS($1:147)),)="1111",OFFSET(TH!L$1,SMALL(Dong1,ROWS($1:147)),),0))</f>
        <v>290061000</v>
      </c>
      <c r="I160" s="63">
        <f t="shared" ca="1" si="3"/>
        <v>80980000</v>
      </c>
      <c r="J160" s="68"/>
    </row>
    <row r="161" spans="1:10" ht="19.5" customHeight="1">
      <c r="A161" s="62">
        <f ca="1">IF(ROWS($1:148)&gt;COUNT(Dong1),"",OFFSET(TH!B$1,SMALL(Dong1,ROWS($1:148)),))</f>
        <v>42759</v>
      </c>
      <c r="B161" s="62">
        <f ca="1">IF(ROWS($1:148)&gt;COUNT(Dong1),"",OFFSET(TH!D$1,SMALL(Dong1,ROWS($1:148)),))</f>
        <v>42759</v>
      </c>
      <c r="C161" s="63" t="str">
        <f ca="1">IF(ROWS($1:148)&gt;COUNT(Dong1),"",IF(OFFSET(TH!M$1,SMALL(Dong1,ROWS($1:148)),)="1111",OFFSET(TH!C$1,SMALL(Dong1,ROWS($1:148)),),""))</f>
        <v/>
      </c>
      <c r="D161" s="64" t="str">
        <f ca="1">IF(ROWS($1:148)&gt;COUNT(Dong1),"",IF(OFFSET(TH!N$1,SMALL(Dong1,ROWS($1:148)),)="1111",OFFSET(TH!C$1,SMALL(Dong1,ROWS($1:148)),),""))</f>
        <v>C121</v>
      </c>
      <c r="E161" s="95" t="str">
        <f ca="1">IF(ROWS($1:148)&gt;COUNT(Dong1),"",OFFSET(TH!E$1,SMALL(Dong1,ROWS($1:148)),))</f>
        <v xml:space="preserve">Chi tiền </v>
      </c>
      <c r="F161" s="66">
        <f ca="1">IF(ROWS($1:148)&gt;COUNT(Dong1),"",IF(OFFSET(TH!N$1,SMALL(Dong1,ROWS($1:148)),)="1111",OFFSET(TH!M$1,SMALL(Dong1,ROWS($1:148)),),OFFSET(TH!N$1,SMALL(Dong1,ROWS($1:148)),)))</f>
        <v>0</v>
      </c>
      <c r="G161" s="67">
        <f ca="1">IF(ROWS($1:148)&gt;COUNT(Dong1),"",IF(OFFSET(TH!M$1,SMALL(Dong1,ROWS($1:148)),)="1111",OFFSET(TH!L$1,SMALL(Dong1,ROWS($1:148)),),0))</f>
        <v>0</v>
      </c>
      <c r="H161" s="65">
        <f ca="1">IF(ROWS($1:148)&gt;COUNT(Dong1),"",IF(OFFSET(TH!N$1,SMALL(Dong1,ROWS($1:148)),)="1111",OFFSET(TH!L$1,SMALL(Dong1,ROWS($1:148)),),0))</f>
        <v>50000000</v>
      </c>
      <c r="I161" s="63">
        <f t="shared" ca="1" si="3"/>
        <v>30980000</v>
      </c>
      <c r="J161" s="68"/>
    </row>
    <row r="162" spans="1:10" ht="19.5" customHeight="1">
      <c r="A162" s="62">
        <f ca="1">IF(ROWS($1:149)&gt;COUNT(Dong1),"",OFFSET(TH!B$1,SMALL(Dong1,ROWS($1:149)),))</f>
        <v>42759</v>
      </c>
      <c r="B162" s="62">
        <f ca="1">IF(ROWS($1:149)&gt;COUNT(Dong1),"",OFFSET(TH!D$1,SMALL(Dong1,ROWS($1:149)),))</f>
        <v>42759</v>
      </c>
      <c r="C162" s="63" t="str">
        <f ca="1">IF(ROWS($1:149)&gt;COUNT(Dong1),"",IF(OFFSET(TH!M$1,SMALL(Dong1,ROWS($1:149)),)="1111",OFFSET(TH!C$1,SMALL(Dong1,ROWS($1:149)),),""))</f>
        <v/>
      </c>
      <c r="D162" s="64" t="str">
        <f ca="1">IF(ROWS($1:149)&gt;COUNT(Dong1),"",IF(OFFSET(TH!N$1,SMALL(Dong1,ROWS($1:149)),)="1111",OFFSET(TH!C$1,SMALL(Dong1,ROWS($1:149)),),""))</f>
        <v>C122</v>
      </c>
      <c r="E162" s="95" t="str">
        <f ca="1">IF(ROWS($1:149)&gt;COUNT(Dong1),"",OFFSET(TH!E$1,SMALL(Dong1,ROWS($1:149)),))</f>
        <v>Tiền điện nhà</v>
      </c>
      <c r="F162" s="66">
        <f ca="1">IF(ROWS($1:149)&gt;COUNT(Dong1),"",IF(OFFSET(TH!N$1,SMALL(Dong1,ROWS($1:149)),)="1111",OFFSET(TH!M$1,SMALL(Dong1,ROWS($1:149)),),OFFSET(TH!N$1,SMALL(Dong1,ROWS($1:149)),)))</f>
        <v>0</v>
      </c>
      <c r="G162" s="67">
        <f ca="1">IF(ROWS($1:149)&gt;COUNT(Dong1),"",IF(OFFSET(TH!M$1,SMALL(Dong1,ROWS($1:149)),)="1111",OFFSET(TH!L$1,SMALL(Dong1,ROWS($1:149)),),0))</f>
        <v>0</v>
      </c>
      <c r="H162" s="65">
        <f ca="1">IF(ROWS($1:149)&gt;COUNT(Dong1),"",IF(OFFSET(TH!N$1,SMALL(Dong1,ROWS($1:149)),)="1111",OFFSET(TH!L$1,SMALL(Dong1,ROWS($1:149)),),0))</f>
        <v>4880000</v>
      </c>
      <c r="I162" s="63">
        <f t="shared" ca="1" si="3"/>
        <v>26100000</v>
      </c>
      <c r="J162" s="68"/>
    </row>
    <row r="163" spans="1:10" ht="19.5" customHeight="1">
      <c r="A163" s="62">
        <f ca="1">IF(ROWS($1:150)&gt;COUNT(Dong1),"",OFFSET(TH!B$1,SMALL(Dong1,ROWS($1:150)),))</f>
        <v>42759</v>
      </c>
      <c r="B163" s="62">
        <f ca="1">IF(ROWS($1:150)&gt;COUNT(Dong1),"",OFFSET(TH!D$1,SMALL(Dong1,ROWS($1:150)),))</f>
        <v>42759</v>
      </c>
      <c r="C163" s="63" t="str">
        <f ca="1">IF(ROWS($1:150)&gt;COUNT(Dong1),"",IF(OFFSET(TH!M$1,SMALL(Dong1,ROWS($1:150)),)="1111",OFFSET(TH!C$1,SMALL(Dong1,ROWS($1:150)),),""))</f>
        <v/>
      </c>
      <c r="D163" s="64" t="str">
        <f ca="1">IF(ROWS($1:150)&gt;COUNT(Dong1),"",IF(OFFSET(TH!N$1,SMALL(Dong1,ROWS($1:150)),)="1111",OFFSET(TH!C$1,SMALL(Dong1,ROWS($1:150)),),""))</f>
        <v>C123</v>
      </c>
      <c r="E163" s="95" t="str">
        <f ca="1">IF(ROWS($1:150)&gt;COUNT(Dong1),"",OFFSET(TH!E$1,SMALL(Dong1,ROWS($1:150)),))</f>
        <v>Lì xì Thảo PV</v>
      </c>
      <c r="F163" s="66">
        <f ca="1">IF(ROWS($1:150)&gt;COUNT(Dong1),"",IF(OFFSET(TH!N$1,SMALL(Dong1,ROWS($1:150)),)="1111",OFFSET(TH!M$1,SMALL(Dong1,ROWS($1:150)),),OFFSET(TH!N$1,SMALL(Dong1,ROWS($1:150)),)))</f>
        <v>0</v>
      </c>
      <c r="G163" s="67">
        <f ca="1">IF(ROWS($1:150)&gt;COUNT(Dong1),"",IF(OFFSET(TH!M$1,SMALL(Dong1,ROWS($1:150)),)="1111",OFFSET(TH!L$1,SMALL(Dong1,ROWS($1:150)),),0))</f>
        <v>0</v>
      </c>
      <c r="H163" s="65">
        <f ca="1">IF(ROWS($1:150)&gt;COUNT(Dong1),"",IF(OFFSET(TH!N$1,SMALL(Dong1,ROWS($1:150)),)="1111",OFFSET(TH!L$1,SMALL(Dong1,ROWS($1:150)),),0))</f>
        <v>2000000</v>
      </c>
      <c r="I163" s="63">
        <f t="shared" ca="1" si="3"/>
        <v>24100000</v>
      </c>
      <c r="J163" s="68"/>
    </row>
    <row r="164" spans="1:10" ht="19.5" customHeight="1">
      <c r="A164" s="62">
        <f ca="1">IF(ROWS($1:151)&gt;COUNT(Dong1),"",OFFSET(TH!B$1,SMALL(Dong1,ROWS($1:151)),))</f>
        <v>42760</v>
      </c>
      <c r="B164" s="62">
        <f ca="1">IF(ROWS($1:151)&gt;COUNT(Dong1),"",OFFSET(TH!D$1,SMALL(Dong1,ROWS($1:151)),))</f>
        <v>42760</v>
      </c>
      <c r="C164" s="63" t="str">
        <f ca="1">IF(ROWS($1:151)&gt;COUNT(Dong1),"",IF(OFFSET(TH!M$1,SMALL(Dong1,ROWS($1:151)),)="1111",OFFSET(TH!C$1,SMALL(Dong1,ROWS($1:151)),),""))</f>
        <v>T24</v>
      </c>
      <c r="D164" s="64" t="str">
        <f ca="1">IF(ROWS($1:151)&gt;COUNT(Dong1),"",IF(OFFSET(TH!N$1,SMALL(Dong1,ROWS($1:151)),)="1111",OFFSET(TH!C$1,SMALL(Dong1,ROWS($1:151)),),""))</f>
        <v/>
      </c>
      <c r="E164" s="95" t="str">
        <f ca="1">IF(ROWS($1:151)&gt;COUNT(Dong1),"",OFFSET(TH!E$1,SMALL(Dong1,ROWS($1:151)),))</f>
        <v>Thu tiền PVCombank</v>
      </c>
      <c r="F164" s="66">
        <f ca="1">IF(ROWS($1:151)&gt;COUNT(Dong1),"",IF(OFFSET(TH!N$1,SMALL(Dong1,ROWS($1:151)),)="1111",OFFSET(TH!M$1,SMALL(Dong1,ROWS($1:151)),),OFFSET(TH!N$1,SMALL(Dong1,ROWS($1:151)),)))</f>
        <v>0</v>
      </c>
      <c r="G164" s="67">
        <f ca="1">IF(ROWS($1:151)&gt;COUNT(Dong1),"",IF(OFFSET(TH!M$1,SMALL(Dong1,ROWS($1:151)),)="1111",OFFSET(TH!L$1,SMALL(Dong1,ROWS($1:151)),),0))</f>
        <v>350000000</v>
      </c>
      <c r="H164" s="65">
        <f ca="1">IF(ROWS($1:151)&gt;COUNT(Dong1),"",IF(OFFSET(TH!N$1,SMALL(Dong1,ROWS($1:151)),)="1111",OFFSET(TH!L$1,SMALL(Dong1,ROWS($1:151)),),0))</f>
        <v>0</v>
      </c>
      <c r="I164" s="63">
        <f t="shared" ca="1" si="3"/>
        <v>374100000</v>
      </c>
      <c r="J164" s="68"/>
    </row>
    <row r="165" spans="1:10" ht="19.5" customHeight="1">
      <c r="A165" s="62">
        <f ca="1">IF(ROWS($1:152)&gt;COUNT(Dong1),"",OFFSET(TH!B$1,SMALL(Dong1,ROWS($1:152)),))</f>
        <v>42760</v>
      </c>
      <c r="B165" s="62">
        <f ca="1">IF(ROWS($1:152)&gt;COUNT(Dong1),"",OFFSET(TH!D$1,SMALL(Dong1,ROWS($1:152)),))</f>
        <v>42760</v>
      </c>
      <c r="C165" s="63" t="str">
        <f ca="1">IF(ROWS($1:152)&gt;COUNT(Dong1),"",IF(OFFSET(TH!M$1,SMALL(Dong1,ROWS($1:152)),)="1111",OFFSET(TH!C$1,SMALL(Dong1,ROWS($1:152)),),""))</f>
        <v/>
      </c>
      <c r="D165" s="64" t="str">
        <f ca="1">IF(ROWS($1:152)&gt;COUNT(Dong1),"",IF(OFFSET(TH!N$1,SMALL(Dong1,ROWS($1:152)),)="1111",OFFSET(TH!C$1,SMALL(Dong1,ROWS($1:152)),),""))</f>
        <v>C124</v>
      </c>
      <c r="E165" s="95" t="str">
        <f ca="1">IF(ROWS($1:152)&gt;COUNT(Dong1),"",OFFSET(TH!E$1,SMALL(Dong1,ROWS($1:152)),))</f>
        <v xml:space="preserve">Trà tiền </v>
      </c>
      <c r="F165" s="66">
        <f ca="1">IF(ROWS($1:152)&gt;COUNT(Dong1),"",IF(OFFSET(TH!N$1,SMALL(Dong1,ROWS($1:152)),)="1111",OFFSET(TH!M$1,SMALL(Dong1,ROWS($1:152)),),OFFSET(TH!N$1,SMALL(Dong1,ROWS($1:152)),)))</f>
        <v>0</v>
      </c>
      <c r="G165" s="67">
        <f ca="1">IF(ROWS($1:152)&gt;COUNT(Dong1),"",IF(OFFSET(TH!M$1,SMALL(Dong1,ROWS($1:152)),)="1111",OFFSET(TH!L$1,SMALL(Dong1,ROWS($1:152)),),0))</f>
        <v>0</v>
      </c>
      <c r="H165" s="65">
        <f ca="1">IF(ROWS($1:152)&gt;COUNT(Dong1),"",IF(OFFSET(TH!N$1,SMALL(Dong1,ROWS($1:152)),)="1111",OFFSET(TH!L$1,SMALL(Dong1,ROWS($1:152)),),0))</f>
        <v>100000000</v>
      </c>
      <c r="I165" s="63">
        <f t="shared" ca="1" si="3"/>
        <v>274100000</v>
      </c>
      <c r="J165" s="68"/>
    </row>
    <row r="166" spans="1:10" ht="19.5" customHeight="1">
      <c r="A166" s="62">
        <f ca="1">IF(ROWS($1:153)&gt;COUNT(Dong1),"",OFFSET(TH!B$1,SMALL(Dong1,ROWS($1:153)),))</f>
        <v>42760</v>
      </c>
      <c r="B166" s="62">
        <f ca="1">IF(ROWS($1:153)&gt;COUNT(Dong1),"",OFFSET(TH!D$1,SMALL(Dong1,ROWS($1:153)),))</f>
        <v>42760</v>
      </c>
      <c r="C166" s="63" t="str">
        <f ca="1">IF(ROWS($1:153)&gt;COUNT(Dong1),"",IF(OFFSET(TH!M$1,SMALL(Dong1,ROWS($1:153)),)="1111",OFFSET(TH!C$1,SMALL(Dong1,ROWS($1:153)),),""))</f>
        <v/>
      </c>
      <c r="D166" s="64" t="str">
        <f ca="1">IF(ROWS($1:153)&gt;COUNT(Dong1),"",IF(OFFSET(TH!N$1,SMALL(Dong1,ROWS($1:153)),)="1111",OFFSET(TH!C$1,SMALL(Dong1,ROWS($1:153)),),""))</f>
        <v>C125</v>
      </c>
      <c r="E166" s="95" t="str">
        <f ca="1">IF(ROWS($1:153)&gt;COUNT(Dong1),"",OFFSET(TH!E$1,SMALL(Dong1,ROWS($1:153)),))</f>
        <v>Tiền mè đường Phát</v>
      </c>
      <c r="F166" s="66">
        <f ca="1">IF(ROWS($1:153)&gt;COUNT(Dong1),"",IF(OFFSET(TH!N$1,SMALL(Dong1,ROWS($1:153)),)="1111",OFFSET(TH!M$1,SMALL(Dong1,ROWS($1:153)),),OFFSET(TH!N$1,SMALL(Dong1,ROWS($1:153)),)))</f>
        <v>0</v>
      </c>
      <c r="G166" s="67">
        <f ca="1">IF(ROWS($1:153)&gt;COUNT(Dong1),"",IF(OFFSET(TH!M$1,SMALL(Dong1,ROWS($1:153)),)="1111",OFFSET(TH!L$1,SMALL(Dong1,ROWS($1:153)),),0))</f>
        <v>0</v>
      </c>
      <c r="H166" s="65">
        <f ca="1">IF(ROWS($1:153)&gt;COUNT(Dong1),"",IF(OFFSET(TH!N$1,SMALL(Dong1,ROWS($1:153)),)="1111",OFFSET(TH!L$1,SMALL(Dong1,ROWS($1:153)),),0))</f>
        <v>100000000</v>
      </c>
      <c r="I166" s="63">
        <f t="shared" ca="1" si="3"/>
        <v>174100000</v>
      </c>
      <c r="J166" s="68"/>
    </row>
    <row r="167" spans="1:10" ht="19.5" customHeight="1">
      <c r="A167" s="62">
        <f ca="1">IF(ROWS($1:154)&gt;COUNT(Dong1),"",OFFSET(TH!B$1,SMALL(Dong1,ROWS($1:154)),))</f>
        <v>42760</v>
      </c>
      <c r="B167" s="62">
        <f ca="1">IF(ROWS($1:154)&gt;COUNT(Dong1),"",OFFSET(TH!D$1,SMALL(Dong1,ROWS($1:154)),))</f>
        <v>42760</v>
      </c>
      <c r="C167" s="63" t="str">
        <f ca="1">IF(ROWS($1:154)&gt;COUNT(Dong1),"",IF(OFFSET(TH!M$1,SMALL(Dong1,ROWS($1:154)),)="1111",OFFSET(TH!C$1,SMALL(Dong1,ROWS($1:154)),),""))</f>
        <v/>
      </c>
      <c r="D167" s="64" t="str">
        <f ca="1">IF(ROWS($1:154)&gt;COUNT(Dong1),"",IF(OFFSET(TH!N$1,SMALL(Dong1,ROWS($1:154)),)="1111",OFFSET(TH!C$1,SMALL(Dong1,ROWS($1:154)),),""))</f>
        <v>C127</v>
      </c>
      <c r="E167" s="95" t="str">
        <f ca="1">IF(ROWS($1:154)&gt;COUNT(Dong1),"",OFFSET(TH!E$1,SMALL(Dong1,ROWS($1:154)),))</f>
        <v>Mua 2000USD</v>
      </c>
      <c r="F167" s="66">
        <f ca="1">IF(ROWS($1:154)&gt;COUNT(Dong1),"",IF(OFFSET(TH!N$1,SMALL(Dong1,ROWS($1:154)),)="1111",OFFSET(TH!M$1,SMALL(Dong1,ROWS($1:154)),),OFFSET(TH!N$1,SMALL(Dong1,ROWS($1:154)),)))</f>
        <v>0</v>
      </c>
      <c r="G167" s="67">
        <f ca="1">IF(ROWS($1:154)&gt;COUNT(Dong1),"",IF(OFFSET(TH!M$1,SMALL(Dong1,ROWS($1:154)),)="1111",OFFSET(TH!L$1,SMALL(Dong1,ROWS($1:154)),),0))</f>
        <v>0</v>
      </c>
      <c r="H167" s="65">
        <f ca="1">IF(ROWS($1:154)&gt;COUNT(Dong1),"",IF(OFFSET(TH!N$1,SMALL(Dong1,ROWS($1:154)),)="1111",OFFSET(TH!L$1,SMALL(Dong1,ROWS($1:154)),),0))</f>
        <v>46000000</v>
      </c>
      <c r="I167" s="63">
        <f t="shared" ca="1" si="3"/>
        <v>128100000</v>
      </c>
      <c r="J167" s="68"/>
    </row>
    <row r="168" spans="1:10" ht="19.5" customHeight="1">
      <c r="A168" s="62">
        <f ca="1">IF(ROWS($1:155)&gt;COUNT(Dong1),"",OFFSET(TH!B$1,SMALL(Dong1,ROWS($1:155)),))</f>
        <v>42760</v>
      </c>
      <c r="B168" s="62">
        <f ca="1">IF(ROWS($1:155)&gt;COUNT(Dong1),"",OFFSET(TH!D$1,SMALL(Dong1,ROWS($1:155)),))</f>
        <v>42760</v>
      </c>
      <c r="C168" s="63" t="str">
        <f ca="1">IF(ROWS($1:155)&gt;COUNT(Dong1),"",IF(OFFSET(TH!M$1,SMALL(Dong1,ROWS($1:155)),)="1111",OFFSET(TH!C$1,SMALL(Dong1,ROWS($1:155)),),""))</f>
        <v>T25</v>
      </c>
      <c r="D168" s="64" t="str">
        <f ca="1">IF(ROWS($1:155)&gt;COUNT(Dong1),"",IF(OFFSET(TH!N$1,SMALL(Dong1,ROWS($1:155)),)="1111",OFFSET(TH!C$1,SMALL(Dong1,ROWS($1:155)),),""))</f>
        <v/>
      </c>
      <c r="E168" s="95" t="str">
        <f ca="1">IF(ROWS($1:155)&gt;COUNT(Dong1),"",OFFSET(TH!E$1,SMALL(Dong1,ROWS($1:155)),))</f>
        <v>Tiền hốt hụi</v>
      </c>
      <c r="F168" s="66">
        <f ca="1">IF(ROWS($1:155)&gt;COUNT(Dong1),"",IF(OFFSET(TH!N$1,SMALL(Dong1,ROWS($1:155)),)="1111",OFFSET(TH!M$1,SMALL(Dong1,ROWS($1:155)),),OFFSET(TH!N$1,SMALL(Dong1,ROWS($1:155)),)))</f>
        <v>0</v>
      </c>
      <c r="G168" s="67">
        <f ca="1">IF(ROWS($1:155)&gt;COUNT(Dong1),"",IF(OFFSET(TH!M$1,SMALL(Dong1,ROWS($1:155)),)="1111",OFFSET(TH!L$1,SMALL(Dong1,ROWS($1:155)),),0))</f>
        <v>16020000</v>
      </c>
      <c r="H168" s="65">
        <f ca="1">IF(ROWS($1:155)&gt;COUNT(Dong1),"",IF(OFFSET(TH!N$1,SMALL(Dong1,ROWS($1:155)),)="1111",OFFSET(TH!L$1,SMALL(Dong1,ROWS($1:155)),),0))</f>
        <v>0</v>
      </c>
      <c r="I168" s="63">
        <f t="shared" ca="1" si="3"/>
        <v>144120000</v>
      </c>
      <c r="J168" s="68"/>
    </row>
    <row r="169" spans="1:10" ht="19.5" customHeight="1">
      <c r="A169" s="62">
        <f ca="1">IF(ROWS($1:156)&gt;COUNT(Dong1),"",OFFSET(TH!B$1,SMALL(Dong1,ROWS($1:156)),))</f>
        <v>42760</v>
      </c>
      <c r="B169" s="62">
        <f ca="1">IF(ROWS($1:156)&gt;COUNT(Dong1),"",OFFSET(TH!D$1,SMALL(Dong1,ROWS($1:156)),))</f>
        <v>42760</v>
      </c>
      <c r="C169" s="63" t="str">
        <f ca="1">IF(ROWS($1:156)&gt;COUNT(Dong1),"",IF(OFFSET(TH!M$1,SMALL(Dong1,ROWS($1:156)),)="1111",OFFSET(TH!C$1,SMALL(Dong1,ROWS($1:156)),),""))</f>
        <v/>
      </c>
      <c r="D169" s="64" t="str">
        <f ca="1">IF(ROWS($1:156)&gt;COUNT(Dong1),"",IF(OFFSET(TH!N$1,SMALL(Dong1,ROWS($1:156)),)="1111",OFFSET(TH!C$1,SMALL(Dong1,ROWS($1:156)),),""))</f>
        <v>C128</v>
      </c>
      <c r="E169" s="95" t="str">
        <f ca="1">IF(ROWS($1:156)&gt;COUNT(Dong1),"",OFFSET(TH!E$1,SMALL(Dong1,ROWS($1:156)),))</f>
        <v>Chi phí C Duy</v>
      </c>
      <c r="F169" s="66">
        <f ca="1">IF(ROWS($1:156)&gt;COUNT(Dong1),"",IF(OFFSET(TH!N$1,SMALL(Dong1,ROWS($1:156)),)="1111",OFFSET(TH!M$1,SMALL(Dong1,ROWS($1:156)),),OFFSET(TH!N$1,SMALL(Dong1,ROWS($1:156)),)))</f>
        <v>0</v>
      </c>
      <c r="G169" s="67">
        <f ca="1">IF(ROWS($1:156)&gt;COUNT(Dong1),"",IF(OFFSET(TH!M$1,SMALL(Dong1,ROWS($1:156)),)="1111",OFFSET(TH!L$1,SMALL(Dong1,ROWS($1:156)),),0))</f>
        <v>0</v>
      </c>
      <c r="H169" s="65">
        <f ca="1">IF(ROWS($1:156)&gt;COUNT(Dong1),"",IF(OFFSET(TH!N$1,SMALL(Dong1,ROWS($1:156)),)="1111",OFFSET(TH!L$1,SMALL(Dong1,ROWS($1:156)),),0))</f>
        <v>10000000</v>
      </c>
      <c r="I169" s="63">
        <f t="shared" ca="1" si="3"/>
        <v>134120000</v>
      </c>
      <c r="J169" s="68"/>
    </row>
    <row r="170" spans="1:10" ht="19.5" customHeight="1">
      <c r="A170" s="62">
        <f ca="1">IF(ROWS($1:157)&gt;COUNT(Dong1),"",OFFSET(TH!B$1,SMALL(Dong1,ROWS($1:157)),))</f>
        <v>42760</v>
      </c>
      <c r="B170" s="62">
        <f ca="1">IF(ROWS($1:157)&gt;COUNT(Dong1),"",OFFSET(TH!D$1,SMALL(Dong1,ROWS($1:157)),))</f>
        <v>42760</v>
      </c>
      <c r="C170" s="63" t="str">
        <f ca="1">IF(ROWS($1:157)&gt;COUNT(Dong1),"",IF(OFFSET(TH!M$1,SMALL(Dong1,ROWS($1:157)),)="1111",OFFSET(TH!C$1,SMALL(Dong1,ROWS($1:157)),),""))</f>
        <v/>
      </c>
      <c r="D170" s="64" t="str">
        <f ca="1">IF(ROWS($1:157)&gt;COUNT(Dong1),"",IF(OFFSET(TH!N$1,SMALL(Dong1,ROWS($1:157)),)="1111",OFFSET(TH!C$1,SMALL(Dong1,ROWS($1:157)),),""))</f>
        <v>C126</v>
      </c>
      <c r="E170" s="95" t="str">
        <f ca="1">IF(ROWS($1:157)&gt;COUNT(Dong1),"",OFFSET(TH!E$1,SMALL(Dong1,ROWS($1:157)),))</f>
        <v>Diệp máy lạnh</v>
      </c>
      <c r="F170" s="66">
        <f ca="1">IF(ROWS($1:157)&gt;COUNT(Dong1),"",IF(OFFSET(TH!N$1,SMALL(Dong1,ROWS($1:157)),)="1111",OFFSET(TH!M$1,SMALL(Dong1,ROWS($1:157)),),OFFSET(TH!N$1,SMALL(Dong1,ROWS($1:157)),)))</f>
        <v>0</v>
      </c>
      <c r="G170" s="67">
        <f ca="1">IF(ROWS($1:157)&gt;COUNT(Dong1),"",IF(OFFSET(TH!M$1,SMALL(Dong1,ROWS($1:157)),)="1111",OFFSET(TH!L$1,SMALL(Dong1,ROWS($1:157)),),0))</f>
        <v>0</v>
      </c>
      <c r="H170" s="65">
        <f ca="1">IF(ROWS($1:157)&gt;COUNT(Dong1),"",IF(OFFSET(TH!N$1,SMALL(Dong1,ROWS($1:157)),)="1111",OFFSET(TH!L$1,SMALL(Dong1,ROWS($1:157)),),0))</f>
        <v>20000000</v>
      </c>
      <c r="I170" s="63">
        <f t="shared" ca="1" si="3"/>
        <v>114120000</v>
      </c>
      <c r="J170" s="68"/>
    </row>
    <row r="171" spans="1:10" ht="19.5" customHeight="1">
      <c r="A171" s="62">
        <f ca="1">IF(ROWS($1:158)&gt;COUNT(Dong1),"",OFFSET(TH!B$1,SMALL(Dong1,ROWS($1:158)),))</f>
        <v>42760</v>
      </c>
      <c r="B171" s="62">
        <f ca="1">IF(ROWS($1:158)&gt;COUNT(Dong1),"",OFFSET(TH!D$1,SMALL(Dong1,ROWS($1:158)),))</f>
        <v>42760</v>
      </c>
      <c r="C171" s="63" t="str">
        <f ca="1">IF(ROWS($1:158)&gt;COUNT(Dong1),"",IF(OFFSET(TH!M$1,SMALL(Dong1,ROWS($1:158)),)="1111",OFFSET(TH!C$1,SMALL(Dong1,ROWS($1:158)),),""))</f>
        <v/>
      </c>
      <c r="D171" s="64" t="str">
        <f ca="1">IF(ROWS($1:158)&gt;COUNT(Dong1),"",IF(OFFSET(TH!N$1,SMALL(Dong1,ROWS($1:158)),)="1111",OFFSET(TH!C$1,SMALL(Dong1,ROWS($1:158)),),""))</f>
        <v>C129</v>
      </c>
      <c r="E171" s="95" t="str">
        <f ca="1">IF(ROWS($1:158)&gt;COUNT(Dong1),"",OFFSET(TH!E$1,SMALL(Dong1,ROWS($1:158)),))</f>
        <v>Lì xì thêm</v>
      </c>
      <c r="F171" s="66">
        <f ca="1">IF(ROWS($1:158)&gt;COUNT(Dong1),"",IF(OFFSET(TH!N$1,SMALL(Dong1,ROWS($1:158)),)="1111",OFFSET(TH!M$1,SMALL(Dong1,ROWS($1:158)),),OFFSET(TH!N$1,SMALL(Dong1,ROWS($1:158)),)))</f>
        <v>0</v>
      </c>
      <c r="G171" s="67">
        <f ca="1">IF(ROWS($1:158)&gt;COUNT(Dong1),"",IF(OFFSET(TH!M$1,SMALL(Dong1,ROWS($1:158)),)="1111",OFFSET(TH!L$1,SMALL(Dong1,ROWS($1:158)),),0))</f>
        <v>0</v>
      </c>
      <c r="H171" s="65">
        <f ca="1">IF(ROWS($1:158)&gt;COUNT(Dong1),"",IF(OFFSET(TH!N$1,SMALL(Dong1,ROWS($1:158)),)="1111",OFFSET(TH!L$1,SMALL(Dong1,ROWS($1:158)),),0))</f>
        <v>25000000</v>
      </c>
      <c r="I171" s="63">
        <f t="shared" ca="1" si="3"/>
        <v>89120000</v>
      </c>
      <c r="J171" s="68"/>
    </row>
    <row r="172" spans="1:10" ht="19.5" customHeight="1">
      <c r="A172" s="62">
        <f ca="1">IF(ROWS($1:159)&gt;COUNT(Dong1),"",OFFSET(TH!B$1,SMALL(Dong1,ROWS($1:159)),))</f>
        <v>42760</v>
      </c>
      <c r="B172" s="62">
        <f ca="1">IF(ROWS($1:159)&gt;COUNT(Dong1),"",OFFSET(TH!D$1,SMALL(Dong1,ROWS($1:159)),))</f>
        <v>42760</v>
      </c>
      <c r="C172" s="63" t="str">
        <f ca="1">IF(ROWS($1:159)&gt;COUNT(Dong1),"",IF(OFFSET(TH!M$1,SMALL(Dong1,ROWS($1:159)),)="1111",OFFSET(TH!C$1,SMALL(Dong1,ROWS($1:159)),),""))</f>
        <v/>
      </c>
      <c r="D172" s="64" t="str">
        <f ca="1">IF(ROWS($1:159)&gt;COUNT(Dong1),"",IF(OFFSET(TH!N$1,SMALL(Dong1,ROWS($1:159)),)="1111",OFFSET(TH!C$1,SMALL(Dong1,ROWS($1:159)),),""))</f>
        <v>C130</v>
      </c>
      <c r="E172" s="95" t="str">
        <f ca="1">IF(ROWS($1:159)&gt;COUNT(Dong1),"",OFFSET(TH!E$1,SMALL(Dong1,ROWS($1:159)),))</f>
        <v>Tiền chợ tết</v>
      </c>
      <c r="F172" s="66">
        <f ca="1">IF(ROWS($1:159)&gt;COUNT(Dong1),"",IF(OFFSET(TH!N$1,SMALL(Dong1,ROWS($1:159)),)="1111",OFFSET(TH!M$1,SMALL(Dong1,ROWS($1:159)),),OFFSET(TH!N$1,SMALL(Dong1,ROWS($1:159)),)))</f>
        <v>0</v>
      </c>
      <c r="G172" s="67">
        <f ca="1">IF(ROWS($1:159)&gt;COUNT(Dong1),"",IF(OFFSET(TH!M$1,SMALL(Dong1,ROWS($1:159)),)="1111",OFFSET(TH!L$1,SMALL(Dong1,ROWS($1:159)),),0))</f>
        <v>0</v>
      </c>
      <c r="H172" s="65">
        <f ca="1">IF(ROWS($1:159)&gt;COUNT(Dong1),"",IF(OFFSET(TH!N$1,SMALL(Dong1,ROWS($1:159)),)="1111",OFFSET(TH!L$1,SMALL(Dong1,ROWS($1:159)),),0))</f>
        <v>15000000</v>
      </c>
      <c r="I172" s="63">
        <f t="shared" ca="1" si="3"/>
        <v>74120000</v>
      </c>
      <c r="J172" s="68"/>
    </row>
    <row r="173" spans="1:10" ht="19.5" customHeight="1">
      <c r="A173" s="62" t="str">
        <f ca="1">IF(ROWS($1:160)&gt;COUNT(Dong1),"",OFFSET(TH!B$1,SMALL(Dong1,ROWS($1:160)),))</f>
        <v/>
      </c>
      <c r="B173" s="62" t="str">
        <f ca="1">IF(ROWS($1:160)&gt;COUNT(Dong1),"",OFFSET(TH!D$1,SMALL(Dong1,ROWS($1:160)),))</f>
        <v/>
      </c>
      <c r="C173" s="63" t="str">
        <f ca="1">IF(ROWS($1:160)&gt;COUNT(Dong1),"",IF(OFFSET(TH!M$1,SMALL(Dong1,ROWS($1:160)),)="1111",OFFSET(TH!C$1,SMALL(Dong1,ROWS($1:160)),),""))</f>
        <v/>
      </c>
      <c r="D173" s="64" t="str">
        <f ca="1">IF(ROWS($1:160)&gt;COUNT(Dong1),"",IF(OFFSET(TH!N$1,SMALL(Dong1,ROWS($1:160)),)="1111",OFFSET(TH!C$1,SMALL(Dong1,ROWS($1:160)),),""))</f>
        <v/>
      </c>
      <c r="E173" s="95" t="str">
        <f ca="1">IF(ROWS($1:160)&gt;COUNT(Dong1),"",OFFSET(TH!E$1,SMALL(Dong1,ROWS($1:160)),))</f>
        <v/>
      </c>
      <c r="F173" s="66" t="str">
        <f ca="1">IF(ROWS($1:160)&gt;COUNT(Dong1),"",IF(OFFSET(TH!N$1,SMALL(Dong1,ROWS($1:160)),)="1111",OFFSET(TH!M$1,SMALL(Dong1,ROWS($1:160)),),OFFSET(TH!N$1,SMALL(Dong1,ROWS($1:160)),)))</f>
        <v/>
      </c>
      <c r="G173" s="67" t="str">
        <f ca="1">IF(ROWS($1:160)&gt;COUNT(Dong1),"",IF(OFFSET(TH!M$1,SMALL(Dong1,ROWS($1:160)),)="1111",OFFSET(TH!L$1,SMALL(Dong1,ROWS($1:160)),),0))</f>
        <v/>
      </c>
      <c r="H173" s="65" t="str">
        <f ca="1">IF(ROWS($1:160)&gt;COUNT(Dong1),"",IF(OFFSET(TH!N$1,SMALL(Dong1,ROWS($1:160)),)="1111",OFFSET(TH!L$1,SMALL(Dong1,ROWS($1:160)),),0))</f>
        <v/>
      </c>
      <c r="I173" s="63">
        <f t="shared" ca="1" si="3"/>
        <v>0</v>
      </c>
      <c r="J173" s="68"/>
    </row>
    <row r="174" spans="1:10" ht="19.5" customHeight="1">
      <c r="A174" s="62" t="str">
        <f ca="1">IF(ROWS($1:161)&gt;COUNT(Dong1),"",OFFSET(TH!B$1,SMALL(Dong1,ROWS($1:161)),))</f>
        <v/>
      </c>
      <c r="B174" s="62" t="str">
        <f ca="1">IF(ROWS($1:161)&gt;COUNT(Dong1),"",OFFSET(TH!D$1,SMALL(Dong1,ROWS($1:161)),))</f>
        <v/>
      </c>
      <c r="C174" s="63" t="str">
        <f ca="1">IF(ROWS($1:161)&gt;COUNT(Dong1),"",IF(OFFSET(TH!M$1,SMALL(Dong1,ROWS($1:161)),)="1111",OFFSET(TH!C$1,SMALL(Dong1,ROWS($1:161)),),""))</f>
        <v/>
      </c>
      <c r="D174" s="64" t="str">
        <f ca="1">IF(ROWS($1:161)&gt;COUNT(Dong1),"",IF(OFFSET(TH!N$1,SMALL(Dong1,ROWS($1:161)),)="1111",OFFSET(TH!C$1,SMALL(Dong1,ROWS($1:161)),),""))</f>
        <v/>
      </c>
      <c r="E174" s="95" t="str">
        <f ca="1">IF(ROWS($1:161)&gt;COUNT(Dong1),"",OFFSET(TH!E$1,SMALL(Dong1,ROWS($1:161)),))</f>
        <v/>
      </c>
      <c r="F174" s="66" t="str">
        <f ca="1">IF(ROWS($1:161)&gt;COUNT(Dong1),"",IF(OFFSET(TH!N$1,SMALL(Dong1,ROWS($1:161)),)="1111",OFFSET(TH!M$1,SMALL(Dong1,ROWS($1:161)),),OFFSET(TH!N$1,SMALL(Dong1,ROWS($1:161)),)))</f>
        <v/>
      </c>
      <c r="G174" s="67" t="str">
        <f ca="1">IF(ROWS($1:161)&gt;COUNT(Dong1),"",IF(OFFSET(TH!M$1,SMALL(Dong1,ROWS($1:161)),)="1111",OFFSET(TH!L$1,SMALL(Dong1,ROWS($1:161)),),0))</f>
        <v/>
      </c>
      <c r="H174" s="65" t="str">
        <f ca="1">IF(ROWS($1:161)&gt;COUNT(Dong1),"",IF(OFFSET(TH!N$1,SMALL(Dong1,ROWS($1:161)),)="1111",OFFSET(TH!L$1,SMALL(Dong1,ROWS($1:161)),),0))</f>
        <v/>
      </c>
      <c r="I174" s="63">
        <f t="shared" ca="1" si="3"/>
        <v>0</v>
      </c>
      <c r="J174" s="68"/>
    </row>
    <row r="175" spans="1:10" ht="19.5" customHeight="1">
      <c r="A175" s="62" t="str">
        <f ca="1">IF(ROWS($1:162)&gt;COUNT(Dong1),"",OFFSET(TH!B$1,SMALL(Dong1,ROWS($1:162)),))</f>
        <v/>
      </c>
      <c r="B175" s="62" t="str">
        <f ca="1">IF(ROWS($1:162)&gt;COUNT(Dong1),"",OFFSET(TH!D$1,SMALL(Dong1,ROWS($1:162)),))</f>
        <v/>
      </c>
      <c r="C175" s="63" t="str">
        <f ca="1">IF(ROWS($1:162)&gt;COUNT(Dong1),"",IF(OFFSET(TH!M$1,SMALL(Dong1,ROWS($1:162)),)="1111",OFFSET(TH!C$1,SMALL(Dong1,ROWS($1:162)),),""))</f>
        <v/>
      </c>
      <c r="D175" s="64" t="str">
        <f ca="1">IF(ROWS($1:162)&gt;COUNT(Dong1),"",IF(OFFSET(TH!N$1,SMALL(Dong1,ROWS($1:162)),)="1111",OFFSET(TH!C$1,SMALL(Dong1,ROWS($1:162)),),""))</f>
        <v/>
      </c>
      <c r="E175" s="95" t="str">
        <f ca="1">IF(ROWS($1:162)&gt;COUNT(Dong1),"",OFFSET(TH!E$1,SMALL(Dong1,ROWS($1:162)),))</f>
        <v/>
      </c>
      <c r="F175" s="66" t="str">
        <f ca="1">IF(ROWS($1:162)&gt;COUNT(Dong1),"",IF(OFFSET(TH!N$1,SMALL(Dong1,ROWS($1:162)),)="1111",OFFSET(TH!M$1,SMALL(Dong1,ROWS($1:162)),),OFFSET(TH!N$1,SMALL(Dong1,ROWS($1:162)),)))</f>
        <v/>
      </c>
      <c r="G175" s="67" t="str">
        <f ca="1">IF(ROWS($1:162)&gt;COUNT(Dong1),"",IF(OFFSET(TH!M$1,SMALL(Dong1,ROWS($1:162)),)="1111",OFFSET(TH!L$1,SMALL(Dong1,ROWS($1:162)),),0))</f>
        <v/>
      </c>
      <c r="H175" s="65" t="str">
        <f ca="1">IF(ROWS($1:162)&gt;COUNT(Dong1),"",IF(OFFSET(TH!N$1,SMALL(Dong1,ROWS($1:162)),)="1111",OFFSET(TH!L$1,SMALL(Dong1,ROWS($1:162)),),0))</f>
        <v/>
      </c>
      <c r="I175" s="63">
        <f t="shared" ca="1" si="3"/>
        <v>0</v>
      </c>
      <c r="J175" s="68"/>
    </row>
    <row r="176" spans="1:10" ht="19.5" customHeight="1">
      <c r="A176" s="62" t="str">
        <f ca="1">IF(ROWS($1:163)&gt;COUNT(Dong1),"",OFFSET(TH!B$1,SMALL(Dong1,ROWS($1:163)),))</f>
        <v/>
      </c>
      <c r="B176" s="62" t="str">
        <f ca="1">IF(ROWS($1:163)&gt;COUNT(Dong1),"",OFFSET(TH!D$1,SMALL(Dong1,ROWS($1:163)),))</f>
        <v/>
      </c>
      <c r="C176" s="63" t="str">
        <f ca="1">IF(ROWS($1:163)&gt;COUNT(Dong1),"",IF(OFFSET(TH!M$1,SMALL(Dong1,ROWS($1:163)),)="1111",OFFSET(TH!C$1,SMALL(Dong1,ROWS($1:163)),),""))</f>
        <v/>
      </c>
      <c r="D176" s="64" t="str">
        <f ca="1">IF(ROWS($1:163)&gt;COUNT(Dong1),"",IF(OFFSET(TH!N$1,SMALL(Dong1,ROWS($1:163)),)="1111",OFFSET(TH!C$1,SMALL(Dong1,ROWS($1:163)),),""))</f>
        <v/>
      </c>
      <c r="E176" s="95" t="str">
        <f ca="1">IF(ROWS($1:163)&gt;COUNT(Dong1),"",OFFSET(TH!E$1,SMALL(Dong1,ROWS($1:163)),))</f>
        <v/>
      </c>
      <c r="F176" s="66" t="str">
        <f ca="1">IF(ROWS($1:163)&gt;COUNT(Dong1),"",IF(OFFSET(TH!N$1,SMALL(Dong1,ROWS($1:163)),)="1111",OFFSET(TH!M$1,SMALL(Dong1,ROWS($1:163)),),OFFSET(TH!N$1,SMALL(Dong1,ROWS($1:163)),)))</f>
        <v/>
      </c>
      <c r="G176" s="67" t="str">
        <f ca="1">IF(ROWS($1:163)&gt;COUNT(Dong1),"",IF(OFFSET(TH!M$1,SMALL(Dong1,ROWS($1:163)),)="1111",OFFSET(TH!L$1,SMALL(Dong1,ROWS($1:163)),),0))</f>
        <v/>
      </c>
      <c r="H176" s="65" t="str">
        <f ca="1">IF(ROWS($1:163)&gt;COUNT(Dong1),"",IF(OFFSET(TH!N$1,SMALL(Dong1,ROWS($1:163)),)="1111",OFFSET(TH!L$1,SMALL(Dong1,ROWS($1:163)),),0))</f>
        <v/>
      </c>
      <c r="I176" s="63">
        <f t="shared" ca="1" si="3"/>
        <v>0</v>
      </c>
      <c r="J176" s="68"/>
    </row>
    <row r="177" spans="1:10" ht="19.5" customHeight="1">
      <c r="A177" s="62" t="str">
        <f ca="1">IF(ROWS($1:164)&gt;COUNT(Dong1),"",OFFSET(TH!B$1,SMALL(Dong1,ROWS($1:164)),))</f>
        <v/>
      </c>
      <c r="B177" s="62" t="str">
        <f ca="1">IF(ROWS($1:164)&gt;COUNT(Dong1),"",OFFSET(TH!D$1,SMALL(Dong1,ROWS($1:164)),))</f>
        <v/>
      </c>
      <c r="C177" s="63" t="str">
        <f ca="1">IF(ROWS($1:164)&gt;COUNT(Dong1),"",IF(OFFSET(TH!M$1,SMALL(Dong1,ROWS($1:164)),)="1111",OFFSET(TH!C$1,SMALL(Dong1,ROWS($1:164)),),""))</f>
        <v/>
      </c>
      <c r="D177" s="64" t="str">
        <f ca="1">IF(ROWS($1:164)&gt;COUNT(Dong1),"",IF(OFFSET(TH!N$1,SMALL(Dong1,ROWS($1:164)),)="1111",OFFSET(TH!C$1,SMALL(Dong1,ROWS($1:164)),),""))</f>
        <v/>
      </c>
      <c r="E177" s="95" t="str">
        <f ca="1">IF(ROWS($1:164)&gt;COUNT(Dong1),"",OFFSET(TH!E$1,SMALL(Dong1,ROWS($1:164)),))</f>
        <v/>
      </c>
      <c r="F177" s="66" t="str">
        <f ca="1">IF(ROWS($1:164)&gt;COUNT(Dong1),"",IF(OFFSET(TH!N$1,SMALL(Dong1,ROWS($1:164)),)="1111",OFFSET(TH!M$1,SMALL(Dong1,ROWS($1:164)),),OFFSET(TH!N$1,SMALL(Dong1,ROWS($1:164)),)))</f>
        <v/>
      </c>
      <c r="G177" s="67" t="str">
        <f ca="1">IF(ROWS($1:164)&gt;COUNT(Dong1),"",IF(OFFSET(TH!M$1,SMALL(Dong1,ROWS($1:164)),)="1111",OFFSET(TH!L$1,SMALL(Dong1,ROWS($1:164)),),0))</f>
        <v/>
      </c>
      <c r="H177" s="65" t="str">
        <f ca="1">IF(ROWS($1:164)&gt;COUNT(Dong1),"",IF(OFFSET(TH!N$1,SMALL(Dong1,ROWS($1:164)),)="1111",OFFSET(TH!L$1,SMALL(Dong1,ROWS($1:164)),),0))</f>
        <v/>
      </c>
      <c r="I177" s="63">
        <f t="shared" ca="1" si="3"/>
        <v>0</v>
      </c>
      <c r="J177" s="68"/>
    </row>
    <row r="178" spans="1:10" ht="19.5" customHeight="1">
      <c r="A178" s="62" t="str">
        <f ca="1">IF(ROWS($1:165)&gt;COUNT(Dong1),"",OFFSET(TH!B$1,SMALL(Dong1,ROWS($1:165)),))</f>
        <v/>
      </c>
      <c r="B178" s="62" t="str">
        <f ca="1">IF(ROWS($1:165)&gt;COUNT(Dong1),"",OFFSET(TH!D$1,SMALL(Dong1,ROWS($1:165)),))</f>
        <v/>
      </c>
      <c r="C178" s="63" t="str">
        <f ca="1">IF(ROWS($1:165)&gt;COUNT(Dong1),"",IF(OFFSET(TH!M$1,SMALL(Dong1,ROWS($1:165)),)="1111",OFFSET(TH!C$1,SMALL(Dong1,ROWS($1:165)),),""))</f>
        <v/>
      </c>
      <c r="D178" s="64" t="str">
        <f ca="1">IF(ROWS($1:165)&gt;COUNT(Dong1),"",IF(OFFSET(TH!N$1,SMALL(Dong1,ROWS($1:165)),)="1111",OFFSET(TH!C$1,SMALL(Dong1,ROWS($1:165)),),""))</f>
        <v/>
      </c>
      <c r="E178" s="95" t="str">
        <f ca="1">IF(ROWS($1:165)&gt;COUNT(Dong1),"",OFFSET(TH!E$1,SMALL(Dong1,ROWS($1:165)),))</f>
        <v/>
      </c>
      <c r="F178" s="66" t="str">
        <f ca="1">IF(ROWS($1:165)&gt;COUNT(Dong1),"",IF(OFFSET(TH!N$1,SMALL(Dong1,ROWS($1:165)),)="1111",OFFSET(TH!M$1,SMALL(Dong1,ROWS($1:165)),),OFFSET(TH!N$1,SMALL(Dong1,ROWS($1:165)),)))</f>
        <v/>
      </c>
      <c r="G178" s="67" t="str">
        <f ca="1">IF(ROWS($1:165)&gt;COUNT(Dong1),"",IF(OFFSET(TH!M$1,SMALL(Dong1,ROWS($1:165)),)="1111",OFFSET(TH!L$1,SMALL(Dong1,ROWS($1:165)),),0))</f>
        <v/>
      </c>
      <c r="H178" s="65" t="str">
        <f ca="1">IF(ROWS($1:165)&gt;COUNT(Dong1),"",IF(OFFSET(TH!N$1,SMALL(Dong1,ROWS($1:165)),)="1111",OFFSET(TH!L$1,SMALL(Dong1,ROWS($1:165)),),0))</f>
        <v/>
      </c>
      <c r="I178" s="63">
        <f t="shared" ca="1" si="3"/>
        <v>0</v>
      </c>
      <c r="J178" s="68"/>
    </row>
    <row r="179" spans="1:10" ht="19.5" customHeight="1">
      <c r="A179" s="62" t="str">
        <f ca="1">IF(ROWS($1:166)&gt;COUNT(Dong1),"",OFFSET(TH!B$1,SMALL(Dong1,ROWS($1:166)),))</f>
        <v/>
      </c>
      <c r="B179" s="62" t="str">
        <f ca="1">IF(ROWS($1:166)&gt;COUNT(Dong1),"",OFFSET(TH!D$1,SMALL(Dong1,ROWS($1:166)),))</f>
        <v/>
      </c>
      <c r="C179" s="63" t="str">
        <f ca="1">IF(ROWS($1:166)&gt;COUNT(Dong1),"",IF(OFFSET(TH!M$1,SMALL(Dong1,ROWS($1:166)),)="1111",OFFSET(TH!C$1,SMALL(Dong1,ROWS($1:166)),),""))</f>
        <v/>
      </c>
      <c r="D179" s="64" t="str">
        <f ca="1">IF(ROWS($1:166)&gt;COUNT(Dong1),"",IF(OFFSET(TH!N$1,SMALL(Dong1,ROWS($1:166)),)="1111",OFFSET(TH!C$1,SMALL(Dong1,ROWS($1:166)),),""))</f>
        <v/>
      </c>
      <c r="E179" s="95" t="str">
        <f ca="1">IF(ROWS($1:166)&gt;COUNT(Dong1),"",OFFSET(TH!E$1,SMALL(Dong1,ROWS($1:166)),))</f>
        <v/>
      </c>
      <c r="F179" s="66" t="str">
        <f ca="1">IF(ROWS($1:166)&gt;COUNT(Dong1),"",IF(OFFSET(TH!N$1,SMALL(Dong1,ROWS($1:166)),)="1111",OFFSET(TH!M$1,SMALL(Dong1,ROWS($1:166)),),OFFSET(TH!N$1,SMALL(Dong1,ROWS($1:166)),)))</f>
        <v/>
      </c>
      <c r="G179" s="67" t="str">
        <f ca="1">IF(ROWS($1:166)&gt;COUNT(Dong1),"",IF(OFFSET(TH!M$1,SMALL(Dong1,ROWS($1:166)),)="1111",OFFSET(TH!L$1,SMALL(Dong1,ROWS($1:166)),),0))</f>
        <v/>
      </c>
      <c r="H179" s="65" t="str">
        <f ca="1">IF(ROWS($1:166)&gt;COUNT(Dong1),"",IF(OFFSET(TH!N$1,SMALL(Dong1,ROWS($1:166)),)="1111",OFFSET(TH!L$1,SMALL(Dong1,ROWS($1:166)),),0))</f>
        <v/>
      </c>
      <c r="I179" s="63">
        <f t="shared" ca="1" si="3"/>
        <v>0</v>
      </c>
      <c r="J179" s="68"/>
    </row>
    <row r="180" spans="1:10" ht="19.5" customHeight="1">
      <c r="A180" s="62" t="str">
        <f ca="1">IF(ROWS($1:167)&gt;COUNT(Dong1),"",OFFSET(TH!B$1,SMALL(Dong1,ROWS($1:167)),))</f>
        <v/>
      </c>
      <c r="B180" s="62" t="str">
        <f ca="1">IF(ROWS($1:167)&gt;COUNT(Dong1),"",OFFSET(TH!D$1,SMALL(Dong1,ROWS($1:167)),))</f>
        <v/>
      </c>
      <c r="C180" s="63" t="str">
        <f ca="1">IF(ROWS($1:167)&gt;COUNT(Dong1),"",IF(OFFSET(TH!M$1,SMALL(Dong1,ROWS($1:167)),)="1111",OFFSET(TH!C$1,SMALL(Dong1,ROWS($1:167)),),""))</f>
        <v/>
      </c>
      <c r="D180" s="64" t="str">
        <f ca="1">IF(ROWS($1:167)&gt;COUNT(Dong1),"",IF(OFFSET(TH!N$1,SMALL(Dong1,ROWS($1:167)),)="1111",OFFSET(TH!C$1,SMALL(Dong1,ROWS($1:167)),),""))</f>
        <v/>
      </c>
      <c r="E180" s="95" t="str">
        <f ca="1">IF(ROWS($1:167)&gt;COUNT(Dong1),"",OFFSET(TH!E$1,SMALL(Dong1,ROWS($1:167)),))</f>
        <v/>
      </c>
      <c r="F180" s="66" t="str">
        <f ca="1">IF(ROWS($1:167)&gt;COUNT(Dong1),"",IF(OFFSET(TH!N$1,SMALL(Dong1,ROWS($1:167)),)="1111",OFFSET(TH!M$1,SMALL(Dong1,ROWS($1:167)),),OFFSET(TH!N$1,SMALL(Dong1,ROWS($1:167)),)))</f>
        <v/>
      </c>
      <c r="G180" s="67" t="str">
        <f ca="1">IF(ROWS($1:167)&gt;COUNT(Dong1),"",IF(OFFSET(TH!M$1,SMALL(Dong1,ROWS($1:167)),)="1111",OFFSET(TH!L$1,SMALL(Dong1,ROWS($1:167)),),0))</f>
        <v/>
      </c>
      <c r="H180" s="65" t="str">
        <f ca="1">IF(ROWS($1:167)&gt;COUNT(Dong1),"",IF(OFFSET(TH!N$1,SMALL(Dong1,ROWS($1:167)),)="1111",OFFSET(TH!L$1,SMALL(Dong1,ROWS($1:167)),),0))</f>
        <v/>
      </c>
      <c r="I180" s="63">
        <f t="shared" ca="1" si="3"/>
        <v>0</v>
      </c>
      <c r="J180" s="68"/>
    </row>
    <row r="181" spans="1:10" ht="19.5" customHeight="1">
      <c r="A181" s="62" t="str">
        <f ca="1">IF(ROWS($1:168)&gt;COUNT(Dong1),"",OFFSET(TH!B$1,SMALL(Dong1,ROWS($1:168)),))</f>
        <v/>
      </c>
      <c r="B181" s="62" t="str">
        <f ca="1">IF(ROWS($1:168)&gt;COUNT(Dong1),"",OFFSET(TH!D$1,SMALL(Dong1,ROWS($1:168)),))</f>
        <v/>
      </c>
      <c r="C181" s="63" t="str">
        <f ca="1">IF(ROWS($1:168)&gt;COUNT(Dong1),"",IF(OFFSET(TH!M$1,SMALL(Dong1,ROWS($1:168)),)="1111",OFFSET(TH!C$1,SMALL(Dong1,ROWS($1:168)),),""))</f>
        <v/>
      </c>
      <c r="D181" s="64" t="str">
        <f ca="1">IF(ROWS($1:168)&gt;COUNT(Dong1),"",IF(OFFSET(TH!N$1,SMALL(Dong1,ROWS($1:168)),)="1111",OFFSET(TH!C$1,SMALL(Dong1,ROWS($1:168)),),""))</f>
        <v/>
      </c>
      <c r="E181" s="95" t="str">
        <f ca="1">IF(ROWS($1:168)&gt;COUNT(Dong1),"",OFFSET(TH!E$1,SMALL(Dong1,ROWS($1:168)),))</f>
        <v/>
      </c>
      <c r="F181" s="66" t="str">
        <f ca="1">IF(ROWS($1:168)&gt;COUNT(Dong1),"",IF(OFFSET(TH!N$1,SMALL(Dong1,ROWS($1:168)),)="1111",OFFSET(TH!M$1,SMALL(Dong1,ROWS($1:168)),),OFFSET(TH!N$1,SMALL(Dong1,ROWS($1:168)),)))</f>
        <v/>
      </c>
      <c r="G181" s="67" t="str">
        <f ca="1">IF(ROWS($1:168)&gt;COUNT(Dong1),"",IF(OFFSET(TH!M$1,SMALL(Dong1,ROWS($1:168)),)="1111",OFFSET(TH!L$1,SMALL(Dong1,ROWS($1:168)),),0))</f>
        <v/>
      </c>
      <c r="H181" s="65" t="str">
        <f ca="1">IF(ROWS($1:168)&gt;COUNT(Dong1),"",IF(OFFSET(TH!N$1,SMALL(Dong1,ROWS($1:168)),)="1111",OFFSET(TH!L$1,SMALL(Dong1,ROWS($1:168)),),0))</f>
        <v/>
      </c>
      <c r="I181" s="63">
        <f t="shared" ca="1" si="3"/>
        <v>0</v>
      </c>
      <c r="J181" s="68"/>
    </row>
    <row r="182" spans="1:10" ht="19.5" customHeight="1">
      <c r="A182" s="62" t="str">
        <f ca="1">IF(ROWS($1:169)&gt;COUNT(Dong1),"",OFFSET(TH!B$1,SMALL(Dong1,ROWS($1:169)),))</f>
        <v/>
      </c>
      <c r="B182" s="62" t="str">
        <f ca="1">IF(ROWS($1:169)&gt;COUNT(Dong1),"",OFFSET(TH!D$1,SMALL(Dong1,ROWS($1:169)),))</f>
        <v/>
      </c>
      <c r="C182" s="63" t="str">
        <f ca="1">IF(ROWS($1:169)&gt;COUNT(Dong1),"",IF(OFFSET(TH!M$1,SMALL(Dong1,ROWS($1:169)),)="1111",OFFSET(TH!C$1,SMALL(Dong1,ROWS($1:169)),),""))</f>
        <v/>
      </c>
      <c r="D182" s="64" t="str">
        <f ca="1">IF(ROWS($1:169)&gt;COUNT(Dong1),"",IF(OFFSET(TH!N$1,SMALL(Dong1,ROWS($1:169)),)="1111",OFFSET(TH!C$1,SMALL(Dong1,ROWS($1:169)),),""))</f>
        <v/>
      </c>
      <c r="E182" s="95" t="str">
        <f ca="1">IF(ROWS($1:169)&gt;COUNT(Dong1),"",OFFSET(TH!E$1,SMALL(Dong1,ROWS($1:169)),))</f>
        <v/>
      </c>
      <c r="F182" s="66" t="str">
        <f ca="1">IF(ROWS($1:169)&gt;COUNT(Dong1),"",IF(OFFSET(TH!N$1,SMALL(Dong1,ROWS($1:169)),)="1111",OFFSET(TH!M$1,SMALL(Dong1,ROWS($1:169)),),OFFSET(TH!N$1,SMALL(Dong1,ROWS($1:169)),)))</f>
        <v/>
      </c>
      <c r="G182" s="67" t="str">
        <f ca="1">IF(ROWS($1:169)&gt;COUNT(Dong1),"",IF(OFFSET(TH!M$1,SMALL(Dong1,ROWS($1:169)),)="1111",OFFSET(TH!L$1,SMALL(Dong1,ROWS($1:169)),),0))</f>
        <v/>
      </c>
      <c r="H182" s="65" t="str">
        <f ca="1">IF(ROWS($1:169)&gt;COUNT(Dong1),"",IF(OFFSET(TH!N$1,SMALL(Dong1,ROWS($1:169)),)="1111",OFFSET(TH!L$1,SMALL(Dong1,ROWS($1:169)),),0))</f>
        <v/>
      </c>
      <c r="I182" s="63">
        <f t="shared" ca="1" si="3"/>
        <v>0</v>
      </c>
      <c r="J182" s="68"/>
    </row>
    <row r="183" spans="1:10" ht="19.5" customHeight="1">
      <c r="A183" s="62" t="str">
        <f ca="1">IF(ROWS($1:170)&gt;COUNT(Dong1),"",OFFSET(TH!B$1,SMALL(Dong1,ROWS($1:170)),))</f>
        <v/>
      </c>
      <c r="B183" s="62" t="str">
        <f ca="1">IF(ROWS($1:170)&gt;COUNT(Dong1),"",OFFSET(TH!D$1,SMALL(Dong1,ROWS($1:170)),))</f>
        <v/>
      </c>
      <c r="C183" s="63" t="str">
        <f ca="1">IF(ROWS($1:170)&gt;COUNT(Dong1),"",IF(OFFSET(TH!M$1,SMALL(Dong1,ROWS($1:170)),)="1111",OFFSET(TH!C$1,SMALL(Dong1,ROWS($1:170)),),""))</f>
        <v/>
      </c>
      <c r="D183" s="64" t="str">
        <f ca="1">IF(ROWS($1:170)&gt;COUNT(Dong1),"",IF(OFFSET(TH!N$1,SMALL(Dong1,ROWS($1:170)),)="1111",OFFSET(TH!C$1,SMALL(Dong1,ROWS($1:170)),),""))</f>
        <v/>
      </c>
      <c r="E183" s="95" t="str">
        <f ca="1">IF(ROWS($1:170)&gt;COUNT(Dong1),"",OFFSET(TH!E$1,SMALL(Dong1,ROWS($1:170)),))</f>
        <v/>
      </c>
      <c r="F183" s="66" t="str">
        <f ca="1">IF(ROWS($1:170)&gt;COUNT(Dong1),"",IF(OFFSET(TH!N$1,SMALL(Dong1,ROWS($1:170)),)="1111",OFFSET(TH!M$1,SMALL(Dong1,ROWS($1:170)),),OFFSET(TH!N$1,SMALL(Dong1,ROWS($1:170)),)))</f>
        <v/>
      </c>
      <c r="G183" s="67" t="str">
        <f ca="1">IF(ROWS($1:170)&gt;COUNT(Dong1),"",IF(OFFSET(TH!M$1,SMALL(Dong1,ROWS($1:170)),)="1111",OFFSET(TH!L$1,SMALL(Dong1,ROWS($1:170)),),0))</f>
        <v/>
      </c>
      <c r="H183" s="65" t="str">
        <f ca="1">IF(ROWS($1:170)&gt;COUNT(Dong1),"",IF(OFFSET(TH!N$1,SMALL(Dong1,ROWS($1:170)),)="1111",OFFSET(TH!L$1,SMALL(Dong1,ROWS($1:170)),),0))</f>
        <v/>
      </c>
      <c r="I183" s="63">
        <f t="shared" ca="1" si="3"/>
        <v>0</v>
      </c>
      <c r="J183" s="68"/>
    </row>
    <row r="184" spans="1:10" ht="19.5" customHeight="1">
      <c r="A184" s="62" t="str">
        <f ca="1">IF(ROWS($1:171)&gt;COUNT(Dong1),"",OFFSET(TH!B$1,SMALL(Dong1,ROWS($1:171)),))</f>
        <v/>
      </c>
      <c r="B184" s="62" t="str">
        <f ca="1">IF(ROWS($1:171)&gt;COUNT(Dong1),"",OFFSET(TH!D$1,SMALL(Dong1,ROWS($1:171)),))</f>
        <v/>
      </c>
      <c r="C184" s="63" t="str">
        <f ca="1">IF(ROWS($1:171)&gt;COUNT(Dong1),"",IF(OFFSET(TH!M$1,SMALL(Dong1,ROWS($1:171)),)="1111",OFFSET(TH!C$1,SMALL(Dong1,ROWS($1:171)),),""))</f>
        <v/>
      </c>
      <c r="D184" s="64" t="str">
        <f ca="1">IF(ROWS($1:171)&gt;COUNT(Dong1),"",IF(OFFSET(TH!N$1,SMALL(Dong1,ROWS($1:171)),)="1111",OFFSET(TH!C$1,SMALL(Dong1,ROWS($1:171)),),""))</f>
        <v/>
      </c>
      <c r="E184" s="95" t="str">
        <f ca="1">IF(ROWS($1:171)&gt;COUNT(Dong1),"",OFFSET(TH!E$1,SMALL(Dong1,ROWS($1:171)),))</f>
        <v/>
      </c>
      <c r="F184" s="66" t="str">
        <f ca="1">IF(ROWS($1:171)&gt;COUNT(Dong1),"",IF(OFFSET(TH!N$1,SMALL(Dong1,ROWS($1:171)),)="1111",OFFSET(TH!M$1,SMALL(Dong1,ROWS($1:171)),),OFFSET(TH!N$1,SMALL(Dong1,ROWS($1:171)),)))</f>
        <v/>
      </c>
      <c r="G184" s="67" t="str">
        <f ca="1">IF(ROWS($1:171)&gt;COUNT(Dong1),"",IF(OFFSET(TH!M$1,SMALL(Dong1,ROWS($1:171)),)="1111",OFFSET(TH!L$1,SMALL(Dong1,ROWS($1:171)),),0))</f>
        <v/>
      </c>
      <c r="H184" s="65" t="str">
        <f ca="1">IF(ROWS($1:171)&gt;COUNT(Dong1),"",IF(OFFSET(TH!N$1,SMALL(Dong1,ROWS($1:171)),)="1111",OFFSET(TH!L$1,SMALL(Dong1,ROWS($1:171)),),0))</f>
        <v/>
      </c>
      <c r="I184" s="63">
        <f t="shared" ca="1" si="3"/>
        <v>0</v>
      </c>
      <c r="J184" s="68"/>
    </row>
    <row r="185" spans="1:10" ht="19.5" customHeight="1">
      <c r="A185" s="62" t="str">
        <f ca="1">IF(ROWS($1:172)&gt;COUNT(Dong1),"",OFFSET(TH!B$1,SMALL(Dong1,ROWS($1:172)),))</f>
        <v/>
      </c>
      <c r="B185" s="62" t="str">
        <f ca="1">IF(ROWS($1:172)&gt;COUNT(Dong1),"",OFFSET(TH!D$1,SMALL(Dong1,ROWS($1:172)),))</f>
        <v/>
      </c>
      <c r="C185" s="63" t="str">
        <f ca="1">IF(ROWS($1:172)&gt;COUNT(Dong1),"",IF(OFFSET(TH!M$1,SMALL(Dong1,ROWS($1:172)),)="1111",OFFSET(TH!C$1,SMALL(Dong1,ROWS($1:172)),),""))</f>
        <v/>
      </c>
      <c r="D185" s="64" t="str">
        <f ca="1">IF(ROWS($1:172)&gt;COUNT(Dong1),"",IF(OFFSET(TH!N$1,SMALL(Dong1,ROWS($1:172)),)="1111",OFFSET(TH!C$1,SMALL(Dong1,ROWS($1:172)),),""))</f>
        <v/>
      </c>
      <c r="E185" s="95" t="str">
        <f ca="1">IF(ROWS($1:172)&gt;COUNT(Dong1),"",OFFSET(TH!E$1,SMALL(Dong1,ROWS($1:172)),))</f>
        <v/>
      </c>
      <c r="F185" s="66" t="str">
        <f ca="1">IF(ROWS($1:172)&gt;COUNT(Dong1),"",IF(OFFSET(TH!N$1,SMALL(Dong1,ROWS($1:172)),)="1111",OFFSET(TH!M$1,SMALL(Dong1,ROWS($1:172)),),OFFSET(TH!N$1,SMALL(Dong1,ROWS($1:172)),)))</f>
        <v/>
      </c>
      <c r="G185" s="67" t="str">
        <f ca="1">IF(ROWS($1:172)&gt;COUNT(Dong1),"",IF(OFFSET(TH!M$1,SMALL(Dong1,ROWS($1:172)),)="1111",OFFSET(TH!L$1,SMALL(Dong1,ROWS($1:172)),),0))</f>
        <v/>
      </c>
      <c r="H185" s="65" t="str">
        <f ca="1">IF(ROWS($1:172)&gt;COUNT(Dong1),"",IF(OFFSET(TH!N$1,SMALL(Dong1,ROWS($1:172)),)="1111",OFFSET(TH!L$1,SMALL(Dong1,ROWS($1:172)),),0))</f>
        <v/>
      </c>
      <c r="I185" s="63">
        <f t="shared" ca="1" si="3"/>
        <v>0</v>
      </c>
      <c r="J185" s="68"/>
    </row>
    <row r="186" spans="1:10" ht="19.5" customHeight="1">
      <c r="A186" s="62" t="str">
        <f ca="1">IF(ROWS($1:173)&gt;COUNT(Dong1),"",OFFSET(TH!B$1,SMALL(Dong1,ROWS($1:173)),))</f>
        <v/>
      </c>
      <c r="B186" s="62" t="str">
        <f ca="1">IF(ROWS($1:173)&gt;COUNT(Dong1),"",OFFSET(TH!D$1,SMALL(Dong1,ROWS($1:173)),))</f>
        <v/>
      </c>
      <c r="C186" s="63" t="str">
        <f ca="1">IF(ROWS($1:173)&gt;COUNT(Dong1),"",IF(OFFSET(TH!M$1,SMALL(Dong1,ROWS($1:173)),)="1111",OFFSET(TH!C$1,SMALL(Dong1,ROWS($1:173)),),""))</f>
        <v/>
      </c>
      <c r="D186" s="64" t="str">
        <f ca="1">IF(ROWS($1:173)&gt;COUNT(Dong1),"",IF(OFFSET(TH!N$1,SMALL(Dong1,ROWS($1:173)),)="1111",OFFSET(TH!C$1,SMALL(Dong1,ROWS($1:173)),),""))</f>
        <v/>
      </c>
      <c r="E186" s="95" t="str">
        <f ca="1">IF(ROWS($1:173)&gt;COUNT(Dong1),"",OFFSET(TH!E$1,SMALL(Dong1,ROWS($1:173)),))</f>
        <v/>
      </c>
      <c r="F186" s="66" t="str">
        <f ca="1">IF(ROWS($1:173)&gt;COUNT(Dong1),"",IF(OFFSET(TH!N$1,SMALL(Dong1,ROWS($1:173)),)="1111",OFFSET(TH!M$1,SMALL(Dong1,ROWS($1:173)),),OFFSET(TH!N$1,SMALL(Dong1,ROWS($1:173)),)))</f>
        <v/>
      </c>
      <c r="G186" s="67" t="str">
        <f ca="1">IF(ROWS($1:173)&gt;COUNT(Dong1),"",IF(OFFSET(TH!M$1,SMALL(Dong1,ROWS($1:173)),)="1111",OFFSET(TH!L$1,SMALL(Dong1,ROWS($1:173)),),0))</f>
        <v/>
      </c>
      <c r="H186" s="65" t="str">
        <f ca="1">IF(ROWS($1:173)&gt;COUNT(Dong1),"",IF(OFFSET(TH!N$1,SMALL(Dong1,ROWS($1:173)),)="1111",OFFSET(TH!L$1,SMALL(Dong1,ROWS($1:173)),),0))</f>
        <v/>
      </c>
      <c r="I186" s="63">
        <f t="shared" ca="1" si="3"/>
        <v>0</v>
      </c>
      <c r="J186" s="68"/>
    </row>
    <row r="187" spans="1:10" ht="19.5" customHeight="1">
      <c r="A187" s="62" t="str">
        <f ca="1">IF(ROWS($1:174)&gt;COUNT(Dong1),"",OFFSET(TH!B$1,SMALL(Dong1,ROWS($1:174)),))</f>
        <v/>
      </c>
      <c r="B187" s="62" t="str">
        <f ca="1">IF(ROWS($1:174)&gt;COUNT(Dong1),"",OFFSET(TH!D$1,SMALL(Dong1,ROWS($1:174)),))</f>
        <v/>
      </c>
      <c r="C187" s="63" t="str">
        <f ca="1">IF(ROWS($1:174)&gt;COUNT(Dong1),"",IF(OFFSET(TH!M$1,SMALL(Dong1,ROWS($1:174)),)="1111",OFFSET(TH!C$1,SMALL(Dong1,ROWS($1:174)),),""))</f>
        <v/>
      </c>
      <c r="D187" s="64" t="str">
        <f ca="1">IF(ROWS($1:174)&gt;COUNT(Dong1),"",IF(OFFSET(TH!N$1,SMALL(Dong1,ROWS($1:174)),)="1111",OFFSET(TH!C$1,SMALL(Dong1,ROWS($1:174)),),""))</f>
        <v/>
      </c>
      <c r="E187" s="95" t="str">
        <f ca="1">IF(ROWS($1:174)&gt;COUNT(Dong1),"",OFFSET(TH!E$1,SMALL(Dong1,ROWS($1:174)),))</f>
        <v/>
      </c>
      <c r="F187" s="66" t="str">
        <f ca="1">IF(ROWS($1:174)&gt;COUNT(Dong1),"",IF(OFFSET(TH!N$1,SMALL(Dong1,ROWS($1:174)),)="1111",OFFSET(TH!M$1,SMALL(Dong1,ROWS($1:174)),),OFFSET(TH!N$1,SMALL(Dong1,ROWS($1:174)),)))</f>
        <v/>
      </c>
      <c r="G187" s="67" t="str">
        <f ca="1">IF(ROWS($1:174)&gt;COUNT(Dong1),"",IF(OFFSET(TH!M$1,SMALL(Dong1,ROWS($1:174)),)="1111",OFFSET(TH!L$1,SMALL(Dong1,ROWS($1:174)),),0))</f>
        <v/>
      </c>
      <c r="H187" s="65" t="str">
        <f ca="1">IF(ROWS($1:174)&gt;COUNT(Dong1),"",IF(OFFSET(TH!N$1,SMALL(Dong1,ROWS($1:174)),)="1111",OFFSET(TH!L$1,SMALL(Dong1,ROWS($1:174)),),0))</f>
        <v/>
      </c>
      <c r="I187" s="63">
        <f t="shared" ca="1" si="3"/>
        <v>0</v>
      </c>
      <c r="J187" s="68"/>
    </row>
    <row r="188" spans="1:10" ht="19.5" customHeight="1">
      <c r="A188" s="62" t="str">
        <f ca="1">IF(ROWS($1:175)&gt;COUNT(Dong1),"",OFFSET(TH!B$1,SMALL(Dong1,ROWS($1:175)),))</f>
        <v/>
      </c>
      <c r="B188" s="62" t="str">
        <f ca="1">IF(ROWS($1:175)&gt;COUNT(Dong1),"",OFFSET(TH!D$1,SMALL(Dong1,ROWS($1:175)),))</f>
        <v/>
      </c>
      <c r="C188" s="63" t="str">
        <f ca="1">IF(ROWS($1:175)&gt;COUNT(Dong1),"",IF(OFFSET(TH!M$1,SMALL(Dong1,ROWS($1:175)),)="1111",OFFSET(TH!C$1,SMALL(Dong1,ROWS($1:175)),),""))</f>
        <v/>
      </c>
      <c r="D188" s="64" t="str">
        <f ca="1">IF(ROWS($1:175)&gt;COUNT(Dong1),"",IF(OFFSET(TH!N$1,SMALL(Dong1,ROWS($1:175)),)="1111",OFFSET(TH!C$1,SMALL(Dong1,ROWS($1:175)),),""))</f>
        <v/>
      </c>
      <c r="E188" s="95" t="str">
        <f ca="1">IF(ROWS($1:175)&gt;COUNT(Dong1),"",OFFSET(TH!E$1,SMALL(Dong1,ROWS($1:175)),))</f>
        <v/>
      </c>
      <c r="F188" s="66" t="str">
        <f ca="1">IF(ROWS($1:175)&gt;COUNT(Dong1),"",IF(OFFSET(TH!N$1,SMALL(Dong1,ROWS($1:175)),)="1111",OFFSET(TH!M$1,SMALL(Dong1,ROWS($1:175)),),OFFSET(TH!N$1,SMALL(Dong1,ROWS($1:175)),)))</f>
        <v/>
      </c>
      <c r="G188" s="67" t="str">
        <f ca="1">IF(ROWS($1:175)&gt;COUNT(Dong1),"",IF(OFFSET(TH!M$1,SMALL(Dong1,ROWS($1:175)),)="1111",OFFSET(TH!L$1,SMALL(Dong1,ROWS($1:175)),),0))</f>
        <v/>
      </c>
      <c r="H188" s="65" t="str">
        <f ca="1">IF(ROWS($1:175)&gt;COUNT(Dong1),"",IF(OFFSET(TH!N$1,SMALL(Dong1,ROWS($1:175)),)="1111",OFFSET(TH!L$1,SMALL(Dong1,ROWS($1:175)),),0))</f>
        <v/>
      </c>
      <c r="I188" s="63">
        <f t="shared" ca="1" si="3"/>
        <v>0</v>
      </c>
      <c r="J188" s="68"/>
    </row>
    <row r="189" spans="1:10" ht="19.5" customHeight="1">
      <c r="A189" s="62" t="str">
        <f ca="1">IF(ROWS($1:176)&gt;COUNT(Dong1),"",OFFSET(TH!B$1,SMALL(Dong1,ROWS($1:176)),))</f>
        <v/>
      </c>
      <c r="B189" s="62" t="str">
        <f ca="1">IF(ROWS($1:176)&gt;COUNT(Dong1),"",OFFSET(TH!D$1,SMALL(Dong1,ROWS($1:176)),))</f>
        <v/>
      </c>
      <c r="C189" s="63" t="str">
        <f ca="1">IF(ROWS($1:176)&gt;COUNT(Dong1),"",IF(OFFSET(TH!M$1,SMALL(Dong1,ROWS($1:176)),)="1111",OFFSET(TH!C$1,SMALL(Dong1,ROWS($1:176)),),""))</f>
        <v/>
      </c>
      <c r="D189" s="64" t="str">
        <f ca="1">IF(ROWS($1:176)&gt;COUNT(Dong1),"",IF(OFFSET(TH!N$1,SMALL(Dong1,ROWS($1:176)),)="1111",OFFSET(TH!C$1,SMALL(Dong1,ROWS($1:176)),),""))</f>
        <v/>
      </c>
      <c r="E189" s="95" t="str">
        <f ca="1">IF(ROWS($1:176)&gt;COUNT(Dong1),"",OFFSET(TH!E$1,SMALL(Dong1,ROWS($1:176)),))</f>
        <v/>
      </c>
      <c r="F189" s="66" t="str">
        <f ca="1">IF(ROWS($1:176)&gt;COUNT(Dong1),"",IF(OFFSET(TH!N$1,SMALL(Dong1,ROWS($1:176)),)="1111",OFFSET(TH!M$1,SMALL(Dong1,ROWS($1:176)),),OFFSET(TH!N$1,SMALL(Dong1,ROWS($1:176)),)))</f>
        <v/>
      </c>
      <c r="G189" s="67" t="str">
        <f ca="1">IF(ROWS($1:176)&gt;COUNT(Dong1),"",IF(OFFSET(TH!M$1,SMALL(Dong1,ROWS($1:176)),)="1111",OFFSET(TH!L$1,SMALL(Dong1,ROWS($1:176)),),0))</f>
        <v/>
      </c>
      <c r="H189" s="65" t="str">
        <f ca="1">IF(ROWS($1:176)&gt;COUNT(Dong1),"",IF(OFFSET(TH!N$1,SMALL(Dong1,ROWS($1:176)),)="1111",OFFSET(TH!L$1,SMALL(Dong1,ROWS($1:176)),),0))</f>
        <v/>
      </c>
      <c r="I189" s="63">
        <f t="shared" ca="1" si="3"/>
        <v>0</v>
      </c>
      <c r="J189" s="68"/>
    </row>
    <row r="190" spans="1:10" ht="19.5" customHeight="1">
      <c r="A190" s="62" t="str">
        <f ca="1">IF(ROWS($1:177)&gt;COUNT(Dong1),"",OFFSET(TH!B$1,SMALL(Dong1,ROWS($1:177)),))</f>
        <v/>
      </c>
      <c r="B190" s="62" t="str">
        <f ca="1">IF(ROWS($1:177)&gt;COUNT(Dong1),"",OFFSET(TH!D$1,SMALL(Dong1,ROWS($1:177)),))</f>
        <v/>
      </c>
      <c r="C190" s="63" t="str">
        <f ca="1">IF(ROWS($1:177)&gt;COUNT(Dong1),"",IF(OFFSET(TH!M$1,SMALL(Dong1,ROWS($1:177)),)="1111",OFFSET(TH!C$1,SMALL(Dong1,ROWS($1:177)),),""))</f>
        <v/>
      </c>
      <c r="D190" s="64" t="str">
        <f ca="1">IF(ROWS($1:177)&gt;COUNT(Dong1),"",IF(OFFSET(TH!N$1,SMALL(Dong1,ROWS($1:177)),)="1111",OFFSET(TH!C$1,SMALL(Dong1,ROWS($1:177)),),""))</f>
        <v/>
      </c>
      <c r="E190" s="95" t="str">
        <f ca="1">IF(ROWS($1:177)&gt;COUNT(Dong1),"",OFFSET(TH!E$1,SMALL(Dong1,ROWS($1:177)),))</f>
        <v/>
      </c>
      <c r="F190" s="66" t="str">
        <f ca="1">IF(ROWS($1:177)&gt;COUNT(Dong1),"",IF(OFFSET(TH!N$1,SMALL(Dong1,ROWS($1:177)),)="1111",OFFSET(TH!M$1,SMALL(Dong1,ROWS($1:177)),),OFFSET(TH!N$1,SMALL(Dong1,ROWS($1:177)),)))</f>
        <v/>
      </c>
      <c r="G190" s="67" t="str">
        <f ca="1">IF(ROWS($1:177)&gt;COUNT(Dong1),"",IF(OFFSET(TH!M$1,SMALL(Dong1,ROWS($1:177)),)="1111",OFFSET(TH!L$1,SMALL(Dong1,ROWS($1:177)),),0))</f>
        <v/>
      </c>
      <c r="H190" s="65" t="str">
        <f ca="1">IF(ROWS($1:177)&gt;COUNT(Dong1),"",IF(OFFSET(TH!N$1,SMALL(Dong1,ROWS($1:177)),)="1111",OFFSET(TH!L$1,SMALL(Dong1,ROWS($1:177)),),0))</f>
        <v/>
      </c>
      <c r="I190" s="63">
        <f t="shared" ca="1" si="3"/>
        <v>0</v>
      </c>
      <c r="J190" s="68"/>
    </row>
    <row r="191" spans="1:10" ht="19.5" customHeight="1">
      <c r="A191" s="62" t="str">
        <f ca="1">IF(ROWS($1:178)&gt;COUNT(Dong1),"",OFFSET(TH!B$1,SMALL(Dong1,ROWS($1:178)),))</f>
        <v/>
      </c>
      <c r="B191" s="62" t="str">
        <f ca="1">IF(ROWS($1:178)&gt;COUNT(Dong1),"",OFFSET(TH!D$1,SMALL(Dong1,ROWS($1:178)),))</f>
        <v/>
      </c>
      <c r="C191" s="63" t="str">
        <f ca="1">IF(ROWS($1:178)&gt;COUNT(Dong1),"",IF(OFFSET(TH!M$1,SMALL(Dong1,ROWS($1:178)),)="1111",OFFSET(TH!C$1,SMALL(Dong1,ROWS($1:178)),),""))</f>
        <v/>
      </c>
      <c r="D191" s="64" t="str">
        <f ca="1">IF(ROWS($1:178)&gt;COUNT(Dong1),"",IF(OFFSET(TH!N$1,SMALL(Dong1,ROWS($1:178)),)="1111",OFFSET(TH!C$1,SMALL(Dong1,ROWS($1:178)),),""))</f>
        <v/>
      </c>
      <c r="E191" s="95" t="str">
        <f ca="1">IF(ROWS($1:178)&gt;COUNT(Dong1),"",OFFSET(TH!E$1,SMALL(Dong1,ROWS($1:178)),))</f>
        <v/>
      </c>
      <c r="F191" s="66" t="str">
        <f ca="1">IF(ROWS($1:178)&gt;COUNT(Dong1),"",IF(OFFSET(TH!N$1,SMALL(Dong1,ROWS($1:178)),)="1111",OFFSET(TH!M$1,SMALL(Dong1,ROWS($1:178)),),OFFSET(TH!N$1,SMALL(Dong1,ROWS($1:178)),)))</f>
        <v/>
      </c>
      <c r="G191" s="67" t="str">
        <f ca="1">IF(ROWS($1:178)&gt;COUNT(Dong1),"",IF(OFFSET(TH!M$1,SMALL(Dong1,ROWS($1:178)),)="1111",OFFSET(TH!L$1,SMALL(Dong1,ROWS($1:178)),),0))</f>
        <v/>
      </c>
      <c r="H191" s="65" t="str">
        <f ca="1">IF(ROWS($1:178)&gt;COUNT(Dong1),"",IF(OFFSET(TH!N$1,SMALL(Dong1,ROWS($1:178)),)="1111",OFFSET(TH!L$1,SMALL(Dong1,ROWS($1:178)),),0))</f>
        <v/>
      </c>
      <c r="I191" s="63">
        <f t="shared" ca="1" si="3"/>
        <v>0</v>
      </c>
      <c r="J191" s="68"/>
    </row>
    <row r="192" spans="1:10" ht="19.5" customHeight="1">
      <c r="A192" s="62" t="str">
        <f ca="1">IF(ROWS($1:179)&gt;COUNT(Dong1),"",OFFSET(TH!B$1,SMALL(Dong1,ROWS($1:179)),))</f>
        <v/>
      </c>
      <c r="B192" s="62" t="str">
        <f ca="1">IF(ROWS($1:179)&gt;COUNT(Dong1),"",OFFSET(TH!D$1,SMALL(Dong1,ROWS($1:179)),))</f>
        <v/>
      </c>
      <c r="C192" s="63" t="str">
        <f ca="1">IF(ROWS($1:179)&gt;COUNT(Dong1),"",IF(OFFSET(TH!M$1,SMALL(Dong1,ROWS($1:179)),)="1111",OFFSET(TH!C$1,SMALL(Dong1,ROWS($1:179)),),""))</f>
        <v/>
      </c>
      <c r="D192" s="64" t="str">
        <f ca="1">IF(ROWS($1:179)&gt;COUNT(Dong1),"",IF(OFFSET(TH!N$1,SMALL(Dong1,ROWS($1:179)),)="1111",OFFSET(TH!C$1,SMALL(Dong1,ROWS($1:179)),),""))</f>
        <v/>
      </c>
      <c r="E192" s="95" t="str">
        <f ca="1">IF(ROWS($1:179)&gt;COUNT(Dong1),"",OFFSET(TH!E$1,SMALL(Dong1,ROWS($1:179)),))</f>
        <v/>
      </c>
      <c r="F192" s="66" t="str">
        <f ca="1">IF(ROWS($1:179)&gt;COUNT(Dong1),"",IF(OFFSET(TH!N$1,SMALL(Dong1,ROWS($1:179)),)="1111",OFFSET(TH!M$1,SMALL(Dong1,ROWS($1:179)),),OFFSET(TH!N$1,SMALL(Dong1,ROWS($1:179)),)))</f>
        <v/>
      </c>
      <c r="G192" s="67" t="str">
        <f ca="1">IF(ROWS($1:179)&gt;COUNT(Dong1),"",IF(OFFSET(TH!M$1,SMALL(Dong1,ROWS($1:179)),)="1111",OFFSET(TH!L$1,SMALL(Dong1,ROWS($1:179)),),0))</f>
        <v/>
      </c>
      <c r="H192" s="65" t="str">
        <f ca="1">IF(ROWS($1:179)&gt;COUNT(Dong1),"",IF(OFFSET(TH!N$1,SMALL(Dong1,ROWS($1:179)),)="1111",OFFSET(TH!L$1,SMALL(Dong1,ROWS($1:179)),),0))</f>
        <v/>
      </c>
      <c r="I192" s="63">
        <f t="shared" ca="1" si="3"/>
        <v>0</v>
      </c>
      <c r="J192" s="68"/>
    </row>
    <row r="193" spans="1:10" ht="19.5" customHeight="1">
      <c r="A193" s="62" t="str">
        <f ca="1">IF(ROWS($1:180)&gt;COUNT(Dong1),"",OFFSET(TH!B$1,SMALL(Dong1,ROWS($1:180)),))</f>
        <v/>
      </c>
      <c r="B193" s="62" t="str">
        <f ca="1">IF(ROWS($1:180)&gt;COUNT(Dong1),"",OFFSET(TH!D$1,SMALL(Dong1,ROWS($1:180)),))</f>
        <v/>
      </c>
      <c r="C193" s="63" t="str">
        <f ca="1">IF(ROWS($1:180)&gt;COUNT(Dong1),"",IF(OFFSET(TH!M$1,SMALL(Dong1,ROWS($1:180)),)="1111",OFFSET(TH!C$1,SMALL(Dong1,ROWS($1:180)),),""))</f>
        <v/>
      </c>
      <c r="D193" s="64" t="str">
        <f ca="1">IF(ROWS($1:180)&gt;COUNT(Dong1),"",IF(OFFSET(TH!N$1,SMALL(Dong1,ROWS($1:180)),)="1111",OFFSET(TH!C$1,SMALL(Dong1,ROWS($1:180)),),""))</f>
        <v/>
      </c>
      <c r="E193" s="95" t="str">
        <f ca="1">IF(ROWS($1:180)&gt;COUNT(Dong1),"",OFFSET(TH!E$1,SMALL(Dong1,ROWS($1:180)),))</f>
        <v/>
      </c>
      <c r="F193" s="66" t="str">
        <f ca="1">IF(ROWS($1:180)&gt;COUNT(Dong1),"",IF(OFFSET(TH!N$1,SMALL(Dong1,ROWS($1:180)),)="1111",OFFSET(TH!M$1,SMALL(Dong1,ROWS($1:180)),),OFFSET(TH!N$1,SMALL(Dong1,ROWS($1:180)),)))</f>
        <v/>
      </c>
      <c r="G193" s="67" t="str">
        <f ca="1">IF(ROWS($1:180)&gt;COUNT(Dong1),"",IF(OFFSET(TH!M$1,SMALL(Dong1,ROWS($1:180)),)="1111",OFFSET(TH!L$1,SMALL(Dong1,ROWS($1:180)),),0))</f>
        <v/>
      </c>
      <c r="H193" s="65" t="str">
        <f ca="1">IF(ROWS($1:180)&gt;COUNT(Dong1),"",IF(OFFSET(TH!N$1,SMALL(Dong1,ROWS($1:180)),)="1111",OFFSET(TH!L$1,SMALL(Dong1,ROWS($1:180)),),0))</f>
        <v/>
      </c>
      <c r="I193" s="63">
        <f t="shared" ca="1" si="3"/>
        <v>0</v>
      </c>
      <c r="J193" s="68"/>
    </row>
    <row r="194" spans="1:10" ht="19.5" customHeight="1">
      <c r="A194" s="62" t="str">
        <f ca="1">IF(ROWS($1:181)&gt;COUNT(Dong1),"",OFFSET(TH!B$1,SMALL(Dong1,ROWS($1:181)),))</f>
        <v/>
      </c>
      <c r="B194" s="62" t="str">
        <f ca="1">IF(ROWS($1:181)&gt;COUNT(Dong1),"",OFFSET(TH!D$1,SMALL(Dong1,ROWS($1:181)),))</f>
        <v/>
      </c>
      <c r="C194" s="63" t="str">
        <f ca="1">IF(ROWS($1:181)&gt;COUNT(Dong1),"",IF(OFFSET(TH!M$1,SMALL(Dong1,ROWS($1:181)),)="1111",OFFSET(TH!C$1,SMALL(Dong1,ROWS($1:181)),),""))</f>
        <v/>
      </c>
      <c r="D194" s="64" t="str">
        <f ca="1">IF(ROWS($1:181)&gt;COUNT(Dong1),"",IF(OFFSET(TH!N$1,SMALL(Dong1,ROWS($1:181)),)="1111",OFFSET(TH!C$1,SMALL(Dong1,ROWS($1:181)),),""))</f>
        <v/>
      </c>
      <c r="E194" s="95" t="str">
        <f ca="1">IF(ROWS($1:181)&gt;COUNT(Dong1),"",OFFSET(TH!E$1,SMALL(Dong1,ROWS($1:181)),))</f>
        <v/>
      </c>
      <c r="F194" s="66" t="str">
        <f ca="1">IF(ROWS($1:181)&gt;COUNT(Dong1),"",IF(OFFSET(TH!N$1,SMALL(Dong1,ROWS($1:181)),)="1111",OFFSET(TH!M$1,SMALL(Dong1,ROWS($1:181)),),OFFSET(TH!N$1,SMALL(Dong1,ROWS($1:181)),)))</f>
        <v/>
      </c>
      <c r="G194" s="67" t="str">
        <f ca="1">IF(ROWS($1:181)&gt;COUNT(Dong1),"",IF(OFFSET(TH!M$1,SMALL(Dong1,ROWS($1:181)),)="1111",OFFSET(TH!L$1,SMALL(Dong1,ROWS($1:181)),),0))</f>
        <v/>
      </c>
      <c r="H194" s="65" t="str">
        <f ca="1">IF(ROWS($1:181)&gt;COUNT(Dong1),"",IF(OFFSET(TH!N$1,SMALL(Dong1,ROWS($1:181)),)="1111",OFFSET(TH!L$1,SMALL(Dong1,ROWS($1:181)),),0))</f>
        <v/>
      </c>
      <c r="I194" s="63">
        <f t="shared" ca="1" si="3"/>
        <v>0</v>
      </c>
      <c r="J194" s="68"/>
    </row>
    <row r="195" spans="1:10" ht="19.5" customHeight="1">
      <c r="A195" s="62" t="str">
        <f ca="1">IF(ROWS($1:182)&gt;COUNT(Dong1),"",OFFSET(TH!B$1,SMALL(Dong1,ROWS($1:182)),))</f>
        <v/>
      </c>
      <c r="B195" s="62" t="str">
        <f ca="1">IF(ROWS($1:182)&gt;COUNT(Dong1),"",OFFSET(TH!D$1,SMALL(Dong1,ROWS($1:182)),))</f>
        <v/>
      </c>
      <c r="C195" s="63" t="str">
        <f ca="1">IF(ROWS($1:182)&gt;COUNT(Dong1),"",IF(OFFSET(TH!M$1,SMALL(Dong1,ROWS($1:182)),)="1111",OFFSET(TH!C$1,SMALL(Dong1,ROWS($1:182)),),""))</f>
        <v/>
      </c>
      <c r="D195" s="64" t="str">
        <f ca="1">IF(ROWS($1:182)&gt;COUNT(Dong1),"",IF(OFFSET(TH!N$1,SMALL(Dong1,ROWS($1:182)),)="1111",OFFSET(TH!C$1,SMALL(Dong1,ROWS($1:182)),),""))</f>
        <v/>
      </c>
      <c r="E195" s="95" t="str">
        <f ca="1">IF(ROWS($1:182)&gt;COUNT(Dong1),"",OFFSET(TH!E$1,SMALL(Dong1,ROWS($1:182)),))</f>
        <v/>
      </c>
      <c r="F195" s="66" t="str">
        <f ca="1">IF(ROWS($1:182)&gt;COUNT(Dong1),"",IF(OFFSET(TH!N$1,SMALL(Dong1,ROWS($1:182)),)="1111",OFFSET(TH!M$1,SMALL(Dong1,ROWS($1:182)),),OFFSET(TH!N$1,SMALL(Dong1,ROWS($1:182)),)))</f>
        <v/>
      </c>
      <c r="G195" s="67" t="str">
        <f ca="1">IF(ROWS($1:182)&gt;COUNT(Dong1),"",IF(OFFSET(TH!M$1,SMALL(Dong1,ROWS($1:182)),)="1111",OFFSET(TH!L$1,SMALL(Dong1,ROWS($1:182)),),0))</f>
        <v/>
      </c>
      <c r="H195" s="65" t="str">
        <f ca="1">IF(ROWS($1:182)&gt;COUNT(Dong1),"",IF(OFFSET(TH!N$1,SMALL(Dong1,ROWS($1:182)),)="1111",OFFSET(TH!L$1,SMALL(Dong1,ROWS($1:182)),),0))</f>
        <v/>
      </c>
      <c r="I195" s="63">
        <f t="shared" ca="1" si="3"/>
        <v>0</v>
      </c>
      <c r="J195" s="68"/>
    </row>
    <row r="196" spans="1:10" ht="19.5" customHeight="1">
      <c r="A196" s="62" t="str">
        <f ca="1">IF(ROWS($1:183)&gt;COUNT(Dong1),"",OFFSET(TH!B$1,SMALL(Dong1,ROWS($1:183)),))</f>
        <v/>
      </c>
      <c r="B196" s="62" t="str">
        <f ca="1">IF(ROWS($1:183)&gt;COUNT(Dong1),"",OFFSET(TH!D$1,SMALL(Dong1,ROWS($1:183)),))</f>
        <v/>
      </c>
      <c r="C196" s="63" t="str">
        <f ca="1">IF(ROWS($1:183)&gt;COUNT(Dong1),"",IF(OFFSET(TH!M$1,SMALL(Dong1,ROWS($1:183)),)="1111",OFFSET(TH!C$1,SMALL(Dong1,ROWS($1:183)),),""))</f>
        <v/>
      </c>
      <c r="D196" s="64" t="str">
        <f ca="1">IF(ROWS($1:183)&gt;COUNT(Dong1),"",IF(OFFSET(TH!N$1,SMALL(Dong1,ROWS($1:183)),)="1111",OFFSET(TH!C$1,SMALL(Dong1,ROWS($1:183)),),""))</f>
        <v/>
      </c>
      <c r="E196" s="95" t="str">
        <f ca="1">IF(ROWS($1:183)&gt;COUNT(Dong1),"",OFFSET(TH!E$1,SMALL(Dong1,ROWS($1:183)),))</f>
        <v/>
      </c>
      <c r="F196" s="66" t="str">
        <f ca="1">IF(ROWS($1:183)&gt;COUNT(Dong1),"",IF(OFFSET(TH!N$1,SMALL(Dong1,ROWS($1:183)),)="1111",OFFSET(TH!M$1,SMALL(Dong1,ROWS($1:183)),),OFFSET(TH!N$1,SMALL(Dong1,ROWS($1:183)),)))</f>
        <v/>
      </c>
      <c r="G196" s="67" t="str">
        <f ca="1">IF(ROWS($1:183)&gt;COUNT(Dong1),"",IF(OFFSET(TH!M$1,SMALL(Dong1,ROWS($1:183)),)="1111",OFFSET(TH!L$1,SMALL(Dong1,ROWS($1:183)),),0))</f>
        <v/>
      </c>
      <c r="H196" s="65" t="str">
        <f ca="1">IF(ROWS($1:183)&gt;COUNT(Dong1),"",IF(OFFSET(TH!N$1,SMALL(Dong1,ROWS($1:183)),)="1111",OFFSET(TH!L$1,SMALL(Dong1,ROWS($1:183)),),0))</f>
        <v/>
      </c>
      <c r="I196" s="63">
        <f t="shared" ca="1" si="3"/>
        <v>0</v>
      </c>
      <c r="J196" s="68"/>
    </row>
    <row r="197" spans="1:10" ht="19.5" customHeight="1">
      <c r="A197" s="62" t="str">
        <f ca="1">IF(ROWS($1:184)&gt;COUNT(Dong1),"",OFFSET(TH!B$1,SMALL(Dong1,ROWS($1:184)),))</f>
        <v/>
      </c>
      <c r="B197" s="62" t="str">
        <f ca="1">IF(ROWS($1:184)&gt;COUNT(Dong1),"",OFFSET(TH!D$1,SMALL(Dong1,ROWS($1:184)),))</f>
        <v/>
      </c>
      <c r="C197" s="63" t="str">
        <f ca="1">IF(ROWS($1:184)&gt;COUNT(Dong1),"",IF(OFFSET(TH!M$1,SMALL(Dong1,ROWS($1:184)),)="1111",OFFSET(TH!C$1,SMALL(Dong1,ROWS($1:184)),),""))</f>
        <v/>
      </c>
      <c r="D197" s="64" t="str">
        <f ca="1">IF(ROWS($1:184)&gt;COUNT(Dong1),"",IF(OFFSET(TH!N$1,SMALL(Dong1,ROWS($1:184)),)="1111",OFFSET(TH!C$1,SMALL(Dong1,ROWS($1:184)),),""))</f>
        <v/>
      </c>
      <c r="E197" s="95" t="str">
        <f ca="1">IF(ROWS($1:184)&gt;COUNT(Dong1),"",OFFSET(TH!E$1,SMALL(Dong1,ROWS($1:184)),))</f>
        <v/>
      </c>
      <c r="F197" s="66" t="str">
        <f ca="1">IF(ROWS($1:184)&gt;COUNT(Dong1),"",IF(OFFSET(TH!N$1,SMALL(Dong1,ROWS($1:184)),)="1111",OFFSET(TH!M$1,SMALL(Dong1,ROWS($1:184)),),OFFSET(TH!N$1,SMALL(Dong1,ROWS($1:184)),)))</f>
        <v/>
      </c>
      <c r="G197" s="67" t="str">
        <f ca="1">IF(ROWS($1:184)&gt;COUNT(Dong1),"",IF(OFFSET(TH!M$1,SMALL(Dong1,ROWS($1:184)),)="1111",OFFSET(TH!L$1,SMALL(Dong1,ROWS($1:184)),),0))</f>
        <v/>
      </c>
      <c r="H197" s="65" t="str">
        <f ca="1">IF(ROWS($1:184)&gt;COUNT(Dong1),"",IF(OFFSET(TH!N$1,SMALL(Dong1,ROWS($1:184)),)="1111",OFFSET(TH!L$1,SMALL(Dong1,ROWS($1:184)),),0))</f>
        <v/>
      </c>
      <c r="I197" s="63">
        <f t="shared" ca="1" si="3"/>
        <v>0</v>
      </c>
      <c r="J197" s="68"/>
    </row>
    <row r="198" spans="1:10" ht="19.5" customHeight="1">
      <c r="A198" s="62" t="str">
        <f ca="1">IF(ROWS($1:185)&gt;COUNT(Dong1),"",OFFSET(TH!B$1,SMALL(Dong1,ROWS($1:185)),))</f>
        <v/>
      </c>
      <c r="B198" s="62" t="str">
        <f ca="1">IF(ROWS($1:185)&gt;COUNT(Dong1),"",OFFSET(TH!D$1,SMALL(Dong1,ROWS($1:185)),))</f>
        <v/>
      </c>
      <c r="C198" s="63" t="str">
        <f ca="1">IF(ROWS($1:185)&gt;COUNT(Dong1),"",IF(OFFSET(TH!M$1,SMALL(Dong1,ROWS($1:185)),)="1111",OFFSET(TH!C$1,SMALL(Dong1,ROWS($1:185)),),""))</f>
        <v/>
      </c>
      <c r="D198" s="64" t="str">
        <f ca="1">IF(ROWS($1:185)&gt;COUNT(Dong1),"",IF(OFFSET(TH!N$1,SMALL(Dong1,ROWS($1:185)),)="1111",OFFSET(TH!C$1,SMALL(Dong1,ROWS($1:185)),),""))</f>
        <v/>
      </c>
      <c r="E198" s="95" t="str">
        <f ca="1">IF(ROWS($1:185)&gt;COUNT(Dong1),"",OFFSET(TH!E$1,SMALL(Dong1,ROWS($1:185)),))</f>
        <v/>
      </c>
      <c r="F198" s="66" t="str">
        <f ca="1">IF(ROWS($1:185)&gt;COUNT(Dong1),"",IF(OFFSET(TH!N$1,SMALL(Dong1,ROWS($1:185)),)="1111",OFFSET(TH!M$1,SMALL(Dong1,ROWS($1:185)),),OFFSET(TH!N$1,SMALL(Dong1,ROWS($1:185)),)))</f>
        <v/>
      </c>
      <c r="G198" s="67" t="str">
        <f ca="1">IF(ROWS($1:185)&gt;COUNT(Dong1),"",IF(OFFSET(TH!M$1,SMALL(Dong1,ROWS($1:185)),)="1111",OFFSET(TH!L$1,SMALL(Dong1,ROWS($1:185)),),0))</f>
        <v/>
      </c>
      <c r="H198" s="65" t="str">
        <f ca="1">IF(ROWS($1:185)&gt;COUNT(Dong1),"",IF(OFFSET(TH!N$1,SMALL(Dong1,ROWS($1:185)),)="1111",OFFSET(TH!L$1,SMALL(Dong1,ROWS($1:185)),),0))</f>
        <v/>
      </c>
      <c r="I198" s="63">
        <f t="shared" ca="1" si="3"/>
        <v>0</v>
      </c>
      <c r="J198" s="68"/>
    </row>
    <row r="199" spans="1:10" ht="19.5" customHeight="1">
      <c r="A199" s="62" t="str">
        <f ca="1">IF(ROWS($1:186)&gt;COUNT(Dong1),"",OFFSET(TH!B$1,SMALL(Dong1,ROWS($1:186)),))</f>
        <v/>
      </c>
      <c r="B199" s="62" t="str">
        <f ca="1">IF(ROWS($1:186)&gt;COUNT(Dong1),"",OFFSET(TH!D$1,SMALL(Dong1,ROWS($1:186)),))</f>
        <v/>
      </c>
      <c r="C199" s="63" t="str">
        <f ca="1">IF(ROWS($1:186)&gt;COUNT(Dong1),"",IF(OFFSET(TH!M$1,SMALL(Dong1,ROWS($1:186)),)="1111",OFFSET(TH!C$1,SMALL(Dong1,ROWS($1:186)),),""))</f>
        <v/>
      </c>
      <c r="D199" s="64" t="str">
        <f ca="1">IF(ROWS($1:186)&gt;COUNT(Dong1),"",IF(OFFSET(TH!N$1,SMALL(Dong1,ROWS($1:186)),)="1111",OFFSET(TH!C$1,SMALL(Dong1,ROWS($1:186)),),""))</f>
        <v/>
      </c>
      <c r="E199" s="95" t="str">
        <f ca="1">IF(ROWS($1:186)&gt;COUNT(Dong1),"",OFFSET(TH!E$1,SMALL(Dong1,ROWS($1:186)),))</f>
        <v/>
      </c>
      <c r="F199" s="66" t="str">
        <f ca="1">IF(ROWS($1:186)&gt;COUNT(Dong1),"",IF(OFFSET(TH!N$1,SMALL(Dong1,ROWS($1:186)),)="1111",OFFSET(TH!M$1,SMALL(Dong1,ROWS($1:186)),),OFFSET(TH!N$1,SMALL(Dong1,ROWS($1:186)),)))</f>
        <v/>
      </c>
      <c r="G199" s="67" t="str">
        <f ca="1">IF(ROWS($1:186)&gt;COUNT(Dong1),"",IF(OFFSET(TH!M$1,SMALL(Dong1,ROWS($1:186)),)="1111",OFFSET(TH!L$1,SMALL(Dong1,ROWS($1:186)),),0))</f>
        <v/>
      </c>
      <c r="H199" s="65" t="str">
        <f ca="1">IF(ROWS($1:186)&gt;COUNT(Dong1),"",IF(OFFSET(TH!N$1,SMALL(Dong1,ROWS($1:186)),)="1111",OFFSET(TH!L$1,SMALL(Dong1,ROWS($1:186)),),0))</f>
        <v/>
      </c>
      <c r="I199" s="63">
        <f t="shared" ca="1" si="3"/>
        <v>0</v>
      </c>
      <c r="J199" s="68"/>
    </row>
    <row r="200" spans="1:10" ht="19.5" customHeight="1">
      <c r="A200" s="62" t="str">
        <f ca="1">IF(ROWS($1:187)&gt;COUNT(Dong1),"",OFFSET(TH!B$1,SMALL(Dong1,ROWS($1:187)),))</f>
        <v/>
      </c>
      <c r="B200" s="62" t="str">
        <f ca="1">IF(ROWS($1:187)&gt;COUNT(Dong1),"",OFFSET(TH!D$1,SMALL(Dong1,ROWS($1:187)),))</f>
        <v/>
      </c>
      <c r="C200" s="63" t="str">
        <f ca="1">IF(ROWS($1:187)&gt;COUNT(Dong1),"",IF(OFFSET(TH!M$1,SMALL(Dong1,ROWS($1:187)),)="1111",OFFSET(TH!C$1,SMALL(Dong1,ROWS($1:187)),),""))</f>
        <v/>
      </c>
      <c r="D200" s="64" t="str">
        <f ca="1">IF(ROWS($1:187)&gt;COUNT(Dong1),"",IF(OFFSET(TH!N$1,SMALL(Dong1,ROWS($1:187)),)="1111",OFFSET(TH!C$1,SMALL(Dong1,ROWS($1:187)),),""))</f>
        <v/>
      </c>
      <c r="E200" s="95" t="str">
        <f ca="1">IF(ROWS($1:187)&gt;COUNT(Dong1),"",OFFSET(TH!E$1,SMALL(Dong1,ROWS($1:187)),))</f>
        <v/>
      </c>
      <c r="F200" s="66" t="str">
        <f ca="1">IF(ROWS($1:187)&gt;COUNT(Dong1),"",IF(OFFSET(TH!N$1,SMALL(Dong1,ROWS($1:187)),)="1111",OFFSET(TH!M$1,SMALL(Dong1,ROWS($1:187)),),OFFSET(TH!N$1,SMALL(Dong1,ROWS($1:187)),)))</f>
        <v/>
      </c>
      <c r="G200" s="67" t="str">
        <f ca="1">IF(ROWS($1:187)&gt;COUNT(Dong1),"",IF(OFFSET(TH!M$1,SMALL(Dong1,ROWS($1:187)),)="1111",OFFSET(TH!L$1,SMALL(Dong1,ROWS($1:187)),),0))</f>
        <v/>
      </c>
      <c r="H200" s="65" t="str">
        <f ca="1">IF(ROWS($1:187)&gt;COUNT(Dong1),"",IF(OFFSET(TH!N$1,SMALL(Dong1,ROWS($1:187)),)="1111",OFFSET(TH!L$1,SMALL(Dong1,ROWS($1:187)),),0))</f>
        <v/>
      </c>
      <c r="I200" s="63">
        <f t="shared" ca="1" si="3"/>
        <v>0</v>
      </c>
      <c r="J200" s="68"/>
    </row>
    <row r="201" spans="1:10" ht="19.5" customHeight="1">
      <c r="A201" s="62" t="str">
        <f ca="1">IF(ROWS($1:188)&gt;COUNT(Dong1),"",OFFSET(TH!B$1,SMALL(Dong1,ROWS($1:188)),))</f>
        <v/>
      </c>
      <c r="B201" s="62" t="str">
        <f ca="1">IF(ROWS($1:188)&gt;COUNT(Dong1),"",OFFSET(TH!D$1,SMALL(Dong1,ROWS($1:188)),))</f>
        <v/>
      </c>
      <c r="C201" s="63" t="str">
        <f ca="1">IF(ROWS($1:188)&gt;COUNT(Dong1),"",IF(OFFSET(TH!M$1,SMALL(Dong1,ROWS($1:188)),)="1111",OFFSET(TH!C$1,SMALL(Dong1,ROWS($1:188)),),""))</f>
        <v/>
      </c>
      <c r="D201" s="64" t="str">
        <f ca="1">IF(ROWS($1:188)&gt;COUNT(Dong1),"",IF(OFFSET(TH!N$1,SMALL(Dong1,ROWS($1:188)),)="1111",OFFSET(TH!C$1,SMALL(Dong1,ROWS($1:188)),),""))</f>
        <v/>
      </c>
      <c r="E201" s="95" t="str">
        <f ca="1">IF(ROWS($1:188)&gt;COUNT(Dong1),"",OFFSET(TH!E$1,SMALL(Dong1,ROWS($1:188)),))</f>
        <v/>
      </c>
      <c r="F201" s="66" t="str">
        <f ca="1">IF(ROWS($1:188)&gt;COUNT(Dong1),"",IF(OFFSET(TH!N$1,SMALL(Dong1,ROWS($1:188)),)="1111",OFFSET(TH!M$1,SMALL(Dong1,ROWS($1:188)),),OFFSET(TH!N$1,SMALL(Dong1,ROWS($1:188)),)))</f>
        <v/>
      </c>
      <c r="G201" s="67" t="str">
        <f ca="1">IF(ROWS($1:188)&gt;COUNT(Dong1),"",IF(OFFSET(TH!M$1,SMALL(Dong1,ROWS($1:188)),)="1111",OFFSET(TH!L$1,SMALL(Dong1,ROWS($1:188)),),0))</f>
        <v/>
      </c>
      <c r="H201" s="65" t="str">
        <f ca="1">IF(ROWS($1:188)&gt;COUNT(Dong1),"",IF(OFFSET(TH!N$1,SMALL(Dong1,ROWS($1:188)),)="1111",OFFSET(TH!L$1,SMALL(Dong1,ROWS($1:188)),),0))</f>
        <v/>
      </c>
      <c r="I201" s="63">
        <f t="shared" ca="1" si="3"/>
        <v>0</v>
      </c>
      <c r="J201" s="68"/>
    </row>
    <row r="202" spans="1:10" ht="19.5" customHeight="1">
      <c r="A202" s="62" t="str">
        <f ca="1">IF(ROWS($1:189)&gt;COUNT(Dong1),"",OFFSET(TH!B$1,SMALL(Dong1,ROWS($1:189)),))</f>
        <v/>
      </c>
      <c r="B202" s="62" t="str">
        <f ca="1">IF(ROWS($1:189)&gt;COUNT(Dong1),"",OFFSET(TH!D$1,SMALL(Dong1,ROWS($1:189)),))</f>
        <v/>
      </c>
      <c r="C202" s="63" t="str">
        <f ca="1">IF(ROWS($1:189)&gt;COUNT(Dong1),"",IF(OFFSET(TH!M$1,SMALL(Dong1,ROWS($1:189)),)="1111",OFFSET(TH!C$1,SMALL(Dong1,ROWS($1:189)),),""))</f>
        <v/>
      </c>
      <c r="D202" s="64" t="str">
        <f ca="1">IF(ROWS($1:189)&gt;COUNT(Dong1),"",IF(OFFSET(TH!N$1,SMALL(Dong1,ROWS($1:189)),)="1111",OFFSET(TH!C$1,SMALL(Dong1,ROWS($1:189)),),""))</f>
        <v/>
      </c>
      <c r="E202" s="95" t="str">
        <f ca="1">IF(ROWS($1:189)&gt;COUNT(Dong1),"",OFFSET(TH!E$1,SMALL(Dong1,ROWS($1:189)),))</f>
        <v/>
      </c>
      <c r="F202" s="66" t="str">
        <f ca="1">IF(ROWS($1:189)&gt;COUNT(Dong1),"",IF(OFFSET(TH!N$1,SMALL(Dong1,ROWS($1:189)),)="1111",OFFSET(TH!M$1,SMALL(Dong1,ROWS($1:189)),),OFFSET(TH!N$1,SMALL(Dong1,ROWS($1:189)),)))</f>
        <v/>
      </c>
      <c r="G202" s="67" t="str">
        <f ca="1">IF(ROWS($1:189)&gt;COUNT(Dong1),"",IF(OFFSET(TH!M$1,SMALL(Dong1,ROWS($1:189)),)="1111",OFFSET(TH!L$1,SMALL(Dong1,ROWS($1:189)),),0))</f>
        <v/>
      </c>
      <c r="H202" s="65" t="str">
        <f ca="1">IF(ROWS($1:189)&gt;COUNT(Dong1),"",IF(OFFSET(TH!N$1,SMALL(Dong1,ROWS($1:189)),)="1111",OFFSET(TH!L$1,SMALL(Dong1,ROWS($1:189)),),0))</f>
        <v/>
      </c>
      <c r="I202" s="63">
        <f t="shared" ca="1" si="3"/>
        <v>0</v>
      </c>
      <c r="J202" s="68"/>
    </row>
    <row r="203" spans="1:10" ht="19.5" customHeight="1">
      <c r="A203" s="62" t="str">
        <f ca="1">IF(ROWS($1:190)&gt;COUNT(Dong1),"",OFFSET(TH!B$1,SMALL(Dong1,ROWS($1:190)),))</f>
        <v/>
      </c>
      <c r="B203" s="62" t="str">
        <f ca="1">IF(ROWS($1:190)&gt;COUNT(Dong1),"",OFFSET(TH!D$1,SMALL(Dong1,ROWS($1:190)),))</f>
        <v/>
      </c>
      <c r="C203" s="63" t="str">
        <f ca="1">IF(ROWS($1:190)&gt;COUNT(Dong1),"",IF(OFFSET(TH!M$1,SMALL(Dong1,ROWS($1:190)),)="1111",OFFSET(TH!C$1,SMALL(Dong1,ROWS($1:190)),),""))</f>
        <v/>
      </c>
      <c r="D203" s="64" t="str">
        <f ca="1">IF(ROWS($1:190)&gt;COUNT(Dong1),"",IF(OFFSET(TH!N$1,SMALL(Dong1,ROWS($1:190)),)="1111",OFFSET(TH!C$1,SMALL(Dong1,ROWS($1:190)),),""))</f>
        <v/>
      </c>
      <c r="E203" s="95" t="str">
        <f ca="1">IF(ROWS($1:190)&gt;COUNT(Dong1),"",OFFSET(TH!E$1,SMALL(Dong1,ROWS($1:190)),))</f>
        <v/>
      </c>
      <c r="F203" s="66" t="str">
        <f ca="1">IF(ROWS($1:190)&gt;COUNT(Dong1),"",IF(OFFSET(TH!N$1,SMALL(Dong1,ROWS($1:190)),)="1111",OFFSET(TH!M$1,SMALL(Dong1,ROWS($1:190)),),OFFSET(TH!N$1,SMALL(Dong1,ROWS($1:190)),)))</f>
        <v/>
      </c>
      <c r="G203" s="67" t="str">
        <f ca="1">IF(ROWS($1:190)&gt;COUNT(Dong1),"",IF(OFFSET(TH!M$1,SMALL(Dong1,ROWS($1:190)),)="1111",OFFSET(TH!L$1,SMALL(Dong1,ROWS($1:190)),),0))</f>
        <v/>
      </c>
      <c r="H203" s="65" t="str">
        <f ca="1">IF(ROWS($1:190)&gt;COUNT(Dong1),"",IF(OFFSET(TH!N$1,SMALL(Dong1,ROWS($1:190)),)="1111",OFFSET(TH!L$1,SMALL(Dong1,ROWS($1:190)),),0))</f>
        <v/>
      </c>
      <c r="I203" s="63">
        <f t="shared" ca="1" si="3"/>
        <v>0</v>
      </c>
      <c r="J203" s="68"/>
    </row>
    <row r="204" spans="1:10" ht="19.5" customHeight="1">
      <c r="A204" s="62" t="str">
        <f ca="1">IF(ROWS($1:191)&gt;COUNT(Dong1),"",OFFSET(TH!B$1,SMALL(Dong1,ROWS($1:191)),))</f>
        <v/>
      </c>
      <c r="B204" s="62" t="str">
        <f ca="1">IF(ROWS($1:191)&gt;COUNT(Dong1),"",OFFSET(TH!D$1,SMALL(Dong1,ROWS($1:191)),))</f>
        <v/>
      </c>
      <c r="C204" s="63" t="str">
        <f ca="1">IF(ROWS($1:191)&gt;COUNT(Dong1),"",IF(OFFSET(TH!M$1,SMALL(Dong1,ROWS($1:191)),)="1111",OFFSET(TH!C$1,SMALL(Dong1,ROWS($1:191)),),""))</f>
        <v/>
      </c>
      <c r="D204" s="64" t="str">
        <f ca="1">IF(ROWS($1:191)&gt;COUNT(Dong1),"",IF(OFFSET(TH!N$1,SMALL(Dong1,ROWS($1:191)),)="1111",OFFSET(TH!C$1,SMALL(Dong1,ROWS($1:191)),),""))</f>
        <v/>
      </c>
      <c r="E204" s="95" t="str">
        <f ca="1">IF(ROWS($1:191)&gt;COUNT(Dong1),"",OFFSET(TH!E$1,SMALL(Dong1,ROWS($1:191)),))</f>
        <v/>
      </c>
      <c r="F204" s="66" t="str">
        <f ca="1">IF(ROWS($1:191)&gt;COUNT(Dong1),"",IF(OFFSET(TH!N$1,SMALL(Dong1,ROWS($1:191)),)="1111",OFFSET(TH!M$1,SMALL(Dong1,ROWS($1:191)),),OFFSET(TH!N$1,SMALL(Dong1,ROWS($1:191)),)))</f>
        <v/>
      </c>
      <c r="G204" s="67" t="str">
        <f ca="1">IF(ROWS($1:191)&gt;COUNT(Dong1),"",IF(OFFSET(TH!M$1,SMALL(Dong1,ROWS($1:191)),)="1111",OFFSET(TH!L$1,SMALL(Dong1,ROWS($1:191)),),0))</f>
        <v/>
      </c>
      <c r="H204" s="65" t="str">
        <f ca="1">IF(ROWS($1:191)&gt;COUNT(Dong1),"",IF(OFFSET(TH!N$1,SMALL(Dong1,ROWS($1:191)),)="1111",OFFSET(TH!L$1,SMALL(Dong1,ROWS($1:191)),),0))</f>
        <v/>
      </c>
      <c r="I204" s="63">
        <f t="shared" ca="1" si="3"/>
        <v>0</v>
      </c>
      <c r="J204" s="68"/>
    </row>
    <row r="205" spans="1:10" ht="19.5" customHeight="1">
      <c r="A205" s="62" t="str">
        <f ca="1">IF(ROWS($1:192)&gt;COUNT(Dong1),"",OFFSET(TH!B$1,SMALL(Dong1,ROWS($1:192)),))</f>
        <v/>
      </c>
      <c r="B205" s="62" t="str">
        <f ca="1">IF(ROWS($1:192)&gt;COUNT(Dong1),"",OFFSET(TH!D$1,SMALL(Dong1,ROWS($1:192)),))</f>
        <v/>
      </c>
      <c r="C205" s="63" t="str">
        <f ca="1">IF(ROWS($1:192)&gt;COUNT(Dong1),"",IF(OFFSET(TH!M$1,SMALL(Dong1,ROWS($1:192)),)="1111",OFFSET(TH!C$1,SMALL(Dong1,ROWS($1:192)),),""))</f>
        <v/>
      </c>
      <c r="D205" s="64" t="str">
        <f ca="1">IF(ROWS($1:192)&gt;COUNT(Dong1),"",IF(OFFSET(TH!N$1,SMALL(Dong1,ROWS($1:192)),)="1111",OFFSET(TH!C$1,SMALL(Dong1,ROWS($1:192)),),""))</f>
        <v/>
      </c>
      <c r="E205" s="95" t="str">
        <f ca="1">IF(ROWS($1:192)&gt;COUNT(Dong1),"",OFFSET(TH!E$1,SMALL(Dong1,ROWS($1:192)),))</f>
        <v/>
      </c>
      <c r="F205" s="66" t="str">
        <f ca="1">IF(ROWS($1:192)&gt;COUNT(Dong1),"",IF(OFFSET(TH!N$1,SMALL(Dong1,ROWS($1:192)),)="1111",OFFSET(TH!M$1,SMALL(Dong1,ROWS($1:192)),),OFFSET(TH!N$1,SMALL(Dong1,ROWS($1:192)),)))</f>
        <v/>
      </c>
      <c r="G205" s="67" t="str">
        <f ca="1">IF(ROWS($1:192)&gt;COUNT(Dong1),"",IF(OFFSET(TH!M$1,SMALL(Dong1,ROWS($1:192)),)="1111",OFFSET(TH!L$1,SMALL(Dong1,ROWS($1:192)),),0))</f>
        <v/>
      </c>
      <c r="H205" s="65" t="str">
        <f ca="1">IF(ROWS($1:192)&gt;COUNT(Dong1),"",IF(OFFSET(TH!N$1,SMALL(Dong1,ROWS($1:192)),)="1111",OFFSET(TH!L$1,SMALL(Dong1,ROWS($1:192)),),0))</f>
        <v/>
      </c>
      <c r="I205" s="63">
        <f t="shared" ca="1" si="3"/>
        <v>0</v>
      </c>
      <c r="J205" s="68"/>
    </row>
    <row r="206" spans="1:10" ht="19.5" customHeight="1">
      <c r="A206" s="62" t="str">
        <f ca="1">IF(ROWS($1:193)&gt;COUNT(Dong1),"",OFFSET(TH!B$1,SMALL(Dong1,ROWS($1:193)),))</f>
        <v/>
      </c>
      <c r="B206" s="62" t="str">
        <f ca="1">IF(ROWS($1:193)&gt;COUNT(Dong1),"",OFFSET(TH!D$1,SMALL(Dong1,ROWS($1:193)),))</f>
        <v/>
      </c>
      <c r="C206" s="63" t="str">
        <f ca="1">IF(ROWS($1:193)&gt;COUNT(Dong1),"",IF(OFFSET(TH!M$1,SMALL(Dong1,ROWS($1:193)),)="1111",OFFSET(TH!C$1,SMALL(Dong1,ROWS($1:193)),),""))</f>
        <v/>
      </c>
      <c r="D206" s="64" t="str">
        <f ca="1">IF(ROWS($1:193)&gt;COUNT(Dong1),"",IF(OFFSET(TH!N$1,SMALL(Dong1,ROWS($1:193)),)="1111",OFFSET(TH!C$1,SMALL(Dong1,ROWS($1:193)),),""))</f>
        <v/>
      </c>
      <c r="E206" s="95" t="str">
        <f ca="1">IF(ROWS($1:193)&gt;COUNT(Dong1),"",OFFSET(TH!E$1,SMALL(Dong1,ROWS($1:193)),))</f>
        <v/>
      </c>
      <c r="F206" s="66" t="str">
        <f ca="1">IF(ROWS($1:193)&gt;COUNT(Dong1),"",IF(OFFSET(TH!N$1,SMALL(Dong1,ROWS($1:193)),)="1111",OFFSET(TH!M$1,SMALL(Dong1,ROWS($1:193)),),OFFSET(TH!N$1,SMALL(Dong1,ROWS($1:193)),)))</f>
        <v/>
      </c>
      <c r="G206" s="67" t="str">
        <f ca="1">IF(ROWS($1:193)&gt;COUNT(Dong1),"",IF(OFFSET(TH!M$1,SMALL(Dong1,ROWS($1:193)),)="1111",OFFSET(TH!L$1,SMALL(Dong1,ROWS($1:193)),),0))</f>
        <v/>
      </c>
      <c r="H206" s="65" t="str">
        <f ca="1">IF(ROWS($1:193)&gt;COUNT(Dong1),"",IF(OFFSET(TH!N$1,SMALL(Dong1,ROWS($1:193)),)="1111",OFFSET(TH!L$1,SMALL(Dong1,ROWS($1:193)),),0))</f>
        <v/>
      </c>
      <c r="I206" s="63">
        <f t="shared" ca="1" si="3"/>
        <v>0</v>
      </c>
      <c r="J206" s="68"/>
    </row>
    <row r="207" spans="1:10" ht="19.5" customHeight="1">
      <c r="A207" s="62" t="str">
        <f ca="1">IF(ROWS($1:194)&gt;COUNT(Dong1),"",OFFSET(TH!B$1,SMALL(Dong1,ROWS($1:194)),))</f>
        <v/>
      </c>
      <c r="B207" s="62" t="str">
        <f ca="1">IF(ROWS($1:194)&gt;COUNT(Dong1),"",OFFSET(TH!D$1,SMALL(Dong1,ROWS($1:194)),))</f>
        <v/>
      </c>
      <c r="C207" s="63" t="str">
        <f ca="1">IF(ROWS($1:194)&gt;COUNT(Dong1),"",IF(OFFSET(TH!M$1,SMALL(Dong1,ROWS($1:194)),)="1111",OFFSET(TH!C$1,SMALL(Dong1,ROWS($1:194)),),""))</f>
        <v/>
      </c>
      <c r="D207" s="64" t="str">
        <f ca="1">IF(ROWS($1:194)&gt;COUNT(Dong1),"",IF(OFFSET(TH!N$1,SMALL(Dong1,ROWS($1:194)),)="1111",OFFSET(TH!C$1,SMALL(Dong1,ROWS($1:194)),),""))</f>
        <v/>
      </c>
      <c r="E207" s="95" t="str">
        <f ca="1">IF(ROWS($1:194)&gt;COUNT(Dong1),"",OFFSET(TH!E$1,SMALL(Dong1,ROWS($1:194)),))</f>
        <v/>
      </c>
      <c r="F207" s="66" t="str">
        <f ca="1">IF(ROWS($1:194)&gt;COUNT(Dong1),"",IF(OFFSET(TH!N$1,SMALL(Dong1,ROWS($1:194)),)="1111",OFFSET(TH!M$1,SMALL(Dong1,ROWS($1:194)),),OFFSET(TH!N$1,SMALL(Dong1,ROWS($1:194)),)))</f>
        <v/>
      </c>
      <c r="G207" s="67" t="str">
        <f ca="1">IF(ROWS($1:194)&gt;COUNT(Dong1),"",IF(OFFSET(TH!M$1,SMALL(Dong1,ROWS($1:194)),)="1111",OFFSET(TH!L$1,SMALL(Dong1,ROWS($1:194)),),0))</f>
        <v/>
      </c>
      <c r="H207" s="65" t="str">
        <f ca="1">IF(ROWS($1:194)&gt;COUNT(Dong1),"",IF(OFFSET(TH!N$1,SMALL(Dong1,ROWS($1:194)),)="1111",OFFSET(TH!L$1,SMALL(Dong1,ROWS($1:194)),),0))</f>
        <v/>
      </c>
      <c r="I207" s="63">
        <f t="shared" ca="1" si="3"/>
        <v>0</v>
      </c>
      <c r="J207" s="68"/>
    </row>
    <row r="208" spans="1:10" ht="19.5" customHeight="1">
      <c r="A208" s="62" t="str">
        <f ca="1">IF(ROWS($1:195)&gt;COUNT(Dong1),"",OFFSET(TH!B$1,SMALL(Dong1,ROWS($1:195)),))</f>
        <v/>
      </c>
      <c r="B208" s="62" t="str">
        <f ca="1">IF(ROWS($1:195)&gt;COUNT(Dong1),"",OFFSET(TH!D$1,SMALL(Dong1,ROWS($1:195)),))</f>
        <v/>
      </c>
      <c r="C208" s="63" t="str">
        <f ca="1">IF(ROWS($1:195)&gt;COUNT(Dong1),"",IF(OFFSET(TH!M$1,SMALL(Dong1,ROWS($1:195)),)="1111",OFFSET(TH!C$1,SMALL(Dong1,ROWS($1:195)),),""))</f>
        <v/>
      </c>
      <c r="D208" s="64" t="str">
        <f ca="1">IF(ROWS($1:195)&gt;COUNT(Dong1),"",IF(OFFSET(TH!N$1,SMALL(Dong1,ROWS($1:195)),)="1111",OFFSET(TH!C$1,SMALL(Dong1,ROWS($1:195)),),""))</f>
        <v/>
      </c>
      <c r="E208" s="95" t="str">
        <f ca="1">IF(ROWS($1:195)&gt;COUNT(Dong1),"",OFFSET(TH!E$1,SMALL(Dong1,ROWS($1:195)),))</f>
        <v/>
      </c>
      <c r="F208" s="66" t="str">
        <f ca="1">IF(ROWS($1:195)&gt;COUNT(Dong1),"",IF(OFFSET(TH!N$1,SMALL(Dong1,ROWS($1:195)),)="1111",OFFSET(TH!M$1,SMALL(Dong1,ROWS($1:195)),),OFFSET(TH!N$1,SMALL(Dong1,ROWS($1:195)),)))</f>
        <v/>
      </c>
      <c r="G208" s="67" t="str">
        <f ca="1">IF(ROWS($1:195)&gt;COUNT(Dong1),"",IF(OFFSET(TH!M$1,SMALL(Dong1,ROWS($1:195)),)="1111",OFFSET(TH!L$1,SMALL(Dong1,ROWS($1:195)),),0))</f>
        <v/>
      </c>
      <c r="H208" s="65" t="str">
        <f ca="1">IF(ROWS($1:195)&gt;COUNT(Dong1),"",IF(OFFSET(TH!N$1,SMALL(Dong1,ROWS($1:195)),)="1111",OFFSET(TH!L$1,SMALL(Dong1,ROWS($1:195)),),0))</f>
        <v/>
      </c>
      <c r="I208" s="63">
        <f t="shared" ca="1" si="3"/>
        <v>0</v>
      </c>
      <c r="J208" s="68"/>
    </row>
    <row r="209" spans="1:10" ht="19.5" customHeight="1">
      <c r="A209" s="62" t="str">
        <f ca="1">IF(ROWS($1:196)&gt;COUNT(Dong1),"",OFFSET(TH!B$1,SMALL(Dong1,ROWS($1:196)),))</f>
        <v/>
      </c>
      <c r="B209" s="62" t="str">
        <f ca="1">IF(ROWS($1:196)&gt;COUNT(Dong1),"",OFFSET(TH!D$1,SMALL(Dong1,ROWS($1:196)),))</f>
        <v/>
      </c>
      <c r="C209" s="63" t="str">
        <f ca="1">IF(ROWS($1:196)&gt;COUNT(Dong1),"",IF(OFFSET(TH!M$1,SMALL(Dong1,ROWS($1:196)),)="1111",OFFSET(TH!C$1,SMALL(Dong1,ROWS($1:196)),),""))</f>
        <v/>
      </c>
      <c r="D209" s="64" t="str">
        <f ca="1">IF(ROWS($1:196)&gt;COUNT(Dong1),"",IF(OFFSET(TH!N$1,SMALL(Dong1,ROWS($1:196)),)="1111",OFFSET(TH!C$1,SMALL(Dong1,ROWS($1:196)),),""))</f>
        <v/>
      </c>
      <c r="E209" s="95" t="str">
        <f ca="1">IF(ROWS($1:196)&gt;COUNT(Dong1),"",OFFSET(TH!E$1,SMALL(Dong1,ROWS($1:196)),))</f>
        <v/>
      </c>
      <c r="F209" s="66" t="str">
        <f ca="1">IF(ROWS($1:196)&gt;COUNT(Dong1),"",IF(OFFSET(TH!N$1,SMALL(Dong1,ROWS($1:196)),)="1111",OFFSET(TH!M$1,SMALL(Dong1,ROWS($1:196)),),OFFSET(TH!N$1,SMALL(Dong1,ROWS($1:196)),)))</f>
        <v/>
      </c>
      <c r="G209" s="67" t="str">
        <f ca="1">IF(ROWS($1:196)&gt;COUNT(Dong1),"",IF(OFFSET(TH!M$1,SMALL(Dong1,ROWS($1:196)),)="1111",OFFSET(TH!L$1,SMALL(Dong1,ROWS($1:196)),),0))</f>
        <v/>
      </c>
      <c r="H209" s="65" t="str">
        <f ca="1">IF(ROWS($1:196)&gt;COUNT(Dong1),"",IF(OFFSET(TH!N$1,SMALL(Dong1,ROWS($1:196)),)="1111",OFFSET(TH!L$1,SMALL(Dong1,ROWS($1:196)),),0))</f>
        <v/>
      </c>
      <c r="I209" s="63">
        <f t="shared" ref="I209:I224" ca="1" si="4">IF(E209&lt;&gt;"",I208+G209-H209,0)</f>
        <v>0</v>
      </c>
      <c r="J209" s="68"/>
    </row>
    <row r="210" spans="1:10" ht="19.5" customHeight="1">
      <c r="A210" s="62" t="str">
        <f ca="1">IF(ROWS($1:197)&gt;COUNT(Dong1),"",OFFSET(TH!B$1,SMALL(Dong1,ROWS($1:197)),))</f>
        <v/>
      </c>
      <c r="B210" s="62" t="str">
        <f ca="1">IF(ROWS($1:197)&gt;COUNT(Dong1),"",OFFSET(TH!D$1,SMALL(Dong1,ROWS($1:197)),))</f>
        <v/>
      </c>
      <c r="C210" s="63" t="str">
        <f ca="1">IF(ROWS($1:197)&gt;COUNT(Dong1),"",IF(OFFSET(TH!M$1,SMALL(Dong1,ROWS($1:197)),)="1111",OFFSET(TH!C$1,SMALL(Dong1,ROWS($1:197)),),""))</f>
        <v/>
      </c>
      <c r="D210" s="64" t="str">
        <f ca="1">IF(ROWS($1:197)&gt;COUNT(Dong1),"",IF(OFFSET(TH!N$1,SMALL(Dong1,ROWS($1:197)),)="1111",OFFSET(TH!C$1,SMALL(Dong1,ROWS($1:197)),),""))</f>
        <v/>
      </c>
      <c r="E210" s="95" t="str">
        <f ca="1">IF(ROWS($1:197)&gt;COUNT(Dong1),"",OFFSET(TH!E$1,SMALL(Dong1,ROWS($1:197)),))</f>
        <v/>
      </c>
      <c r="F210" s="66" t="str">
        <f ca="1">IF(ROWS($1:197)&gt;COUNT(Dong1),"",IF(OFFSET(TH!N$1,SMALL(Dong1,ROWS($1:197)),)="1111",OFFSET(TH!M$1,SMALL(Dong1,ROWS($1:197)),),OFFSET(TH!N$1,SMALL(Dong1,ROWS($1:197)),)))</f>
        <v/>
      </c>
      <c r="G210" s="67" t="str">
        <f ca="1">IF(ROWS($1:197)&gt;COUNT(Dong1),"",IF(OFFSET(TH!M$1,SMALL(Dong1,ROWS($1:197)),)="1111",OFFSET(TH!L$1,SMALL(Dong1,ROWS($1:197)),),0))</f>
        <v/>
      </c>
      <c r="H210" s="65" t="str">
        <f ca="1">IF(ROWS($1:197)&gt;COUNT(Dong1),"",IF(OFFSET(TH!N$1,SMALL(Dong1,ROWS($1:197)),)="1111",OFFSET(TH!L$1,SMALL(Dong1,ROWS($1:197)),),0))</f>
        <v/>
      </c>
      <c r="I210" s="63">
        <f t="shared" ca="1" si="4"/>
        <v>0</v>
      </c>
      <c r="J210" s="68"/>
    </row>
    <row r="211" spans="1:10" ht="19.5" customHeight="1">
      <c r="A211" s="62" t="str">
        <f ca="1">IF(ROWS($1:198)&gt;COUNT(Dong1),"",OFFSET(TH!B$1,SMALL(Dong1,ROWS($1:198)),))</f>
        <v/>
      </c>
      <c r="B211" s="62" t="str">
        <f ca="1">IF(ROWS($1:198)&gt;COUNT(Dong1),"",OFFSET(TH!D$1,SMALL(Dong1,ROWS($1:198)),))</f>
        <v/>
      </c>
      <c r="C211" s="63" t="str">
        <f ca="1">IF(ROWS($1:198)&gt;COUNT(Dong1),"",IF(OFFSET(TH!M$1,SMALL(Dong1,ROWS($1:198)),)="1111",OFFSET(TH!C$1,SMALL(Dong1,ROWS($1:198)),),""))</f>
        <v/>
      </c>
      <c r="D211" s="64" t="str">
        <f ca="1">IF(ROWS($1:198)&gt;COUNT(Dong1),"",IF(OFFSET(TH!N$1,SMALL(Dong1,ROWS($1:198)),)="1111",OFFSET(TH!C$1,SMALL(Dong1,ROWS($1:198)),),""))</f>
        <v/>
      </c>
      <c r="E211" s="95" t="str">
        <f ca="1">IF(ROWS($1:198)&gt;COUNT(Dong1),"",OFFSET(TH!E$1,SMALL(Dong1,ROWS($1:198)),))</f>
        <v/>
      </c>
      <c r="F211" s="66" t="str">
        <f ca="1">IF(ROWS($1:198)&gt;COUNT(Dong1),"",IF(OFFSET(TH!N$1,SMALL(Dong1,ROWS($1:198)),)="1111",OFFSET(TH!M$1,SMALL(Dong1,ROWS($1:198)),),OFFSET(TH!N$1,SMALL(Dong1,ROWS($1:198)),)))</f>
        <v/>
      </c>
      <c r="G211" s="67" t="str">
        <f ca="1">IF(ROWS($1:198)&gt;COUNT(Dong1),"",IF(OFFSET(TH!M$1,SMALL(Dong1,ROWS($1:198)),)="1111",OFFSET(TH!L$1,SMALL(Dong1,ROWS($1:198)),),0))</f>
        <v/>
      </c>
      <c r="H211" s="65" t="str">
        <f ca="1">IF(ROWS($1:198)&gt;COUNT(Dong1),"",IF(OFFSET(TH!N$1,SMALL(Dong1,ROWS($1:198)),)="1111",OFFSET(TH!L$1,SMALL(Dong1,ROWS($1:198)),),0))</f>
        <v/>
      </c>
      <c r="I211" s="63">
        <f t="shared" ca="1" si="4"/>
        <v>0</v>
      </c>
      <c r="J211" s="68"/>
    </row>
    <row r="212" spans="1:10" ht="19.5" customHeight="1">
      <c r="A212" s="62" t="str">
        <f ca="1">IF(ROWS($1:199)&gt;COUNT(Dong1),"",OFFSET(TH!B$1,SMALL(Dong1,ROWS($1:199)),))</f>
        <v/>
      </c>
      <c r="B212" s="62" t="str">
        <f ca="1">IF(ROWS($1:199)&gt;COUNT(Dong1),"",OFFSET(TH!D$1,SMALL(Dong1,ROWS($1:199)),))</f>
        <v/>
      </c>
      <c r="C212" s="63" t="str">
        <f ca="1">IF(ROWS($1:199)&gt;COUNT(Dong1),"",IF(OFFSET(TH!M$1,SMALL(Dong1,ROWS($1:199)),)="1111",OFFSET(TH!C$1,SMALL(Dong1,ROWS($1:199)),),""))</f>
        <v/>
      </c>
      <c r="D212" s="64" t="str">
        <f ca="1">IF(ROWS($1:199)&gt;COUNT(Dong1),"",IF(OFFSET(TH!N$1,SMALL(Dong1,ROWS($1:199)),)="1111",OFFSET(TH!C$1,SMALL(Dong1,ROWS($1:199)),),""))</f>
        <v/>
      </c>
      <c r="E212" s="95" t="str">
        <f ca="1">IF(ROWS($1:199)&gt;COUNT(Dong1),"",OFFSET(TH!E$1,SMALL(Dong1,ROWS($1:199)),))</f>
        <v/>
      </c>
      <c r="F212" s="66" t="str">
        <f ca="1">IF(ROWS($1:199)&gt;COUNT(Dong1),"",IF(OFFSET(TH!N$1,SMALL(Dong1,ROWS($1:199)),)="1111",OFFSET(TH!M$1,SMALL(Dong1,ROWS($1:199)),),OFFSET(TH!N$1,SMALL(Dong1,ROWS($1:199)),)))</f>
        <v/>
      </c>
      <c r="G212" s="67" t="str">
        <f ca="1">IF(ROWS($1:199)&gt;COUNT(Dong1),"",IF(OFFSET(TH!M$1,SMALL(Dong1,ROWS($1:199)),)="1111",OFFSET(TH!L$1,SMALL(Dong1,ROWS($1:199)),),0))</f>
        <v/>
      </c>
      <c r="H212" s="65" t="str">
        <f ca="1">IF(ROWS($1:199)&gt;COUNT(Dong1),"",IF(OFFSET(TH!N$1,SMALL(Dong1,ROWS($1:199)),)="1111",OFFSET(TH!L$1,SMALL(Dong1,ROWS($1:199)),),0))</f>
        <v/>
      </c>
      <c r="I212" s="63">
        <f t="shared" ca="1" si="4"/>
        <v>0</v>
      </c>
      <c r="J212" s="68"/>
    </row>
    <row r="213" spans="1:10" ht="19.5" customHeight="1">
      <c r="A213" s="62" t="str">
        <f ca="1">IF(ROWS($1:200)&gt;COUNT(Dong1),"",OFFSET(TH!B$1,SMALL(Dong1,ROWS($1:200)),))</f>
        <v/>
      </c>
      <c r="B213" s="62" t="str">
        <f ca="1">IF(ROWS($1:200)&gt;COUNT(Dong1),"",OFFSET(TH!D$1,SMALL(Dong1,ROWS($1:200)),))</f>
        <v/>
      </c>
      <c r="C213" s="63" t="str">
        <f ca="1">IF(ROWS($1:200)&gt;COUNT(Dong1),"",IF(OFFSET(TH!M$1,SMALL(Dong1,ROWS($1:200)),)="1111",OFFSET(TH!C$1,SMALL(Dong1,ROWS($1:200)),),""))</f>
        <v/>
      </c>
      <c r="D213" s="64" t="str">
        <f ca="1">IF(ROWS($1:200)&gt;COUNT(Dong1),"",IF(OFFSET(TH!N$1,SMALL(Dong1,ROWS($1:200)),)="1111",OFFSET(TH!C$1,SMALL(Dong1,ROWS($1:200)),),""))</f>
        <v/>
      </c>
      <c r="E213" s="95" t="str">
        <f ca="1">IF(ROWS($1:200)&gt;COUNT(Dong1),"",OFFSET(TH!E$1,SMALL(Dong1,ROWS($1:200)),))</f>
        <v/>
      </c>
      <c r="F213" s="66" t="str">
        <f ca="1">IF(ROWS($1:200)&gt;COUNT(Dong1),"",IF(OFFSET(TH!N$1,SMALL(Dong1,ROWS($1:200)),)="1111",OFFSET(TH!M$1,SMALL(Dong1,ROWS($1:200)),),OFFSET(TH!N$1,SMALL(Dong1,ROWS($1:200)),)))</f>
        <v/>
      </c>
      <c r="G213" s="67" t="str">
        <f ca="1">IF(ROWS($1:200)&gt;COUNT(Dong1),"",IF(OFFSET(TH!M$1,SMALL(Dong1,ROWS($1:200)),)="1111",OFFSET(TH!L$1,SMALL(Dong1,ROWS($1:200)),),0))</f>
        <v/>
      </c>
      <c r="H213" s="65" t="str">
        <f ca="1">IF(ROWS($1:200)&gt;COUNT(Dong1),"",IF(OFFSET(TH!N$1,SMALL(Dong1,ROWS($1:200)),)="1111",OFFSET(TH!L$1,SMALL(Dong1,ROWS($1:200)),),0))</f>
        <v/>
      </c>
      <c r="I213" s="63">
        <f t="shared" ca="1" si="4"/>
        <v>0</v>
      </c>
      <c r="J213" s="68"/>
    </row>
    <row r="214" spans="1:10" ht="19.5" customHeight="1">
      <c r="A214" s="62" t="str">
        <f ca="1">IF(ROWS($1:201)&gt;COUNT(Dong1),"",OFFSET(TH!B$1,SMALL(Dong1,ROWS($1:201)),))</f>
        <v/>
      </c>
      <c r="B214" s="62" t="str">
        <f ca="1">IF(ROWS($1:201)&gt;COUNT(Dong1),"",OFFSET(TH!D$1,SMALL(Dong1,ROWS($1:201)),))</f>
        <v/>
      </c>
      <c r="C214" s="63" t="str">
        <f ca="1">IF(ROWS($1:201)&gt;COUNT(Dong1),"",IF(OFFSET(TH!M$1,SMALL(Dong1,ROWS($1:201)),)="1111",OFFSET(TH!C$1,SMALL(Dong1,ROWS($1:201)),),""))</f>
        <v/>
      </c>
      <c r="D214" s="64" t="str">
        <f ca="1">IF(ROWS($1:201)&gt;COUNT(Dong1),"",IF(OFFSET(TH!N$1,SMALL(Dong1,ROWS($1:201)),)="1111",OFFSET(TH!C$1,SMALL(Dong1,ROWS($1:201)),),""))</f>
        <v/>
      </c>
      <c r="E214" s="95" t="str">
        <f ca="1">IF(ROWS($1:201)&gt;COUNT(Dong1),"",OFFSET(TH!E$1,SMALL(Dong1,ROWS($1:201)),))</f>
        <v/>
      </c>
      <c r="F214" s="66" t="str">
        <f ca="1">IF(ROWS($1:201)&gt;COUNT(Dong1),"",IF(OFFSET(TH!N$1,SMALL(Dong1,ROWS($1:201)),)="1111",OFFSET(TH!M$1,SMALL(Dong1,ROWS($1:201)),),OFFSET(TH!N$1,SMALL(Dong1,ROWS($1:201)),)))</f>
        <v/>
      </c>
      <c r="G214" s="67" t="str">
        <f ca="1">IF(ROWS($1:201)&gt;COUNT(Dong1),"",IF(OFFSET(TH!M$1,SMALL(Dong1,ROWS($1:201)),)="1111",OFFSET(TH!L$1,SMALL(Dong1,ROWS($1:201)),),0))</f>
        <v/>
      </c>
      <c r="H214" s="65" t="str">
        <f ca="1">IF(ROWS($1:201)&gt;COUNT(Dong1),"",IF(OFFSET(TH!N$1,SMALL(Dong1,ROWS($1:201)),)="1111",OFFSET(TH!L$1,SMALL(Dong1,ROWS($1:201)),),0))</f>
        <v/>
      </c>
      <c r="I214" s="63">
        <f t="shared" ca="1" si="4"/>
        <v>0</v>
      </c>
      <c r="J214" s="68"/>
    </row>
    <row r="215" spans="1:10" ht="19.5" customHeight="1">
      <c r="A215" s="62" t="str">
        <f ca="1">IF(ROWS($1:202)&gt;COUNT(Dong1),"",OFFSET(TH!B$1,SMALL(Dong1,ROWS($1:202)),))</f>
        <v/>
      </c>
      <c r="B215" s="62" t="str">
        <f ca="1">IF(ROWS($1:202)&gt;COUNT(Dong1),"",OFFSET(TH!D$1,SMALL(Dong1,ROWS($1:202)),))</f>
        <v/>
      </c>
      <c r="C215" s="63" t="str">
        <f ca="1">IF(ROWS($1:202)&gt;COUNT(Dong1),"",IF(OFFSET(TH!M$1,SMALL(Dong1,ROWS($1:202)),)="1111",OFFSET(TH!C$1,SMALL(Dong1,ROWS($1:202)),),""))</f>
        <v/>
      </c>
      <c r="D215" s="64" t="str">
        <f ca="1">IF(ROWS($1:202)&gt;COUNT(Dong1),"",IF(OFFSET(TH!N$1,SMALL(Dong1,ROWS($1:202)),)="1111",OFFSET(TH!C$1,SMALL(Dong1,ROWS($1:202)),),""))</f>
        <v/>
      </c>
      <c r="E215" s="95" t="str">
        <f ca="1">IF(ROWS($1:202)&gt;COUNT(Dong1),"",OFFSET(TH!E$1,SMALL(Dong1,ROWS($1:202)),))</f>
        <v/>
      </c>
      <c r="F215" s="66" t="str">
        <f ca="1">IF(ROWS($1:202)&gt;COUNT(Dong1),"",IF(OFFSET(TH!N$1,SMALL(Dong1,ROWS($1:202)),)="1111",OFFSET(TH!M$1,SMALL(Dong1,ROWS($1:202)),),OFFSET(TH!N$1,SMALL(Dong1,ROWS($1:202)),)))</f>
        <v/>
      </c>
      <c r="G215" s="67" t="str">
        <f ca="1">IF(ROWS($1:202)&gt;COUNT(Dong1),"",IF(OFFSET(TH!M$1,SMALL(Dong1,ROWS($1:202)),)="1111",OFFSET(TH!L$1,SMALL(Dong1,ROWS($1:202)),),0))</f>
        <v/>
      </c>
      <c r="H215" s="65" t="str">
        <f ca="1">IF(ROWS($1:202)&gt;COUNT(Dong1),"",IF(OFFSET(TH!N$1,SMALL(Dong1,ROWS($1:202)),)="1111",OFFSET(TH!L$1,SMALL(Dong1,ROWS($1:202)),),0))</f>
        <v/>
      </c>
      <c r="I215" s="63">
        <f t="shared" ca="1" si="4"/>
        <v>0</v>
      </c>
      <c r="J215" s="68"/>
    </row>
    <row r="216" spans="1:10" ht="19.5" customHeight="1">
      <c r="A216" s="62" t="str">
        <f ca="1">IF(ROWS($1:203)&gt;COUNT(Dong1),"",OFFSET(TH!B$1,SMALL(Dong1,ROWS($1:203)),))</f>
        <v/>
      </c>
      <c r="B216" s="62" t="str">
        <f ca="1">IF(ROWS($1:203)&gt;COUNT(Dong1),"",OFFSET(TH!D$1,SMALL(Dong1,ROWS($1:203)),))</f>
        <v/>
      </c>
      <c r="C216" s="63" t="str">
        <f ca="1">IF(ROWS($1:203)&gt;COUNT(Dong1),"",IF(OFFSET(TH!M$1,SMALL(Dong1,ROWS($1:203)),)="1111",OFFSET(TH!C$1,SMALL(Dong1,ROWS($1:203)),),""))</f>
        <v/>
      </c>
      <c r="D216" s="64" t="str">
        <f ca="1">IF(ROWS($1:203)&gt;COUNT(Dong1),"",IF(OFFSET(TH!N$1,SMALL(Dong1,ROWS($1:203)),)="1111",OFFSET(TH!C$1,SMALL(Dong1,ROWS($1:203)),),""))</f>
        <v/>
      </c>
      <c r="E216" s="95" t="str">
        <f ca="1">IF(ROWS($1:203)&gt;COUNT(Dong1),"",OFFSET(TH!E$1,SMALL(Dong1,ROWS($1:203)),))</f>
        <v/>
      </c>
      <c r="F216" s="66" t="str">
        <f ca="1">IF(ROWS($1:203)&gt;COUNT(Dong1),"",IF(OFFSET(TH!N$1,SMALL(Dong1,ROWS($1:203)),)="1111",OFFSET(TH!M$1,SMALL(Dong1,ROWS($1:203)),),OFFSET(TH!N$1,SMALL(Dong1,ROWS($1:203)),)))</f>
        <v/>
      </c>
      <c r="G216" s="67" t="str">
        <f ca="1">IF(ROWS($1:203)&gt;COUNT(Dong1),"",IF(OFFSET(TH!M$1,SMALL(Dong1,ROWS($1:203)),)="1111",OFFSET(TH!L$1,SMALL(Dong1,ROWS($1:203)),),0))</f>
        <v/>
      </c>
      <c r="H216" s="65" t="str">
        <f ca="1">IF(ROWS($1:203)&gt;COUNT(Dong1),"",IF(OFFSET(TH!N$1,SMALL(Dong1,ROWS($1:203)),)="1111",OFFSET(TH!L$1,SMALL(Dong1,ROWS($1:203)),),0))</f>
        <v/>
      </c>
      <c r="I216" s="63">
        <f t="shared" ca="1" si="4"/>
        <v>0</v>
      </c>
      <c r="J216" s="68"/>
    </row>
    <row r="217" spans="1:10" ht="19.5" customHeight="1">
      <c r="A217" s="62" t="str">
        <f ca="1">IF(ROWS($1:204)&gt;COUNT(Dong1),"",OFFSET(TH!B$1,SMALL(Dong1,ROWS($1:204)),))</f>
        <v/>
      </c>
      <c r="B217" s="62" t="str">
        <f ca="1">IF(ROWS($1:204)&gt;COUNT(Dong1),"",OFFSET(TH!D$1,SMALL(Dong1,ROWS($1:204)),))</f>
        <v/>
      </c>
      <c r="C217" s="63" t="str">
        <f ca="1">IF(ROWS($1:204)&gt;COUNT(Dong1),"",IF(OFFSET(TH!M$1,SMALL(Dong1,ROWS($1:204)),)="1111",OFFSET(TH!C$1,SMALL(Dong1,ROWS($1:204)),),""))</f>
        <v/>
      </c>
      <c r="D217" s="64" t="str">
        <f ca="1">IF(ROWS($1:204)&gt;COUNT(Dong1),"",IF(OFFSET(TH!N$1,SMALL(Dong1,ROWS($1:204)),)="1111",OFFSET(TH!C$1,SMALL(Dong1,ROWS($1:204)),),""))</f>
        <v/>
      </c>
      <c r="E217" s="95" t="str">
        <f ca="1">IF(ROWS($1:204)&gt;COUNT(Dong1),"",OFFSET(TH!E$1,SMALL(Dong1,ROWS($1:204)),))</f>
        <v/>
      </c>
      <c r="F217" s="66" t="str">
        <f ca="1">IF(ROWS($1:204)&gt;COUNT(Dong1),"",IF(OFFSET(TH!N$1,SMALL(Dong1,ROWS($1:204)),)="1111",OFFSET(TH!M$1,SMALL(Dong1,ROWS($1:204)),),OFFSET(TH!N$1,SMALL(Dong1,ROWS($1:204)),)))</f>
        <v/>
      </c>
      <c r="G217" s="67" t="str">
        <f ca="1">IF(ROWS($1:204)&gt;COUNT(Dong1),"",IF(OFFSET(TH!M$1,SMALL(Dong1,ROWS($1:204)),)="1111",OFFSET(TH!L$1,SMALL(Dong1,ROWS($1:204)),),0))</f>
        <v/>
      </c>
      <c r="H217" s="65" t="str">
        <f ca="1">IF(ROWS($1:204)&gt;COUNT(Dong1),"",IF(OFFSET(TH!N$1,SMALL(Dong1,ROWS($1:204)),)="1111",OFFSET(TH!L$1,SMALL(Dong1,ROWS($1:204)),),0))</f>
        <v/>
      </c>
      <c r="I217" s="63">
        <f t="shared" ca="1" si="4"/>
        <v>0</v>
      </c>
      <c r="J217" s="68"/>
    </row>
    <row r="218" spans="1:10" ht="19.5" customHeight="1">
      <c r="A218" s="62" t="str">
        <f ca="1">IF(ROWS($1:205)&gt;COUNT(Dong1),"",OFFSET(TH!B$1,SMALL(Dong1,ROWS($1:205)),))</f>
        <v/>
      </c>
      <c r="B218" s="62" t="str">
        <f ca="1">IF(ROWS($1:205)&gt;COUNT(Dong1),"",OFFSET(TH!D$1,SMALL(Dong1,ROWS($1:205)),))</f>
        <v/>
      </c>
      <c r="C218" s="63" t="str">
        <f ca="1">IF(ROWS($1:205)&gt;COUNT(Dong1),"",IF(OFFSET(TH!M$1,SMALL(Dong1,ROWS($1:205)),)="1111",OFFSET(TH!C$1,SMALL(Dong1,ROWS($1:205)),),""))</f>
        <v/>
      </c>
      <c r="D218" s="64" t="str">
        <f ca="1">IF(ROWS($1:205)&gt;COUNT(Dong1),"",IF(OFFSET(TH!N$1,SMALL(Dong1,ROWS($1:205)),)="1111",OFFSET(TH!C$1,SMALL(Dong1,ROWS($1:205)),),""))</f>
        <v/>
      </c>
      <c r="E218" s="95" t="str">
        <f ca="1">IF(ROWS($1:205)&gt;COUNT(Dong1),"",OFFSET(TH!E$1,SMALL(Dong1,ROWS($1:205)),))</f>
        <v/>
      </c>
      <c r="F218" s="66" t="str">
        <f ca="1">IF(ROWS($1:205)&gt;COUNT(Dong1),"",IF(OFFSET(TH!N$1,SMALL(Dong1,ROWS($1:205)),)="1111",OFFSET(TH!M$1,SMALL(Dong1,ROWS($1:205)),),OFFSET(TH!N$1,SMALL(Dong1,ROWS($1:205)),)))</f>
        <v/>
      </c>
      <c r="G218" s="67" t="str">
        <f ca="1">IF(ROWS($1:205)&gt;COUNT(Dong1),"",IF(OFFSET(TH!M$1,SMALL(Dong1,ROWS($1:205)),)="1111",OFFSET(TH!L$1,SMALL(Dong1,ROWS($1:205)),),0))</f>
        <v/>
      </c>
      <c r="H218" s="65" t="str">
        <f ca="1">IF(ROWS($1:205)&gt;COUNT(Dong1),"",IF(OFFSET(TH!N$1,SMALL(Dong1,ROWS($1:205)),)="1111",OFFSET(TH!L$1,SMALL(Dong1,ROWS($1:205)),),0))</f>
        <v/>
      </c>
      <c r="I218" s="63">
        <f t="shared" ca="1" si="4"/>
        <v>0</v>
      </c>
      <c r="J218" s="68"/>
    </row>
    <row r="219" spans="1:10" ht="19.5" customHeight="1">
      <c r="A219" s="62" t="str">
        <f ca="1">IF(ROWS($1:206)&gt;COUNT(Dong1),"",OFFSET(TH!B$1,SMALL(Dong1,ROWS($1:206)),))</f>
        <v/>
      </c>
      <c r="B219" s="62" t="str">
        <f ca="1">IF(ROWS($1:206)&gt;COUNT(Dong1),"",OFFSET(TH!D$1,SMALL(Dong1,ROWS($1:206)),))</f>
        <v/>
      </c>
      <c r="C219" s="63" t="str">
        <f ca="1">IF(ROWS($1:206)&gt;COUNT(Dong1),"",IF(OFFSET(TH!M$1,SMALL(Dong1,ROWS($1:206)),)="1111",OFFSET(TH!C$1,SMALL(Dong1,ROWS($1:206)),),""))</f>
        <v/>
      </c>
      <c r="D219" s="64" t="str">
        <f ca="1">IF(ROWS($1:206)&gt;COUNT(Dong1),"",IF(OFFSET(TH!N$1,SMALL(Dong1,ROWS($1:206)),)="1111",OFFSET(TH!C$1,SMALL(Dong1,ROWS($1:206)),),""))</f>
        <v/>
      </c>
      <c r="E219" s="95" t="str">
        <f ca="1">IF(ROWS($1:206)&gt;COUNT(Dong1),"",OFFSET(TH!E$1,SMALL(Dong1,ROWS($1:206)),))</f>
        <v/>
      </c>
      <c r="F219" s="66" t="str">
        <f ca="1">IF(ROWS($1:206)&gt;COUNT(Dong1),"",IF(OFFSET(TH!N$1,SMALL(Dong1,ROWS($1:206)),)="1111",OFFSET(TH!M$1,SMALL(Dong1,ROWS($1:206)),),OFFSET(TH!N$1,SMALL(Dong1,ROWS($1:206)),)))</f>
        <v/>
      </c>
      <c r="G219" s="67" t="str">
        <f ca="1">IF(ROWS($1:206)&gt;COUNT(Dong1),"",IF(OFFSET(TH!M$1,SMALL(Dong1,ROWS($1:206)),)="1111",OFFSET(TH!L$1,SMALL(Dong1,ROWS($1:206)),),0))</f>
        <v/>
      </c>
      <c r="H219" s="65" t="str">
        <f ca="1">IF(ROWS($1:206)&gt;COUNT(Dong1),"",IF(OFFSET(TH!N$1,SMALL(Dong1,ROWS($1:206)),)="1111",OFFSET(TH!L$1,SMALL(Dong1,ROWS($1:206)),),0))</f>
        <v/>
      </c>
      <c r="I219" s="63">
        <f t="shared" ca="1" si="4"/>
        <v>0</v>
      </c>
      <c r="J219" s="68"/>
    </row>
    <row r="220" spans="1:10" ht="19.5" customHeight="1">
      <c r="A220" s="62" t="str">
        <f ca="1">IF(ROWS($1:207)&gt;COUNT(Dong1),"",OFFSET(TH!B$1,SMALL(Dong1,ROWS($1:207)),))</f>
        <v/>
      </c>
      <c r="B220" s="62" t="str">
        <f ca="1">IF(ROWS($1:207)&gt;COUNT(Dong1),"",OFFSET(TH!D$1,SMALL(Dong1,ROWS($1:207)),))</f>
        <v/>
      </c>
      <c r="C220" s="63" t="str">
        <f ca="1">IF(ROWS($1:207)&gt;COUNT(Dong1),"",IF(OFFSET(TH!M$1,SMALL(Dong1,ROWS($1:207)),)="1111",OFFSET(TH!C$1,SMALL(Dong1,ROWS($1:207)),),""))</f>
        <v/>
      </c>
      <c r="D220" s="64" t="str">
        <f ca="1">IF(ROWS($1:207)&gt;COUNT(Dong1),"",IF(OFFSET(TH!N$1,SMALL(Dong1,ROWS($1:207)),)="1111",OFFSET(TH!C$1,SMALL(Dong1,ROWS($1:207)),),""))</f>
        <v/>
      </c>
      <c r="E220" s="95" t="str">
        <f ca="1">IF(ROWS($1:207)&gt;COUNT(Dong1),"",OFFSET(TH!E$1,SMALL(Dong1,ROWS($1:207)),))</f>
        <v/>
      </c>
      <c r="F220" s="66" t="str">
        <f ca="1">IF(ROWS($1:207)&gt;COUNT(Dong1),"",IF(OFFSET(TH!N$1,SMALL(Dong1,ROWS($1:207)),)="1111",OFFSET(TH!M$1,SMALL(Dong1,ROWS($1:207)),),OFFSET(TH!N$1,SMALL(Dong1,ROWS($1:207)),)))</f>
        <v/>
      </c>
      <c r="G220" s="67" t="str">
        <f ca="1">IF(ROWS($1:207)&gt;COUNT(Dong1),"",IF(OFFSET(TH!M$1,SMALL(Dong1,ROWS($1:207)),)="1111",OFFSET(TH!L$1,SMALL(Dong1,ROWS($1:207)),),0))</f>
        <v/>
      </c>
      <c r="H220" s="65" t="str">
        <f ca="1">IF(ROWS($1:207)&gt;COUNT(Dong1),"",IF(OFFSET(TH!N$1,SMALL(Dong1,ROWS($1:207)),)="1111",OFFSET(TH!L$1,SMALL(Dong1,ROWS($1:207)),),0))</f>
        <v/>
      </c>
      <c r="I220" s="63">
        <f t="shared" ca="1" si="4"/>
        <v>0</v>
      </c>
      <c r="J220" s="68"/>
    </row>
    <row r="221" spans="1:10" ht="19.5" customHeight="1">
      <c r="A221" s="62" t="str">
        <f ca="1">IF(ROWS($1:208)&gt;COUNT(Dong1),"",OFFSET(TH!B$1,SMALL(Dong1,ROWS($1:208)),))</f>
        <v/>
      </c>
      <c r="B221" s="62" t="str">
        <f ca="1">IF(ROWS($1:208)&gt;COUNT(Dong1),"",OFFSET(TH!D$1,SMALL(Dong1,ROWS($1:208)),))</f>
        <v/>
      </c>
      <c r="C221" s="63" t="str">
        <f ca="1">IF(ROWS($1:208)&gt;COUNT(Dong1),"",IF(OFFSET(TH!M$1,SMALL(Dong1,ROWS($1:208)),)="1111",OFFSET(TH!C$1,SMALL(Dong1,ROWS($1:208)),),""))</f>
        <v/>
      </c>
      <c r="D221" s="64" t="str">
        <f ca="1">IF(ROWS($1:208)&gt;COUNT(Dong1),"",IF(OFFSET(TH!N$1,SMALL(Dong1,ROWS($1:208)),)="1111",OFFSET(TH!C$1,SMALL(Dong1,ROWS($1:208)),),""))</f>
        <v/>
      </c>
      <c r="E221" s="95" t="str">
        <f ca="1">IF(ROWS($1:208)&gt;COUNT(Dong1),"",OFFSET(TH!E$1,SMALL(Dong1,ROWS($1:208)),))</f>
        <v/>
      </c>
      <c r="F221" s="66" t="str">
        <f ca="1">IF(ROWS($1:208)&gt;COUNT(Dong1),"",IF(OFFSET(TH!N$1,SMALL(Dong1,ROWS($1:208)),)="1111",OFFSET(TH!M$1,SMALL(Dong1,ROWS($1:208)),),OFFSET(TH!N$1,SMALL(Dong1,ROWS($1:208)),)))</f>
        <v/>
      </c>
      <c r="G221" s="67" t="str">
        <f ca="1">IF(ROWS($1:208)&gt;COUNT(Dong1),"",IF(OFFSET(TH!M$1,SMALL(Dong1,ROWS($1:208)),)="1111",OFFSET(TH!L$1,SMALL(Dong1,ROWS($1:208)),),0))</f>
        <v/>
      </c>
      <c r="H221" s="65" t="str">
        <f ca="1">IF(ROWS($1:208)&gt;COUNT(Dong1),"",IF(OFFSET(TH!N$1,SMALL(Dong1,ROWS($1:208)),)="1111",OFFSET(TH!L$1,SMALL(Dong1,ROWS($1:208)),),0))</f>
        <v/>
      </c>
      <c r="I221" s="63">
        <f t="shared" ca="1" si="4"/>
        <v>0</v>
      </c>
      <c r="J221" s="68"/>
    </row>
    <row r="222" spans="1:10" ht="19.5" customHeight="1">
      <c r="A222" s="62" t="str">
        <f ca="1">IF(ROWS($1:209)&gt;COUNT(Dong1),"",OFFSET(TH!B$1,SMALL(Dong1,ROWS($1:209)),))</f>
        <v/>
      </c>
      <c r="B222" s="62" t="str">
        <f ca="1">IF(ROWS($1:209)&gt;COUNT(Dong1),"",OFFSET(TH!D$1,SMALL(Dong1,ROWS($1:209)),))</f>
        <v/>
      </c>
      <c r="C222" s="63" t="str">
        <f ca="1">IF(ROWS($1:209)&gt;COUNT(Dong1),"",IF(OFFSET(TH!M$1,SMALL(Dong1,ROWS($1:209)),)="1111",OFFSET(TH!C$1,SMALL(Dong1,ROWS($1:209)),),""))</f>
        <v/>
      </c>
      <c r="D222" s="64" t="str">
        <f ca="1">IF(ROWS($1:209)&gt;COUNT(Dong1),"",IF(OFFSET(TH!N$1,SMALL(Dong1,ROWS($1:209)),)="1111",OFFSET(TH!C$1,SMALL(Dong1,ROWS($1:209)),),""))</f>
        <v/>
      </c>
      <c r="E222" s="95" t="str">
        <f ca="1">IF(ROWS($1:209)&gt;COUNT(Dong1),"",OFFSET(TH!E$1,SMALL(Dong1,ROWS($1:209)),))</f>
        <v/>
      </c>
      <c r="F222" s="66" t="str">
        <f ca="1">IF(ROWS($1:209)&gt;COUNT(Dong1),"",IF(OFFSET(TH!N$1,SMALL(Dong1,ROWS($1:209)),)="1111",OFFSET(TH!M$1,SMALL(Dong1,ROWS($1:209)),),OFFSET(TH!N$1,SMALL(Dong1,ROWS($1:209)),)))</f>
        <v/>
      </c>
      <c r="G222" s="67" t="str">
        <f ca="1">IF(ROWS($1:209)&gt;COUNT(Dong1),"",IF(OFFSET(TH!M$1,SMALL(Dong1,ROWS($1:209)),)="1111",OFFSET(TH!L$1,SMALL(Dong1,ROWS($1:209)),),0))</f>
        <v/>
      </c>
      <c r="H222" s="65" t="str">
        <f ca="1">IF(ROWS($1:209)&gt;COUNT(Dong1),"",IF(OFFSET(TH!N$1,SMALL(Dong1,ROWS($1:209)),)="1111",OFFSET(TH!L$1,SMALL(Dong1,ROWS($1:209)),),0))</f>
        <v/>
      </c>
      <c r="I222" s="63">
        <f t="shared" ca="1" si="4"/>
        <v>0</v>
      </c>
      <c r="J222" s="68"/>
    </row>
    <row r="223" spans="1:10" ht="19.5" customHeight="1">
      <c r="A223" s="62" t="str">
        <f ca="1">IF(ROWS($1:210)&gt;COUNT(Dong1),"",OFFSET(TH!B$1,SMALL(Dong1,ROWS($1:210)),))</f>
        <v/>
      </c>
      <c r="B223" s="62" t="str">
        <f ca="1">IF(ROWS($1:210)&gt;COUNT(Dong1),"",OFFSET(TH!D$1,SMALL(Dong1,ROWS($1:210)),))</f>
        <v/>
      </c>
      <c r="C223" s="63" t="str">
        <f ca="1">IF(ROWS($1:210)&gt;COUNT(Dong1),"",IF(OFFSET(TH!M$1,SMALL(Dong1,ROWS($1:210)),)="1111",OFFSET(TH!C$1,SMALL(Dong1,ROWS($1:210)),),""))</f>
        <v/>
      </c>
      <c r="D223" s="64" t="str">
        <f ca="1">IF(ROWS($1:210)&gt;COUNT(Dong1),"",IF(OFFSET(TH!N$1,SMALL(Dong1,ROWS($1:210)),)="1111",OFFSET(TH!C$1,SMALL(Dong1,ROWS($1:210)),),""))</f>
        <v/>
      </c>
      <c r="E223" s="95" t="str">
        <f ca="1">IF(ROWS($1:210)&gt;COUNT(Dong1),"",OFFSET(TH!E$1,SMALL(Dong1,ROWS($1:210)),))</f>
        <v/>
      </c>
      <c r="F223" s="66" t="str">
        <f ca="1">IF(ROWS($1:210)&gt;COUNT(Dong1),"",IF(OFFSET(TH!N$1,SMALL(Dong1,ROWS($1:210)),)="1111",OFFSET(TH!M$1,SMALL(Dong1,ROWS($1:210)),),OFFSET(TH!N$1,SMALL(Dong1,ROWS($1:210)),)))</f>
        <v/>
      </c>
      <c r="G223" s="67" t="str">
        <f ca="1">IF(ROWS($1:210)&gt;COUNT(Dong1),"",IF(OFFSET(TH!M$1,SMALL(Dong1,ROWS($1:210)),)="1111",OFFSET(TH!L$1,SMALL(Dong1,ROWS($1:210)),),0))</f>
        <v/>
      </c>
      <c r="H223" s="65" t="str">
        <f ca="1">IF(ROWS($1:210)&gt;COUNT(Dong1),"",IF(OFFSET(TH!N$1,SMALL(Dong1,ROWS($1:210)),)="1111",OFFSET(TH!L$1,SMALL(Dong1,ROWS($1:210)),),0))</f>
        <v/>
      </c>
      <c r="I223" s="63">
        <f t="shared" ca="1" si="4"/>
        <v>0</v>
      </c>
      <c r="J223" s="68"/>
    </row>
    <row r="224" spans="1:10" ht="19.5" customHeight="1">
      <c r="A224" s="62" t="str">
        <f ca="1">IF(ROWS($1:211)&gt;COUNT(Dong1),"",OFFSET(TH!B$1,SMALL(Dong1,ROWS($1:211)),))</f>
        <v/>
      </c>
      <c r="B224" s="62" t="str">
        <f ca="1">IF(ROWS($1:211)&gt;COUNT(Dong1),"",OFFSET(TH!D$1,SMALL(Dong1,ROWS($1:211)),))</f>
        <v/>
      </c>
      <c r="C224" s="63" t="str">
        <f ca="1">IF(ROWS($1:211)&gt;COUNT(Dong1),"",IF(OFFSET(TH!M$1,SMALL(Dong1,ROWS($1:211)),)="1111",OFFSET(TH!C$1,SMALL(Dong1,ROWS($1:211)),),""))</f>
        <v/>
      </c>
      <c r="D224" s="64" t="str">
        <f ca="1">IF(ROWS($1:211)&gt;COUNT(Dong1),"",IF(OFFSET(TH!N$1,SMALL(Dong1,ROWS($1:211)),)="1111",OFFSET(TH!C$1,SMALL(Dong1,ROWS($1:211)),),""))</f>
        <v/>
      </c>
      <c r="E224" s="95" t="str">
        <f ca="1">IF(ROWS($1:211)&gt;COUNT(Dong1),"",OFFSET(TH!E$1,SMALL(Dong1,ROWS($1:211)),))</f>
        <v/>
      </c>
      <c r="F224" s="66" t="str">
        <f ca="1">IF(ROWS($1:211)&gt;COUNT(Dong1),"",IF(OFFSET(TH!N$1,SMALL(Dong1,ROWS($1:211)),)="1111",OFFSET(TH!M$1,SMALL(Dong1,ROWS($1:211)),),OFFSET(TH!N$1,SMALL(Dong1,ROWS($1:211)),)))</f>
        <v/>
      </c>
      <c r="G224" s="67" t="str">
        <f ca="1">IF(ROWS($1:211)&gt;COUNT(Dong1),"",IF(OFFSET(TH!M$1,SMALL(Dong1,ROWS($1:211)),)="1111",OFFSET(TH!L$1,SMALL(Dong1,ROWS($1:211)),),0))</f>
        <v/>
      </c>
      <c r="H224" s="65" t="str">
        <f ca="1">IF(ROWS($1:211)&gt;COUNT(Dong1),"",IF(OFFSET(TH!N$1,SMALL(Dong1,ROWS($1:211)),)="1111",OFFSET(TH!L$1,SMALL(Dong1,ROWS($1:211)),),0))</f>
        <v/>
      </c>
      <c r="I224" s="63">
        <f t="shared" ca="1" si="4"/>
        <v>0</v>
      </c>
      <c r="J224" s="68"/>
    </row>
    <row r="225" spans="1:12" ht="19.5" customHeight="1">
      <c r="A225" s="69"/>
      <c r="B225" s="68"/>
      <c r="C225" s="68"/>
      <c r="D225" s="68"/>
      <c r="E225" s="96"/>
      <c r="F225" s="70"/>
      <c r="G225" s="68"/>
      <c r="H225" s="68"/>
      <c r="I225" s="63"/>
      <c r="J225" s="68"/>
    </row>
    <row r="226" spans="1:12" s="58" customFormat="1" ht="19.5" customHeight="1">
      <c r="A226" s="71"/>
      <c r="B226" s="71"/>
      <c r="C226" s="71"/>
      <c r="D226" s="71"/>
      <c r="E226" s="71" t="s">
        <v>59</v>
      </c>
      <c r="F226" s="72" t="s">
        <v>15</v>
      </c>
      <c r="G226" s="71">
        <f ca="1">SUM(G14:G225)</f>
        <v>20826315000</v>
      </c>
      <c r="H226" s="71">
        <f ca="1">SUM(H14:H225)</f>
        <v>21327009000</v>
      </c>
      <c r="I226" s="72" t="s">
        <v>15</v>
      </c>
      <c r="J226" s="72" t="s">
        <v>15</v>
      </c>
    </row>
    <row r="227" spans="1:12" s="58" customFormat="1" ht="19.5" customHeight="1">
      <c r="A227" s="73"/>
      <c r="B227" s="73"/>
      <c r="C227" s="73"/>
      <c r="D227" s="73"/>
      <c r="E227" s="73" t="s">
        <v>60</v>
      </c>
      <c r="F227" s="74" t="s">
        <v>15</v>
      </c>
      <c r="G227" s="74" t="s">
        <v>15</v>
      </c>
      <c r="H227" s="74" t="s">
        <v>15</v>
      </c>
      <c r="I227" s="75">
        <f ca="1">I13+G226-H226</f>
        <v>74120000</v>
      </c>
      <c r="J227" s="74" t="s">
        <v>15</v>
      </c>
    </row>
    <row r="228" spans="1:12">
      <c r="L228" s="97" t="s">
        <v>66</v>
      </c>
    </row>
    <row r="229" spans="1:12">
      <c r="A229" s="76" t="s">
        <v>65</v>
      </c>
      <c r="L229" s="97" t="s">
        <v>67</v>
      </c>
    </row>
    <row r="230" spans="1:12">
      <c r="A230" s="83" t="str">
        <f ca="1">"- Ngày mở sổ: "&amp;DAY($A$14)&amp;"/"&amp;MONTH($A$14)&amp;"/ 2015"</f>
        <v>- Ngày mở sổ: 1/1/ 2015</v>
      </c>
      <c r="L230" s="97" t="s">
        <v>61</v>
      </c>
    </row>
    <row r="231" spans="1:12">
      <c r="I231" s="86" t="str">
        <f>"Ngày "&amp;IF(OR($L$11=4,$L$11=6,$L$11=9,$L$11=11),"30",IF($L$11=2,"28","31"))&amp;" tháng "&amp;$L$11&amp;"  năm  2016 "</f>
        <v xml:space="preserve">Ngày 31 tháng 1  năm  2016 </v>
      </c>
      <c r="L231" s="97" t="s">
        <v>65</v>
      </c>
    </row>
    <row r="232" spans="1:12" s="77" customFormat="1" ht="14.25">
      <c r="C232" s="77" t="s">
        <v>10</v>
      </c>
      <c r="E232" s="77" t="s">
        <v>11</v>
      </c>
      <c r="I232" s="77" t="s">
        <v>40</v>
      </c>
    </row>
    <row r="233" spans="1:12" s="78" customFormat="1">
      <c r="C233" s="78" t="s">
        <v>12</v>
      </c>
      <c r="E233" s="78" t="s">
        <v>12</v>
      </c>
      <c r="I233" s="78" t="s">
        <v>62</v>
      </c>
    </row>
    <row r="234" spans="1:12" s="78" customFormat="1"/>
    <row r="235" spans="1:12" s="78" customFormat="1"/>
    <row r="236" spans="1:12" s="78" customFormat="1"/>
    <row r="237" spans="1:12" s="78" customFormat="1"/>
    <row r="240" spans="1:12" ht="15.75">
      <c r="C240" s="93" t="s">
        <v>64</v>
      </c>
      <c r="I240" s="94" t="s">
        <v>39</v>
      </c>
    </row>
    <row r="241" spans="1:10">
      <c r="E241" s="53">
        <f ca="1">SUMIF($D$14:$D$36,#REF!,H14:H36)</f>
        <v>0</v>
      </c>
    </row>
    <row r="244" spans="1:10">
      <c r="A244" s="53">
        <v>2</v>
      </c>
      <c r="B244" s="53">
        <v>3</v>
      </c>
      <c r="C244" s="53">
        <v>4</v>
      </c>
      <c r="D244" s="53">
        <v>5</v>
      </c>
      <c r="E244" s="53">
        <v>6</v>
      </c>
      <c r="F244" s="53">
        <v>9</v>
      </c>
      <c r="G244" s="53">
        <v>10</v>
      </c>
      <c r="H244" s="53">
        <v>11</v>
      </c>
      <c r="I244" s="53">
        <v>12</v>
      </c>
      <c r="J244" s="53">
        <v>13</v>
      </c>
    </row>
  </sheetData>
  <sortState ref="A13:P167">
    <sortCondition ref="A13:A167"/>
  </sortState>
  <mergeCells count="14"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224">
    <cfRule type="expression" dxfId="0" priority="1" stopIfTrue="1">
      <formula>$B14&lt;&gt;""</formula>
    </cfRule>
  </conditionalFormatting>
  <dataValidations count="1">
    <dataValidation type="list" allowBlank="1" showInputMessage="1" showErrorMessage="1" sqref="L11">
      <formula1>"1,2,3,4,5,6,7,8,9,10,11,12"</formula1>
    </dataValidation>
  </dataValidations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34"/>
  <sheetViews>
    <sheetView showZeros="0" tabSelected="1" workbookViewId="0">
      <pane ySplit="3" topLeftCell="A13" activePane="bottomLeft" state="frozen"/>
      <selection pane="bottomLeft" activeCell="C29" sqref="C29"/>
    </sheetView>
  </sheetViews>
  <sheetFormatPr defaultColWidth="8" defaultRowHeight="13.5"/>
  <cols>
    <col min="1" max="1" width="5.5703125" style="84" customWidth="1"/>
    <col min="2" max="2" width="18.140625" style="84" customWidth="1"/>
    <col min="3" max="3" width="10.28515625" style="84" customWidth="1"/>
    <col min="4" max="4" width="13.140625" style="84" customWidth="1"/>
    <col min="5" max="6" width="13.7109375" style="84" customWidth="1"/>
    <col min="7" max="7" width="11.42578125" style="84" customWidth="1"/>
    <col min="8" max="8" width="12.7109375" style="84" customWidth="1"/>
    <col min="9" max="9" width="8" style="84"/>
    <col min="10" max="10" width="12.85546875" style="84" bestFit="1" customWidth="1"/>
    <col min="11" max="16384" width="8" style="84"/>
  </cols>
  <sheetData>
    <row r="1" spans="1:10" ht="27" customHeight="1">
      <c r="A1" s="189" t="s">
        <v>583</v>
      </c>
      <c r="B1" s="189"/>
      <c r="C1" s="189"/>
      <c r="D1" s="189"/>
      <c r="E1" s="189"/>
      <c r="F1" s="189"/>
      <c r="G1" s="189"/>
      <c r="H1" s="189"/>
    </row>
    <row r="2" spans="1:10" s="10" customFormat="1" ht="14.25" customHeight="1">
      <c r="A2" s="192" t="s">
        <v>23</v>
      </c>
      <c r="B2" s="194" t="s">
        <v>24</v>
      </c>
      <c r="C2" s="190" t="s">
        <v>25</v>
      </c>
      <c r="D2" s="191"/>
      <c r="E2" s="190" t="s">
        <v>26</v>
      </c>
      <c r="F2" s="191"/>
      <c r="G2" s="190" t="s">
        <v>28</v>
      </c>
      <c r="H2" s="191"/>
      <c r="J2" s="112"/>
    </row>
    <row r="3" spans="1:10" s="10" customFormat="1" ht="14.25" customHeight="1">
      <c r="A3" s="193"/>
      <c r="B3" s="195"/>
      <c r="C3" s="105" t="s">
        <v>29</v>
      </c>
      <c r="D3" s="105" t="s">
        <v>30</v>
      </c>
      <c r="E3" s="105" t="s">
        <v>29</v>
      </c>
      <c r="F3" s="105" t="s">
        <v>30</v>
      </c>
      <c r="G3" s="105" t="s">
        <v>29</v>
      </c>
      <c r="H3" s="105" t="s">
        <v>30</v>
      </c>
    </row>
    <row r="4" spans="1:10" s="10" customFormat="1" ht="16.5" customHeight="1">
      <c r="A4" s="6">
        <f t="shared" ref="A4:A29" si="0">IF(B4&lt;&gt;"",ROW()-3,"")</f>
        <v>1</v>
      </c>
      <c r="B4" s="7" t="s">
        <v>89</v>
      </c>
      <c r="C4" s="8"/>
      <c r="D4" s="8">
        <v>0</v>
      </c>
      <c r="E4" s="8">
        <f t="array" ref="E4">SUM(IF("331"&amp;B4=KHN&amp;KH,TH))</f>
        <v>0</v>
      </c>
      <c r="F4" s="8">
        <f t="array" ref="F4">SUM(IF("331"&amp;B4=KHC&amp;KH,TH))</f>
        <v>0</v>
      </c>
      <c r="G4" s="46">
        <f t="shared" ref="G4:G12" si="1">ROUND(MAX(C4+E4-D4-F4,0),2)</f>
        <v>0</v>
      </c>
      <c r="H4" s="46">
        <f t="shared" ref="H4:H12" si="2">ROUND(MAX(D4+F4-C4-E4,0),2)</f>
        <v>0</v>
      </c>
    </row>
    <row r="5" spans="1:10" s="10" customFormat="1" ht="16.5" customHeight="1">
      <c r="A5" s="6">
        <f t="shared" si="0"/>
        <v>2</v>
      </c>
      <c r="B5" s="7" t="s">
        <v>76</v>
      </c>
      <c r="C5" s="8"/>
      <c r="D5" s="8">
        <v>195912500</v>
      </c>
      <c r="E5" s="8">
        <f t="array" ref="E5">SUM(IF("331"&amp;B5=KHN&amp;KH,TH))</f>
        <v>195912500</v>
      </c>
      <c r="F5" s="8">
        <f t="array" ref="F5">SUM(IF("331"&amp;B5=KHC&amp;KH,TH))</f>
        <v>0</v>
      </c>
      <c r="G5" s="46">
        <f t="shared" ref="G5:G10" si="3">ROUND(MAX(C5+E5-D5-F5,0),2)</f>
        <v>0</v>
      </c>
      <c r="H5" s="46">
        <f t="shared" ref="H5:H10" si="4">ROUND(MAX(D5+F5-C5-E5,0),2)</f>
        <v>0</v>
      </c>
    </row>
    <row r="6" spans="1:10" s="10" customFormat="1" ht="16.5" customHeight="1">
      <c r="A6" s="6">
        <f t="shared" si="0"/>
        <v>3</v>
      </c>
      <c r="B6" s="7" t="s">
        <v>85</v>
      </c>
      <c r="C6" s="8"/>
      <c r="D6" s="8"/>
      <c r="E6" s="8">
        <f t="array" ref="E6">SUM(IF("331"&amp;B6=KHN&amp;KH,TH))</f>
        <v>732278000</v>
      </c>
      <c r="F6" s="8">
        <f t="array" ref="F6">SUM(IF("331"&amp;B6=KHC&amp;KH,TH))</f>
        <v>732278000</v>
      </c>
      <c r="G6" s="46">
        <f t="shared" si="3"/>
        <v>0</v>
      </c>
      <c r="H6" s="46">
        <f t="shared" si="4"/>
        <v>0</v>
      </c>
    </row>
    <row r="7" spans="1:10" s="10" customFormat="1" ht="16.5" customHeight="1">
      <c r="A7" s="6">
        <f t="shared" si="0"/>
        <v>4</v>
      </c>
      <c r="B7" s="41" t="s">
        <v>78</v>
      </c>
      <c r="C7" s="8"/>
      <c r="D7" s="8">
        <v>326003000</v>
      </c>
      <c r="E7" s="8">
        <f t="array" ref="E7">SUM(IF("331"&amp;B7=KHN&amp;KH,TH))</f>
        <v>326003000</v>
      </c>
      <c r="F7" s="8">
        <f t="array" ref="F7">SUM(IF("331"&amp;B7=KHC&amp;KH,TH))</f>
        <v>322524000</v>
      </c>
      <c r="G7" s="46">
        <f t="shared" si="3"/>
        <v>0</v>
      </c>
      <c r="H7" s="46">
        <f t="shared" si="4"/>
        <v>322524000</v>
      </c>
    </row>
    <row r="8" spans="1:10" s="10" customFormat="1" ht="16.5" customHeight="1">
      <c r="A8" s="6">
        <f t="shared" si="0"/>
        <v>5</v>
      </c>
      <c r="B8" s="7" t="s">
        <v>77</v>
      </c>
      <c r="C8" s="8"/>
      <c r="D8" s="8">
        <v>421900000</v>
      </c>
      <c r="E8" s="8">
        <f t="array" ref="E8">SUM(IF("331"&amp;B8=KHN&amp;KH,TH))</f>
        <v>799700000</v>
      </c>
      <c r="F8" s="8">
        <f t="array" ref="F8">SUM(IF("331"&amp;B8=KHC&amp;KH,TH))</f>
        <v>577800000</v>
      </c>
      <c r="G8" s="46">
        <f t="shared" si="3"/>
        <v>0</v>
      </c>
      <c r="H8" s="46">
        <f t="shared" si="4"/>
        <v>200000000</v>
      </c>
    </row>
    <row r="9" spans="1:10" s="10" customFormat="1" ht="16.5" customHeight="1">
      <c r="A9" s="6">
        <f t="shared" si="0"/>
        <v>6</v>
      </c>
      <c r="B9" s="40" t="s">
        <v>79</v>
      </c>
      <c r="C9" s="8"/>
      <c r="D9" s="8">
        <v>505179000</v>
      </c>
      <c r="E9" s="8">
        <f t="array" ref="E9">SUM(IF("331"&amp;B9=KHN&amp;KH,TH))</f>
        <v>200000000</v>
      </c>
      <c r="F9" s="8">
        <f t="array" ref="F9">SUM(IF("331"&amp;B9=KHC&amp;KH,TH))</f>
        <v>0</v>
      </c>
      <c r="G9" s="46">
        <f t="shared" si="3"/>
        <v>0</v>
      </c>
      <c r="H9" s="46">
        <f t="shared" si="4"/>
        <v>305179000</v>
      </c>
    </row>
    <row r="10" spans="1:10" s="10" customFormat="1" ht="16.5" customHeight="1">
      <c r="A10" s="6">
        <f t="shared" si="0"/>
        <v>7</v>
      </c>
      <c r="B10" s="7" t="s">
        <v>86</v>
      </c>
      <c r="C10" s="8"/>
      <c r="D10" s="8">
        <v>100670000</v>
      </c>
      <c r="E10" s="8">
        <f t="array" ref="E10">SUM(IF("331"&amp;B10=KHN&amp;KH,TH))</f>
        <v>100670000</v>
      </c>
      <c r="F10" s="8">
        <f t="array" ref="F10">SUM(IF("331"&amp;B10=KHC&amp;KH,TH))</f>
        <v>0</v>
      </c>
      <c r="G10" s="46">
        <f t="shared" si="3"/>
        <v>0</v>
      </c>
      <c r="H10" s="46">
        <f t="shared" si="4"/>
        <v>0</v>
      </c>
    </row>
    <row r="11" spans="1:10" s="10" customFormat="1" ht="16.5" customHeight="1">
      <c r="A11" s="6">
        <f t="shared" si="0"/>
        <v>8</v>
      </c>
      <c r="B11" s="7" t="s">
        <v>80</v>
      </c>
      <c r="C11" s="8"/>
      <c r="D11" s="8">
        <v>46595000</v>
      </c>
      <c r="E11" s="8">
        <f t="array" ref="E11">SUM(IF("331"&amp;B11=KHN&amp;KH,TH))</f>
        <v>46595000</v>
      </c>
      <c r="F11" s="8">
        <f t="array" ref="F11">SUM(IF("331"&amp;B11=KHC&amp;KH,TH))</f>
        <v>0</v>
      </c>
      <c r="G11" s="46">
        <f t="shared" si="1"/>
        <v>0</v>
      </c>
      <c r="H11" s="46">
        <f t="shared" si="2"/>
        <v>0</v>
      </c>
    </row>
    <row r="12" spans="1:10" s="10" customFormat="1" ht="16.5" customHeight="1">
      <c r="A12" s="6">
        <f t="shared" si="0"/>
        <v>9</v>
      </c>
      <c r="B12" s="7" t="s">
        <v>81</v>
      </c>
      <c r="C12" s="8"/>
      <c r="D12" s="8">
        <v>0</v>
      </c>
      <c r="E12" s="8">
        <f t="array" ref="E12">SUM(IF("331"&amp;B12=KHN&amp;KH,TH))</f>
        <v>0</v>
      </c>
      <c r="F12" s="8">
        <f t="array" ref="F12">SUM(IF("331"&amp;B12=KHC&amp;KH,TH))</f>
        <v>0</v>
      </c>
      <c r="G12" s="46">
        <f t="shared" si="1"/>
        <v>0</v>
      </c>
      <c r="H12" s="46">
        <f t="shared" si="2"/>
        <v>0</v>
      </c>
    </row>
    <row r="13" spans="1:10" s="10" customFormat="1" ht="16.5" customHeight="1">
      <c r="A13" s="6">
        <f t="shared" si="0"/>
        <v>10</v>
      </c>
      <c r="B13" s="7" t="s">
        <v>91</v>
      </c>
      <c r="C13" s="8"/>
      <c r="D13" s="8">
        <v>101477000</v>
      </c>
      <c r="E13" s="8">
        <f t="array" ref="E13">SUM(IF("331"&amp;B13=KHN&amp;KH,TH))</f>
        <v>101477000</v>
      </c>
      <c r="F13" s="8">
        <f t="array" ref="F13">SUM(IF("331"&amp;B13=KHC&amp;KH,TH))</f>
        <v>0</v>
      </c>
      <c r="G13" s="46">
        <f t="shared" ref="G13:G18" si="5">ROUND(MAX(C13+E13-D13-F13,0),2)</f>
        <v>0</v>
      </c>
      <c r="H13" s="46">
        <f t="shared" ref="H13:H18" si="6">ROUND(MAX(D13+F13-C13-E13,0),2)</f>
        <v>0</v>
      </c>
    </row>
    <row r="14" spans="1:10" s="10" customFormat="1" ht="16.5" customHeight="1">
      <c r="A14" s="6">
        <f t="shared" si="0"/>
        <v>11</v>
      </c>
      <c r="B14" s="7" t="s">
        <v>83</v>
      </c>
      <c r="C14" s="8"/>
      <c r="D14" s="8">
        <v>246532000</v>
      </c>
      <c r="E14" s="8">
        <f t="array" ref="E14">SUM(IF("331"&amp;B14=KHN&amp;KH,TH))</f>
        <v>146532000</v>
      </c>
      <c r="F14" s="8">
        <f t="array" ref="F14">SUM(IF("331"&amp;B14=KHC&amp;KH,TH))</f>
        <v>0</v>
      </c>
      <c r="G14" s="46">
        <f t="shared" si="5"/>
        <v>0</v>
      </c>
      <c r="H14" s="46">
        <f t="shared" si="6"/>
        <v>100000000</v>
      </c>
    </row>
    <row r="15" spans="1:10" s="10" customFormat="1" ht="16.5" customHeight="1">
      <c r="A15" s="6">
        <f t="shared" si="0"/>
        <v>12</v>
      </c>
      <c r="B15" s="7" t="s">
        <v>84</v>
      </c>
      <c r="C15" s="8"/>
      <c r="D15" s="8">
        <v>732020000</v>
      </c>
      <c r="E15" s="8">
        <f t="array" ref="E15">SUM(IF("331"&amp;B15=KHN&amp;KH,TH))</f>
        <v>165100000</v>
      </c>
      <c r="F15" s="8">
        <f t="array" ref="F15">SUM(IF("331"&amp;B15=KHC&amp;KH,TH))</f>
        <v>17080000</v>
      </c>
      <c r="G15" s="46">
        <f t="shared" si="5"/>
        <v>0</v>
      </c>
      <c r="H15" s="46">
        <f t="shared" si="6"/>
        <v>584000000</v>
      </c>
    </row>
    <row r="16" spans="1:10" s="10" customFormat="1" ht="16.5" customHeight="1">
      <c r="A16" s="6">
        <f t="shared" si="0"/>
        <v>13</v>
      </c>
      <c r="B16" s="7" t="s">
        <v>90</v>
      </c>
      <c r="C16" s="8"/>
      <c r="D16" s="8">
        <v>369802000</v>
      </c>
      <c r="E16" s="8">
        <f t="array" ref="E16">SUM(IF("331"&amp;B16=KHN&amp;KH,TH))</f>
        <v>269802000</v>
      </c>
      <c r="F16" s="8">
        <f t="array" ref="F16">SUM(IF("331"&amp;B16=KHC&amp;KH,TH))</f>
        <v>306180000</v>
      </c>
      <c r="G16" s="46">
        <f t="shared" si="5"/>
        <v>0</v>
      </c>
      <c r="H16" s="46">
        <f t="shared" si="6"/>
        <v>406180000</v>
      </c>
    </row>
    <row r="17" spans="1:8" s="10" customFormat="1" ht="16.5" customHeight="1">
      <c r="A17" s="6">
        <f t="shared" si="0"/>
        <v>14</v>
      </c>
      <c r="B17" s="7" t="s">
        <v>82</v>
      </c>
      <c r="C17" s="8"/>
      <c r="D17" s="8">
        <v>140000000</v>
      </c>
      <c r="E17" s="8">
        <f t="array" ref="E17">SUM(IF("331"&amp;B17=KHN&amp;KH,TH))</f>
        <v>104715000</v>
      </c>
      <c r="F17" s="8">
        <f t="array" ref="F17">SUM(IF("331"&amp;B17=KHC&amp;KH,TH))</f>
        <v>0</v>
      </c>
      <c r="G17" s="46">
        <f t="shared" si="5"/>
        <v>0</v>
      </c>
      <c r="H17" s="46">
        <f t="shared" si="6"/>
        <v>35285000</v>
      </c>
    </row>
    <row r="18" spans="1:8" s="10" customFormat="1" ht="16.5" customHeight="1">
      <c r="A18" s="6">
        <f t="shared" si="0"/>
        <v>15</v>
      </c>
      <c r="B18" s="40" t="s">
        <v>88</v>
      </c>
      <c r="C18" s="8"/>
      <c r="D18" s="8">
        <v>40908000</v>
      </c>
      <c r="E18" s="8">
        <f t="array" ref="E18">SUM(IF("331"&amp;B18=KHN&amp;KH,TH))</f>
        <v>92484000</v>
      </c>
      <c r="F18" s="8">
        <f t="array" ref="F18">SUM(IF("331"&amp;B18=KHC&amp;KH,TH))</f>
        <v>0</v>
      </c>
      <c r="G18" s="46">
        <f t="shared" si="5"/>
        <v>51576000</v>
      </c>
      <c r="H18" s="46">
        <f t="shared" si="6"/>
        <v>0</v>
      </c>
    </row>
    <row r="19" spans="1:8" s="10" customFormat="1" ht="16.5" customHeight="1">
      <c r="A19" s="6">
        <f t="shared" si="0"/>
        <v>16</v>
      </c>
      <c r="B19" s="7" t="s">
        <v>94</v>
      </c>
      <c r="C19" s="8"/>
      <c r="D19" s="8">
        <v>804200000</v>
      </c>
      <c r="E19" s="8">
        <f t="array" ref="E19">SUM(IF("331"&amp;B19=KHN&amp;KH,TH))</f>
        <v>304200000</v>
      </c>
      <c r="F19" s="8">
        <f t="array" ref="F19">SUM(IF("331"&amp;B19=KHC&amp;KH,TH))</f>
        <v>0</v>
      </c>
      <c r="G19" s="46">
        <f t="shared" ref="G19" si="7">ROUND(MAX(C19+E19-D19-F19,0),2)</f>
        <v>0</v>
      </c>
      <c r="H19" s="46">
        <f t="shared" ref="H19" si="8">ROUND(MAX(D19+F19-C19-E19,0),2)</f>
        <v>500000000</v>
      </c>
    </row>
    <row r="20" spans="1:8" s="10" customFormat="1" ht="16.5" customHeight="1">
      <c r="A20" s="6">
        <f t="shared" si="0"/>
        <v>17</v>
      </c>
      <c r="B20" s="7" t="s">
        <v>95</v>
      </c>
      <c r="C20" s="8"/>
      <c r="D20" s="8">
        <v>95985000</v>
      </c>
      <c r="E20" s="8">
        <f t="array" ref="E20">SUM(IF("331"&amp;B20=KHN&amp;KH,TH))</f>
        <v>0</v>
      </c>
      <c r="F20" s="8">
        <f t="array" ref="F20">SUM(IF("331"&amp;B20=KHC&amp;KH,TH))</f>
        <v>0</v>
      </c>
      <c r="G20" s="46">
        <f t="shared" ref="G20" si="9">ROUND(MAX(C20+E20-D20-F20,0),2)</f>
        <v>0</v>
      </c>
      <c r="H20" s="46">
        <f t="shared" ref="H20" si="10">ROUND(MAX(D20+F20-C20-E20,0),2)</f>
        <v>95985000</v>
      </c>
    </row>
    <row r="21" spans="1:8" s="10" customFormat="1" ht="16.5" customHeight="1">
      <c r="A21" s="6">
        <f t="shared" si="0"/>
        <v>18</v>
      </c>
      <c r="B21" s="7" t="s">
        <v>108</v>
      </c>
      <c r="C21" s="8"/>
      <c r="D21" s="8">
        <v>17280000</v>
      </c>
      <c r="E21" s="8">
        <f t="array" ref="E21">SUM(IF("331"&amp;B21=KHN&amp;KH,TH))</f>
        <v>0</v>
      </c>
      <c r="F21" s="8">
        <f t="array" ref="F21">SUM(IF("331"&amp;B21=KHC&amp;KH,TH))</f>
        <v>0</v>
      </c>
      <c r="G21" s="46">
        <f t="shared" ref="G21" si="11">ROUND(MAX(C21+E21-D21-F21,0),2)</f>
        <v>0</v>
      </c>
      <c r="H21" s="46">
        <f t="shared" ref="H21" si="12">ROUND(MAX(D21+F21-C21-E21,0),2)</f>
        <v>17280000</v>
      </c>
    </row>
    <row r="22" spans="1:8" s="10" customFormat="1" ht="16.5" customHeight="1">
      <c r="A22" s="6">
        <f t="shared" si="0"/>
        <v>19</v>
      </c>
      <c r="B22" s="7" t="s">
        <v>109</v>
      </c>
      <c r="C22" s="8"/>
      <c r="D22" s="8">
        <v>0</v>
      </c>
      <c r="E22" s="8">
        <f t="array" ref="E22">SUM(IF("331"&amp;B22=KHN&amp;KH,TH))</f>
        <v>1063351000</v>
      </c>
      <c r="F22" s="8">
        <f t="array" ref="F22">SUM(IF("331"&amp;B22=KHC&amp;KH,TH))</f>
        <v>1063351000</v>
      </c>
      <c r="G22" s="46">
        <f t="shared" ref="G22" si="13">ROUND(MAX(C22+E22-D22-F22,0),2)</f>
        <v>0</v>
      </c>
      <c r="H22" s="46">
        <f t="shared" ref="H22" si="14">ROUND(MAX(D22+F22-C22-E22,0),2)</f>
        <v>0</v>
      </c>
    </row>
    <row r="23" spans="1:8" s="10" customFormat="1" ht="16.5" customHeight="1">
      <c r="A23" s="6">
        <f t="shared" si="0"/>
        <v>20</v>
      </c>
      <c r="B23" s="7" t="s">
        <v>87</v>
      </c>
      <c r="C23" s="8"/>
      <c r="D23" s="8">
        <v>0</v>
      </c>
      <c r="E23" s="8">
        <f t="array" ref="E23">SUM(IF("331"&amp;B23=KHN&amp;KH,TH))</f>
        <v>0</v>
      </c>
      <c r="F23" s="8">
        <f t="array" ref="F23">SUM(IF("331"&amp;B23=KHC&amp;KH,TH))</f>
        <v>6750000</v>
      </c>
      <c r="G23" s="46">
        <f t="shared" ref="G23:G25" si="15">ROUND(MAX(C23+E23-D23-F23,0),2)</f>
        <v>0</v>
      </c>
      <c r="H23" s="46">
        <f t="shared" ref="H23:H25" si="16">ROUND(MAX(D23+F23-C23-E23,0),2)</f>
        <v>6750000</v>
      </c>
    </row>
    <row r="24" spans="1:8" s="10" customFormat="1" ht="16.5" customHeight="1">
      <c r="A24" s="6">
        <f t="shared" si="0"/>
        <v>21</v>
      </c>
      <c r="B24" s="7" t="s">
        <v>111</v>
      </c>
      <c r="C24" s="8"/>
      <c r="D24" s="8"/>
      <c r="E24" s="8">
        <f t="array" ref="E24">SUM(IF("331"&amp;B24=KHN&amp;KH,TH))</f>
        <v>285000000</v>
      </c>
      <c r="F24" s="8">
        <f t="array" ref="F24">SUM(IF("331"&amp;B24=KHC&amp;KH,TH))</f>
        <v>519912000</v>
      </c>
      <c r="G24" s="46">
        <f t="shared" ref="G24" si="17">ROUND(MAX(C24+E24-D24-F24,0),2)</f>
        <v>0</v>
      </c>
      <c r="H24" s="46">
        <f t="shared" ref="H24" si="18">ROUND(MAX(D24+F24-C24-E24,0),2)</f>
        <v>234912000</v>
      </c>
    </row>
    <row r="25" spans="1:8" s="10" customFormat="1" ht="16.5" customHeight="1">
      <c r="A25" s="6">
        <f t="shared" si="0"/>
        <v>22</v>
      </c>
      <c r="B25" s="7" t="s">
        <v>110</v>
      </c>
      <c r="C25" s="8"/>
      <c r="D25" s="8">
        <v>118687000</v>
      </c>
      <c r="E25" s="8">
        <f t="array" ref="E25">SUM(IF("331"&amp;B25=KHN&amp;KH,TH))</f>
        <v>118687000</v>
      </c>
      <c r="F25" s="8">
        <f t="array" ref="F25">SUM(IF("331"&amp;B25=KHC&amp;KH,TH))</f>
        <v>0</v>
      </c>
      <c r="G25" s="46">
        <f t="shared" si="15"/>
        <v>0</v>
      </c>
      <c r="H25" s="46">
        <f t="shared" si="16"/>
        <v>0</v>
      </c>
    </row>
    <row r="26" spans="1:8" s="10" customFormat="1" ht="16.5" customHeight="1">
      <c r="A26" s="6">
        <f t="shared" si="0"/>
        <v>23</v>
      </c>
      <c r="B26" s="151" t="s">
        <v>358</v>
      </c>
      <c r="C26" s="8"/>
      <c r="D26" s="8"/>
      <c r="E26" s="8">
        <f t="array" ref="E26">SUM(IF("331"&amp;B26=KHN&amp;KH,TH))</f>
        <v>45810000</v>
      </c>
      <c r="F26" s="8">
        <f t="array" ref="F26">SUM(IF("331"&amp;B26=KHC&amp;KH,TH))</f>
        <v>107020000</v>
      </c>
      <c r="G26" s="46">
        <f t="shared" ref="G26" si="19">ROUND(MAX(C26+E26-D26-F26,0),2)</f>
        <v>0</v>
      </c>
      <c r="H26" s="46">
        <f t="shared" ref="H26" si="20">ROUND(MAX(D26+F26-C26-E26,0),2)</f>
        <v>61210000</v>
      </c>
    </row>
    <row r="27" spans="1:8" s="10" customFormat="1" ht="16.5" customHeight="1">
      <c r="A27" s="6">
        <f t="shared" si="0"/>
        <v>24</v>
      </c>
      <c r="B27" s="151" t="s">
        <v>591</v>
      </c>
      <c r="C27" s="8"/>
      <c r="D27" s="8"/>
      <c r="E27" s="8">
        <f t="array" ref="E27">SUM(IF("331"&amp;B27=KHN&amp;KH,TH))</f>
        <v>0</v>
      </c>
      <c r="F27" s="8">
        <f t="array" ref="F27">SUM(IF("331"&amp;B27=KHC&amp;KH,TH))</f>
        <v>71370000</v>
      </c>
      <c r="G27" s="46">
        <f t="shared" ref="G27:G28" si="21">ROUND(MAX(C27+E27-D27-F27,0),2)</f>
        <v>0</v>
      </c>
      <c r="H27" s="46">
        <f t="shared" ref="H27:H28" si="22">ROUND(MAX(D27+F27-C27-E27,0),2)</f>
        <v>71370000</v>
      </c>
    </row>
    <row r="28" spans="1:8" s="10" customFormat="1" ht="16.5" customHeight="1">
      <c r="A28" s="6" t="str">
        <f t="shared" si="0"/>
        <v/>
      </c>
      <c r="B28" s="151"/>
      <c r="C28" s="8"/>
      <c r="D28" s="8"/>
      <c r="E28" s="8">
        <f t="array" ref="E28">SUM(IF("331"&amp;B28=KHN&amp;KH,TH))</f>
        <v>0</v>
      </c>
      <c r="F28" s="8">
        <f t="array" ref="F28">SUM(IF("331"&amp;B28=KHC&amp;KH,TH))</f>
        <v>0</v>
      </c>
      <c r="G28" s="46">
        <f t="shared" si="21"/>
        <v>0</v>
      </c>
      <c r="H28" s="46">
        <f t="shared" si="22"/>
        <v>0</v>
      </c>
    </row>
    <row r="29" spans="1:8" s="10" customFormat="1" ht="16.5" customHeight="1">
      <c r="A29" s="6" t="str">
        <f t="shared" si="0"/>
        <v/>
      </c>
      <c r="B29" s="7"/>
      <c r="C29" s="8"/>
      <c r="D29" s="8"/>
      <c r="E29" s="8"/>
      <c r="F29" s="8"/>
      <c r="G29" s="46"/>
      <c r="H29" s="46"/>
    </row>
    <row r="30" spans="1:8" s="14" customFormat="1" ht="14.25" customHeight="1">
      <c r="A30" s="11"/>
      <c r="B30" s="12" t="s">
        <v>27</v>
      </c>
      <c r="C30" s="13">
        <f t="shared" ref="C30:H30" si="23">SUM(C4:C29)</f>
        <v>0</v>
      </c>
      <c r="D30" s="13">
        <f t="shared" si="23"/>
        <v>4263150500</v>
      </c>
      <c r="E30" s="13">
        <f t="shared" si="23"/>
        <v>5098316500</v>
      </c>
      <c r="F30" s="13">
        <f t="shared" si="23"/>
        <v>3724265000</v>
      </c>
      <c r="G30" s="13">
        <f t="shared" si="23"/>
        <v>51576000</v>
      </c>
      <c r="H30" s="13">
        <f t="shared" si="23"/>
        <v>2940675000</v>
      </c>
    </row>
    <row r="31" spans="1:8">
      <c r="E31" s="158">
        <f t="array" ref="E31">SUM(IF("331"=KHN,TH))</f>
        <v>5098316500</v>
      </c>
      <c r="F31" s="158">
        <f t="array" ref="F31">SUM(IF("331"=KHC,TH))</f>
        <v>3724265000</v>
      </c>
    </row>
    <row r="32" spans="1:8">
      <c r="E32" s="15">
        <f>E30-E31</f>
        <v>0</v>
      </c>
      <c r="F32" s="15">
        <f>F30-F31</f>
        <v>0</v>
      </c>
    </row>
    <row r="34" spans="5:6">
      <c r="E34" s="85"/>
      <c r="F34" s="85"/>
    </row>
  </sheetData>
  <sortState ref="A4:I55">
    <sortCondition ref="B4:B55"/>
  </sortState>
  <mergeCells count="6">
    <mergeCell ref="A1:H1"/>
    <mergeCell ref="G2:H2"/>
    <mergeCell ref="A2:A3"/>
    <mergeCell ref="B2:B3"/>
    <mergeCell ref="C2:D2"/>
    <mergeCell ref="E2:F2"/>
  </mergeCells>
  <phoneticPr fontId="22" type="noConversion"/>
  <pageMargins left="0.44" right="0.2" top="0.3" bottom="0.3" header="0.1" footer="0.1"/>
  <pageSetup paperSize="9"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99"/>
  <sheetViews>
    <sheetView topLeftCell="A4" workbookViewId="0">
      <pane ySplit="7" topLeftCell="A11" activePane="bottomLeft" state="frozen"/>
      <selection activeCell="A4" sqref="A4"/>
      <selection pane="bottomLeft" activeCell="G17" sqref="G17"/>
    </sheetView>
  </sheetViews>
  <sheetFormatPr defaultRowHeight="12.75"/>
  <cols>
    <col min="1" max="1" width="9.140625" customWidth="1"/>
    <col min="2" max="2" width="7.42578125" style="116" hidden="1" customWidth="1"/>
    <col min="3" max="3" width="9.140625" hidden="1" customWidth="1"/>
    <col min="4" max="4" width="32.28515625" customWidth="1"/>
    <col min="5" max="5" width="8.5703125" customWidth="1"/>
    <col min="6" max="6" width="9.5703125" customWidth="1"/>
    <col min="7" max="9" width="14" customWidth="1"/>
  </cols>
  <sheetData>
    <row r="1" spans="1:9" s="3" customFormat="1" ht="14.25" customHeight="1">
      <c r="A1" s="1" t="s">
        <v>96</v>
      </c>
      <c r="B1" s="111"/>
      <c r="C1" s="16"/>
      <c r="G1" s="2"/>
      <c r="H1" s="198"/>
      <c r="I1" s="198"/>
    </row>
    <row r="2" spans="1:9" s="3" customFormat="1" ht="14.25" customHeight="1">
      <c r="A2" s="1" t="s">
        <v>63</v>
      </c>
      <c r="B2" s="111"/>
      <c r="C2" s="16"/>
      <c r="G2" s="17"/>
      <c r="H2" s="199"/>
      <c r="I2" s="199"/>
    </row>
    <row r="3" spans="1:9" s="3" customFormat="1" ht="14.25" customHeight="1">
      <c r="A3" s="4" t="s">
        <v>97</v>
      </c>
      <c r="B3" s="111"/>
      <c r="C3" s="16"/>
      <c r="G3" s="17"/>
      <c r="H3" s="199"/>
      <c r="I3" s="199"/>
    </row>
    <row r="4" spans="1:9" s="5" customFormat="1" ht="28.5" customHeight="1">
      <c r="A4" s="202" t="s">
        <v>98</v>
      </c>
      <c r="B4" s="202"/>
      <c r="C4" s="202"/>
      <c r="D4" s="202"/>
      <c r="E4" s="202"/>
      <c r="F4" s="202"/>
      <c r="G4" s="202"/>
      <c r="H4" s="202"/>
      <c r="I4" s="202"/>
    </row>
    <row r="5" spans="1:9" s="18" customFormat="1" ht="14.25" customHeight="1">
      <c r="B5" s="112"/>
      <c r="E5" s="106" t="s">
        <v>32</v>
      </c>
      <c r="F5" s="203" t="s">
        <v>111</v>
      </c>
      <c r="G5" s="203"/>
      <c r="H5" s="129"/>
    </row>
    <row r="6" spans="1:9" s="18" customFormat="1" ht="6.75" customHeight="1">
      <c r="B6" s="113"/>
      <c r="C6" s="200"/>
      <c r="D6" s="200"/>
      <c r="E6" s="200"/>
      <c r="F6" s="200"/>
      <c r="G6" s="200"/>
      <c r="H6" s="200"/>
      <c r="I6" s="200"/>
    </row>
    <row r="7" spans="1:9" s="18" customFormat="1" ht="14.25" customHeight="1">
      <c r="A7" s="197" t="s">
        <v>16</v>
      </c>
      <c r="B7" s="201" t="s">
        <v>1</v>
      </c>
      <c r="C7" s="201"/>
      <c r="D7" s="197" t="s">
        <v>0</v>
      </c>
      <c r="E7" s="197" t="s">
        <v>72</v>
      </c>
      <c r="F7" s="197" t="s">
        <v>73</v>
      </c>
      <c r="G7" s="196" t="s">
        <v>99</v>
      </c>
      <c r="H7" s="196" t="s">
        <v>107</v>
      </c>
      <c r="I7" s="201" t="s">
        <v>20</v>
      </c>
    </row>
    <row r="8" spans="1:9" s="18" customFormat="1" ht="28.5" customHeight="1">
      <c r="A8" s="197"/>
      <c r="B8" s="114" t="s">
        <v>14</v>
      </c>
      <c r="C8" s="26" t="s">
        <v>21</v>
      </c>
      <c r="D8" s="197"/>
      <c r="E8" s="197"/>
      <c r="F8" s="197"/>
      <c r="G8" s="196"/>
      <c r="H8" s="196"/>
      <c r="I8" s="201"/>
    </row>
    <row r="9" spans="1:9" s="18" customFormat="1" ht="11.25" customHeight="1">
      <c r="A9" s="20" t="s">
        <v>2</v>
      </c>
      <c r="B9" s="115" t="s">
        <v>3</v>
      </c>
      <c r="C9" s="20" t="s">
        <v>4</v>
      </c>
      <c r="D9" s="20" t="s">
        <v>5</v>
      </c>
      <c r="E9" s="20" t="s">
        <v>6</v>
      </c>
      <c r="F9" s="20">
        <v>1</v>
      </c>
      <c r="G9" s="20">
        <v>2</v>
      </c>
      <c r="H9" s="20">
        <v>3</v>
      </c>
      <c r="I9" s="20">
        <v>4</v>
      </c>
    </row>
    <row r="10" spans="1:9" s="18" customFormat="1" ht="18" customHeight="1">
      <c r="A10" s="20"/>
      <c r="B10" s="25"/>
      <c r="C10" s="20"/>
      <c r="D10" s="21" t="s">
        <v>7</v>
      </c>
      <c r="E10" s="20"/>
      <c r="F10" s="22"/>
      <c r="G10" s="22"/>
      <c r="H10" s="22"/>
      <c r="I10" s="44">
        <f>VLOOKUP($F$5,'331'!$B$4:$H$29,3,0)</f>
        <v>0</v>
      </c>
    </row>
    <row r="11" spans="1:9" s="18" customFormat="1" ht="18" customHeight="1">
      <c r="A11" s="9">
        <f ca="1">IF(ROWS($1:1)&gt;COUNT(Dong),"",OFFSET(TH!B$1,SMALL(Dong,ROWS($1:1)),))</f>
        <v>42711</v>
      </c>
      <c r="B11" s="49">
        <f ca="1">IF(ROWS($1:1)&gt;COUNT(Dong),"",OFFSET(TH!C$1,SMALL(Dong,ROWS($1:1)),))</f>
        <v>0</v>
      </c>
      <c r="C11" s="9">
        <f ca="1">IF(ROWS($1:1)&gt;COUNT(Dong),"",OFFSET(TH!D$1,SMALL(Dong,ROWS($1:1)),))</f>
        <v>42711</v>
      </c>
      <c r="D11" s="92" t="str">
        <f ca="1">IF(ROWS($1:1)&gt;COUNT(Dong),"",OFFSET(TH!E$1,SMALL(Dong,ROWS($1:1)),))</f>
        <v>Ghẹ khô</v>
      </c>
      <c r="E11" s="160">
        <f ca="1">IF(ROWS($1:1)&gt;COUNT(Dong),"",OFFSET(TH!H$1,SMALL(Dong,ROWS($1:1)),))</f>
        <v>495</v>
      </c>
      <c r="F11" s="117">
        <f ca="1">IF(ROWS($1:1)&gt;COUNT(Dong),"",OFFSET(TH!I$1,SMALL(Dong,ROWS($1:1)),))</f>
        <v>80000</v>
      </c>
      <c r="G11" s="49">
        <f ca="1">IF(ROWS($1:1)&gt;COUNT(Dong),"",IF(OFFSET(TH!N$1,SMALL(Dong,ROWS($1:1)),)="331",OFFSET(TH!L$1,SMALL(Dong,ROWS($1:1)),),0))</f>
        <v>39600000</v>
      </c>
      <c r="H11" s="49">
        <f ca="1">IF(ROWS($1:1)&gt;COUNT(Dong),"",IF(OFFSET(TH!M$1,SMALL(Dong,ROWS($1:1)),)="331",OFFSET(TH!L$1,SMALL(Dong,ROWS($1:1)),),0))</f>
        <v>0</v>
      </c>
      <c r="I11" s="23">
        <f ca="1">IF(D11&lt;&gt;"",I10+G11-H11,0)</f>
        <v>39600000</v>
      </c>
    </row>
    <row r="12" spans="1:9" s="18" customFormat="1" ht="18" customHeight="1">
      <c r="A12" s="9">
        <f ca="1">IF(ROWS($1:2)&gt;COUNT(Dong),"",OFFSET(TH!B$1,SMALL(Dong,ROWS($1:2)),))</f>
        <v>42714</v>
      </c>
      <c r="B12" s="49">
        <f ca="1">IF(ROWS($1:2)&gt;COUNT(Dong),"",OFFSET(TH!C$1,SMALL(Dong,ROWS($1:2)),))</f>
        <v>0</v>
      </c>
      <c r="C12" s="9">
        <f ca="1">IF(ROWS($1:2)&gt;COUNT(Dong),"",OFFSET(TH!D$1,SMALL(Dong,ROWS($1:2)),))</f>
        <v>42714</v>
      </c>
      <c r="D12" s="92" t="str">
        <f ca="1">IF(ROWS($1:2)&gt;COUNT(Dong),"",OFFSET(TH!E$1,SMALL(Dong,ROWS($1:2)),))</f>
        <v>Ghẹ khô (ẩm)</v>
      </c>
      <c r="E12" s="160">
        <f ca="1">IF(ROWS($1:2)&gt;COUNT(Dong),"",OFFSET(TH!H$1,SMALL(Dong,ROWS($1:2)),))</f>
        <v>429</v>
      </c>
      <c r="F12" s="117">
        <f ca="1">IF(ROWS($1:2)&gt;COUNT(Dong),"",OFFSET(TH!I$1,SMALL(Dong,ROWS($1:2)),))</f>
        <v>85000</v>
      </c>
      <c r="G12" s="49">
        <f ca="1">IF(ROWS($1:2)&gt;COUNT(Dong),"",IF(OFFSET(TH!N$1,SMALL(Dong,ROWS($1:2)),)="331",OFFSET(TH!L$1,SMALL(Dong,ROWS($1:2)),),0))</f>
        <v>36465000</v>
      </c>
      <c r="H12" s="49">
        <f ca="1">IF(ROWS($1:2)&gt;COUNT(Dong),"",IF(OFFSET(TH!M$1,SMALL(Dong,ROWS($1:2)),)="331",OFFSET(TH!L$1,SMALL(Dong,ROWS($1:2)),),0))</f>
        <v>0</v>
      </c>
      <c r="I12" s="23">
        <f t="shared" ref="I12:I47" ca="1" si="0">IF(D12&lt;&gt;"",I11+G12-H12,0)</f>
        <v>76065000</v>
      </c>
    </row>
    <row r="13" spans="1:9" s="18" customFormat="1" ht="18" customHeight="1">
      <c r="A13" s="9">
        <f ca="1">IF(ROWS($1:3)&gt;COUNT(Dong),"",OFFSET(TH!B$1,SMALL(Dong,ROWS($1:3)),))</f>
        <v>42714</v>
      </c>
      <c r="B13" s="49">
        <f ca="1">IF(ROWS($1:3)&gt;COUNT(Dong),"",OFFSET(TH!C$1,SMALL(Dong,ROWS($1:3)),))</f>
        <v>0</v>
      </c>
      <c r="C13" s="9">
        <f ca="1">IF(ROWS($1:3)&gt;COUNT(Dong),"",OFFSET(TH!D$1,SMALL(Dong,ROWS($1:3)),))</f>
        <v>42714</v>
      </c>
      <c r="D13" s="92" t="str">
        <f ca="1">IF(ROWS($1:3)&gt;COUNT(Dong),"",OFFSET(TH!E$1,SMALL(Dong,ROWS($1:3)),))</f>
        <v>Ghẹ khô (nhỏ)</v>
      </c>
      <c r="E13" s="160">
        <f ca="1">IF(ROWS($1:3)&gt;COUNT(Dong),"",OFFSET(TH!H$1,SMALL(Dong,ROWS($1:3)),))</f>
        <v>154</v>
      </c>
      <c r="F13" s="117">
        <f ca="1">IF(ROWS($1:3)&gt;COUNT(Dong),"",OFFSET(TH!I$1,SMALL(Dong,ROWS($1:3)),))</f>
        <v>80000</v>
      </c>
      <c r="G13" s="49">
        <f ca="1">IF(ROWS($1:3)&gt;COUNT(Dong),"",IF(OFFSET(TH!N$1,SMALL(Dong,ROWS($1:3)),)="331",OFFSET(TH!L$1,SMALL(Dong,ROWS($1:3)),),0))</f>
        <v>12320000</v>
      </c>
      <c r="H13" s="49">
        <f ca="1">IF(ROWS($1:3)&gt;COUNT(Dong),"",IF(OFFSET(TH!M$1,SMALL(Dong,ROWS($1:3)),)="331",OFFSET(TH!L$1,SMALL(Dong,ROWS($1:3)),),0))</f>
        <v>0</v>
      </c>
      <c r="I13" s="23">
        <f t="shared" ref="I13:I28" ca="1" si="1">IF(D13&lt;&gt;"",I12+G13-H13,0)</f>
        <v>88385000</v>
      </c>
    </row>
    <row r="14" spans="1:9" s="18" customFormat="1" ht="18" customHeight="1">
      <c r="A14" s="9">
        <f ca="1">IF(ROWS($1:4)&gt;COUNT(Dong),"",OFFSET(TH!B$1,SMALL(Dong,ROWS($1:4)),))</f>
        <v>42720</v>
      </c>
      <c r="B14" s="49">
        <f ca="1">IF(ROWS($1:4)&gt;COUNT(Dong),"",OFFSET(TH!C$1,SMALL(Dong,ROWS($1:4)),))</f>
        <v>0</v>
      </c>
      <c r="C14" s="9">
        <f ca="1">IF(ROWS($1:4)&gt;COUNT(Dong),"",OFFSET(TH!D$1,SMALL(Dong,ROWS($1:4)),))</f>
        <v>42720</v>
      </c>
      <c r="D14" s="92" t="str">
        <f ca="1">IF(ROWS($1:4)&gt;COUNT(Dong),"",OFFSET(TH!E$1,SMALL(Dong,ROWS($1:4)),))</f>
        <v>Ghẹ khô</v>
      </c>
      <c r="E14" s="160">
        <f ca="1">IF(ROWS($1:4)&gt;COUNT(Dong),"",OFFSET(TH!H$1,SMALL(Dong,ROWS($1:4)),))</f>
        <v>886</v>
      </c>
      <c r="F14" s="117">
        <f ca="1">IF(ROWS($1:4)&gt;COUNT(Dong),"",OFFSET(TH!I$1,SMALL(Dong,ROWS($1:4)),))</f>
        <v>90000</v>
      </c>
      <c r="G14" s="49">
        <f ca="1">IF(ROWS($1:4)&gt;COUNT(Dong),"",IF(OFFSET(TH!N$1,SMALL(Dong,ROWS($1:4)),)="331",OFFSET(TH!L$1,SMALL(Dong,ROWS($1:4)),),0))</f>
        <v>79740000</v>
      </c>
      <c r="H14" s="49">
        <f ca="1">IF(ROWS($1:4)&gt;COUNT(Dong),"",IF(OFFSET(TH!M$1,SMALL(Dong,ROWS($1:4)),)="331",OFFSET(TH!L$1,SMALL(Dong,ROWS($1:4)),),0))</f>
        <v>0</v>
      </c>
      <c r="I14" s="23">
        <f t="shared" ca="1" si="1"/>
        <v>168125000</v>
      </c>
    </row>
    <row r="15" spans="1:9" s="18" customFormat="1" ht="18" customHeight="1">
      <c r="A15" s="9">
        <f ca="1">IF(ROWS($1:5)&gt;COUNT(Dong),"",OFFSET(TH!B$1,SMALL(Dong,ROWS($1:5)),))</f>
        <v>42728</v>
      </c>
      <c r="B15" s="49">
        <f ca="1">IF(ROWS($1:5)&gt;COUNT(Dong),"",OFFSET(TH!C$1,SMALL(Dong,ROWS($1:5)),))</f>
        <v>0</v>
      </c>
      <c r="C15" s="9">
        <f ca="1">IF(ROWS($1:5)&gt;COUNT(Dong),"",OFFSET(TH!D$1,SMALL(Dong,ROWS($1:5)),))</f>
        <v>42728</v>
      </c>
      <c r="D15" s="92" t="str">
        <f ca="1">IF(ROWS($1:5)&gt;COUNT(Dong),"",OFFSET(TH!E$1,SMALL(Dong,ROWS($1:5)),))</f>
        <v>Ghẹ khô</v>
      </c>
      <c r="E15" s="160">
        <f ca="1">IF(ROWS($1:5)&gt;COUNT(Dong),"",OFFSET(TH!H$1,SMALL(Dong,ROWS($1:5)),))</f>
        <v>686</v>
      </c>
      <c r="F15" s="117">
        <f ca="1">IF(ROWS($1:5)&gt;COUNT(Dong),"",OFFSET(TH!I$1,SMALL(Dong,ROWS($1:5)),))</f>
        <v>87000</v>
      </c>
      <c r="G15" s="49">
        <f ca="1">IF(ROWS($1:5)&gt;COUNT(Dong),"",IF(OFFSET(TH!N$1,SMALL(Dong,ROWS($1:5)),)="331",OFFSET(TH!L$1,SMALL(Dong,ROWS($1:5)),),0))</f>
        <v>59682000</v>
      </c>
      <c r="H15" s="49">
        <f ca="1">IF(ROWS($1:5)&gt;COUNT(Dong),"",IF(OFFSET(TH!M$1,SMALL(Dong,ROWS($1:5)),)="331",OFFSET(TH!L$1,SMALL(Dong,ROWS($1:5)),),0))</f>
        <v>0</v>
      </c>
      <c r="I15" s="23">
        <f t="shared" ca="1" si="1"/>
        <v>227807000</v>
      </c>
    </row>
    <row r="16" spans="1:9" s="18" customFormat="1" ht="18" customHeight="1">
      <c r="A16" s="9">
        <f ca="1">IF(ROWS($1:6)&gt;COUNT(Dong),"",OFFSET(TH!B$1,SMALL(Dong,ROWS($1:6)),))</f>
        <v>42733</v>
      </c>
      <c r="B16" s="49">
        <f ca="1">IF(ROWS($1:6)&gt;COUNT(Dong),"",OFFSET(TH!C$1,SMALL(Dong,ROWS($1:6)),))</f>
        <v>0</v>
      </c>
      <c r="C16" s="9">
        <f ca="1">IF(ROWS($1:6)&gt;COUNT(Dong),"",OFFSET(TH!D$1,SMALL(Dong,ROWS($1:6)),))</f>
        <v>42733</v>
      </c>
      <c r="D16" s="92" t="str">
        <f ca="1">IF(ROWS($1:6)&gt;COUNT(Dong),"",OFFSET(TH!E$1,SMALL(Dong,ROWS($1:6)),))</f>
        <v>Ghẹ khô</v>
      </c>
      <c r="E16" s="160">
        <f ca="1">IF(ROWS($1:6)&gt;COUNT(Dong),"",OFFSET(TH!H$1,SMALL(Dong,ROWS($1:6)),))</f>
        <v>730</v>
      </c>
      <c r="F16" s="117">
        <f ca="1">IF(ROWS($1:6)&gt;COUNT(Dong),"",OFFSET(TH!I$1,SMALL(Dong,ROWS($1:6)),))</f>
        <v>90000</v>
      </c>
      <c r="G16" s="49">
        <f ca="1">IF(ROWS($1:6)&gt;COUNT(Dong),"",IF(OFFSET(TH!N$1,SMALL(Dong,ROWS($1:6)),)="331",OFFSET(TH!L$1,SMALL(Dong,ROWS($1:6)),),0))</f>
        <v>65700000</v>
      </c>
      <c r="H16" s="49">
        <f ca="1">IF(ROWS($1:6)&gt;COUNT(Dong),"",IF(OFFSET(TH!M$1,SMALL(Dong,ROWS($1:6)),)="331",OFFSET(TH!L$1,SMALL(Dong,ROWS($1:6)),),0))</f>
        <v>0</v>
      </c>
      <c r="I16" s="23">
        <f t="shared" ca="1" si="1"/>
        <v>293507000</v>
      </c>
    </row>
    <row r="17" spans="1:9" s="18" customFormat="1" ht="18" customHeight="1">
      <c r="A17" s="9">
        <f ca="1">IF(ROWS($1:7)&gt;COUNT(Dong),"",OFFSET(TH!B$1,SMALL(Dong,ROWS($1:7)),))</f>
        <v>42737</v>
      </c>
      <c r="B17" s="49">
        <f ca="1">IF(ROWS($1:7)&gt;COUNT(Dong),"",OFFSET(TH!C$1,SMALL(Dong,ROWS($1:7)),))</f>
        <v>0</v>
      </c>
      <c r="C17" s="9">
        <f ca="1">IF(ROWS($1:7)&gt;COUNT(Dong),"",OFFSET(TH!D$1,SMALL(Dong,ROWS($1:7)),))</f>
        <v>42737</v>
      </c>
      <c r="D17" s="92" t="str">
        <f ca="1">IF(ROWS($1:7)&gt;COUNT(Dong),"",OFFSET(TH!E$1,SMALL(Dong,ROWS($1:7)),))</f>
        <v>Ghẹ khô</v>
      </c>
      <c r="E17" s="160">
        <f ca="1">IF(ROWS($1:7)&gt;COUNT(Dong),"",OFFSET(TH!H$1,SMALL(Dong,ROWS($1:7)),))</f>
        <v>690</v>
      </c>
      <c r="F17" s="117">
        <f ca="1">IF(ROWS($1:7)&gt;COUNT(Dong),"",OFFSET(TH!I$1,SMALL(Dong,ROWS($1:7)),))</f>
        <v>83000</v>
      </c>
      <c r="G17" s="49">
        <f ca="1">IF(ROWS($1:7)&gt;COUNT(Dong),"",IF(OFFSET(TH!N$1,SMALL(Dong,ROWS($1:7)),)="331",OFFSET(TH!L$1,SMALL(Dong,ROWS($1:7)),),0))</f>
        <v>57270000</v>
      </c>
      <c r="H17" s="49">
        <f ca="1">IF(ROWS($1:7)&gt;COUNT(Dong),"",IF(OFFSET(TH!M$1,SMALL(Dong,ROWS($1:7)),)="331",OFFSET(TH!L$1,SMALL(Dong,ROWS($1:7)),),0))</f>
        <v>0</v>
      </c>
      <c r="I17" s="23">
        <f t="shared" ca="1" si="1"/>
        <v>350777000</v>
      </c>
    </row>
    <row r="18" spans="1:9" s="18" customFormat="1" ht="18" customHeight="1">
      <c r="A18" s="9">
        <f ca="1">IF(ROWS($1:8)&gt;COUNT(Dong),"",OFFSET(TH!B$1,SMALL(Dong,ROWS($1:8)),))</f>
        <v>42743</v>
      </c>
      <c r="B18" s="49">
        <f ca="1">IF(ROWS($1:8)&gt;COUNT(Dong),"",OFFSET(TH!C$1,SMALL(Dong,ROWS($1:8)),))</f>
        <v>0</v>
      </c>
      <c r="C18" s="9">
        <f ca="1">IF(ROWS($1:8)&gt;COUNT(Dong),"",OFFSET(TH!D$1,SMALL(Dong,ROWS($1:8)),))</f>
        <v>42743</v>
      </c>
      <c r="D18" s="92" t="str">
        <f ca="1">IF(ROWS($1:8)&gt;COUNT(Dong),"",OFFSET(TH!E$1,SMALL(Dong,ROWS($1:8)),))</f>
        <v>Ghẹ khô</v>
      </c>
      <c r="E18" s="160">
        <f ca="1">IF(ROWS($1:8)&gt;COUNT(Dong),"",OFFSET(TH!H$1,SMALL(Dong,ROWS($1:8)),))</f>
        <v>692</v>
      </c>
      <c r="F18" s="117">
        <f ca="1">IF(ROWS($1:8)&gt;COUNT(Dong),"",OFFSET(TH!I$1,SMALL(Dong,ROWS($1:8)),))</f>
        <v>80000</v>
      </c>
      <c r="G18" s="49">
        <f ca="1">IF(ROWS($1:8)&gt;COUNT(Dong),"",IF(OFFSET(TH!N$1,SMALL(Dong,ROWS($1:8)),)="331",OFFSET(TH!L$1,SMALL(Dong,ROWS($1:8)),),0))</f>
        <v>55360000</v>
      </c>
      <c r="H18" s="49">
        <f ca="1">IF(ROWS($1:8)&gt;COUNT(Dong),"",IF(OFFSET(TH!M$1,SMALL(Dong,ROWS($1:8)),)="331",OFFSET(TH!L$1,SMALL(Dong,ROWS($1:8)),),0))</f>
        <v>0</v>
      </c>
      <c r="I18" s="23">
        <f t="shared" ca="1" si="1"/>
        <v>406137000</v>
      </c>
    </row>
    <row r="19" spans="1:9" s="18" customFormat="1" ht="18" customHeight="1">
      <c r="A19" s="9">
        <f ca="1">IF(ROWS($1:9)&gt;COUNT(Dong),"",OFFSET(TH!B$1,SMALL(Dong,ROWS($1:9)),))</f>
        <v>42728</v>
      </c>
      <c r="B19" s="49">
        <f ca="1">IF(ROWS($1:9)&gt;COUNT(Dong),"",OFFSET(TH!C$1,SMALL(Dong,ROWS($1:9)),))</f>
        <v>0</v>
      </c>
      <c r="C19" s="9">
        <f ca="1">IF(ROWS($1:9)&gt;COUNT(Dong),"",OFFSET(TH!D$1,SMALL(Dong,ROWS($1:9)),))</f>
        <v>42728</v>
      </c>
      <c r="D19" s="92" t="str">
        <f ca="1">IF(ROWS($1:9)&gt;COUNT(Dong),"",OFFSET(TH!E$1,SMALL(Dong,ROWS($1:9)),))</f>
        <v>Thanh toán tiền cá</v>
      </c>
      <c r="E19" s="160">
        <f ca="1">IF(ROWS($1:9)&gt;COUNT(Dong),"",OFFSET(TH!H$1,SMALL(Dong,ROWS($1:9)),))</f>
        <v>0</v>
      </c>
      <c r="F19" s="117">
        <f ca="1">IF(ROWS($1:9)&gt;COUNT(Dong),"",OFFSET(TH!I$1,SMALL(Dong,ROWS($1:9)),))</f>
        <v>0</v>
      </c>
      <c r="G19" s="49">
        <f ca="1">IF(ROWS($1:9)&gt;COUNT(Dong),"",IF(OFFSET(TH!N$1,SMALL(Dong,ROWS($1:9)),)="331",OFFSET(TH!L$1,SMALL(Dong,ROWS($1:9)),),0))</f>
        <v>0</v>
      </c>
      <c r="H19" s="49">
        <f ca="1">IF(ROWS($1:9)&gt;COUNT(Dong),"",IF(OFFSET(TH!M$1,SMALL(Dong,ROWS($1:9)),)="331",OFFSET(TH!L$1,SMALL(Dong,ROWS($1:9)),),0))</f>
        <v>35000000</v>
      </c>
      <c r="I19" s="23">
        <f t="shared" ca="1" si="1"/>
        <v>371137000</v>
      </c>
    </row>
    <row r="20" spans="1:9" s="18" customFormat="1" ht="18" customHeight="1">
      <c r="A20" s="9">
        <f ca="1">IF(ROWS($1:10)&gt;COUNT(Dong),"",OFFSET(TH!B$1,SMALL(Dong,ROWS($1:10)),))</f>
        <v>42731</v>
      </c>
      <c r="B20" s="49">
        <f ca="1">IF(ROWS($1:10)&gt;COUNT(Dong),"",OFFSET(TH!C$1,SMALL(Dong,ROWS($1:10)),))</f>
        <v>0</v>
      </c>
      <c r="C20" s="9">
        <f ca="1">IF(ROWS($1:10)&gt;COUNT(Dong),"",OFFSET(TH!D$1,SMALL(Dong,ROWS($1:10)),))</f>
        <v>42731</v>
      </c>
      <c r="D20" s="92" t="str">
        <f ca="1">IF(ROWS($1:10)&gt;COUNT(Dong),"",OFFSET(TH!E$1,SMALL(Dong,ROWS($1:10)),))</f>
        <v>Thanh toán tiền cá</v>
      </c>
      <c r="E20" s="160">
        <f ca="1">IF(ROWS($1:10)&gt;COUNT(Dong),"",OFFSET(TH!H$1,SMALL(Dong,ROWS($1:10)),))</f>
        <v>0</v>
      </c>
      <c r="F20" s="117">
        <f ca="1">IF(ROWS($1:10)&gt;COUNT(Dong),"",OFFSET(TH!I$1,SMALL(Dong,ROWS($1:10)),))</f>
        <v>0</v>
      </c>
      <c r="G20" s="49">
        <f ca="1">IF(ROWS($1:10)&gt;COUNT(Dong),"",IF(OFFSET(TH!N$1,SMALL(Dong,ROWS($1:10)),)="331",OFFSET(TH!L$1,SMALL(Dong,ROWS($1:10)),),0))</f>
        <v>0</v>
      </c>
      <c r="H20" s="49">
        <f ca="1">IF(ROWS($1:10)&gt;COUNT(Dong),"",IF(OFFSET(TH!M$1,SMALL(Dong,ROWS($1:10)),)="331",OFFSET(TH!L$1,SMALL(Dong,ROWS($1:10)),),0))</f>
        <v>100000000</v>
      </c>
      <c r="I20" s="23">
        <f t="shared" ca="1" si="1"/>
        <v>271137000</v>
      </c>
    </row>
    <row r="21" spans="1:9" s="18" customFormat="1" ht="18" customHeight="1">
      <c r="A21" s="9">
        <f ca="1">IF(ROWS($1:11)&gt;COUNT(Dong),"",OFFSET(TH!B$1,SMALL(Dong,ROWS($1:11)),))</f>
        <v>42751</v>
      </c>
      <c r="B21" s="49" t="str">
        <f ca="1">IF(ROWS($1:11)&gt;COUNT(Dong),"",OFFSET(TH!C$1,SMALL(Dong,ROWS($1:11)),))</f>
        <v>C76</v>
      </c>
      <c r="C21" s="9">
        <f ca="1">IF(ROWS($1:11)&gt;COUNT(Dong),"",OFFSET(TH!D$1,SMALL(Dong,ROWS($1:11)),))</f>
        <v>42751</v>
      </c>
      <c r="D21" s="92" t="str">
        <f ca="1">IF(ROWS($1:11)&gt;COUNT(Dong),"",OFFSET(TH!E$1,SMALL(Dong,ROWS($1:11)),))</f>
        <v>Thanh toán tiền cá</v>
      </c>
      <c r="E21" s="160">
        <f ca="1">IF(ROWS($1:11)&gt;COUNT(Dong),"",OFFSET(TH!H$1,SMALL(Dong,ROWS($1:11)),))</f>
        <v>0</v>
      </c>
      <c r="F21" s="117">
        <f ca="1">IF(ROWS($1:11)&gt;COUNT(Dong),"",OFFSET(TH!I$1,SMALL(Dong,ROWS($1:11)),))</f>
        <v>0</v>
      </c>
      <c r="G21" s="49">
        <f ca="1">IF(ROWS($1:11)&gt;COUNT(Dong),"",IF(OFFSET(TH!N$1,SMALL(Dong,ROWS($1:11)),)="331",OFFSET(TH!L$1,SMALL(Dong,ROWS($1:11)),),0))</f>
        <v>0</v>
      </c>
      <c r="H21" s="49">
        <f ca="1">IF(ROWS($1:11)&gt;COUNT(Dong),"",IF(OFFSET(TH!M$1,SMALL(Dong,ROWS($1:11)),)="331",OFFSET(TH!L$1,SMALL(Dong,ROWS($1:11)),),0))</f>
        <v>150000000</v>
      </c>
      <c r="I21" s="23">
        <f t="shared" ca="1" si="1"/>
        <v>121137000</v>
      </c>
    </row>
    <row r="22" spans="1:9" s="18" customFormat="1" ht="18" customHeight="1">
      <c r="A22" s="9">
        <f ca="1">IF(ROWS($1:12)&gt;COUNT(Dong),"",OFFSET(TH!B$1,SMALL(Dong,ROWS($1:12)),))</f>
        <v>42747</v>
      </c>
      <c r="B22" s="49">
        <f ca="1">IF(ROWS($1:12)&gt;COUNT(Dong),"",OFFSET(TH!C$1,SMALL(Dong,ROWS($1:12)),))</f>
        <v>0</v>
      </c>
      <c r="C22" s="9">
        <f ca="1">IF(ROWS($1:12)&gt;COUNT(Dong),"",OFFSET(TH!D$1,SMALL(Dong,ROWS($1:12)),))</f>
        <v>42747</v>
      </c>
      <c r="D22" s="92" t="str">
        <f ca="1">IF(ROWS($1:12)&gt;COUNT(Dong),"",OFFSET(TH!E$1,SMALL(Dong,ROWS($1:12)),))</f>
        <v>Ghẹ lạt</v>
      </c>
      <c r="E22" s="160">
        <f ca="1">IF(ROWS($1:12)&gt;COUNT(Dong),"",OFFSET(TH!H$1,SMALL(Dong,ROWS($1:12)),))</f>
        <v>566</v>
      </c>
      <c r="F22" s="117">
        <f ca="1">IF(ROWS($1:12)&gt;COUNT(Dong),"",OFFSET(TH!I$1,SMALL(Dong,ROWS($1:12)),))</f>
        <v>75000</v>
      </c>
      <c r="G22" s="49">
        <f ca="1">IF(ROWS($1:12)&gt;COUNT(Dong),"",IF(OFFSET(TH!N$1,SMALL(Dong,ROWS($1:12)),)="331",OFFSET(TH!L$1,SMALL(Dong,ROWS($1:12)),),0))</f>
        <v>42450000</v>
      </c>
      <c r="H22" s="49">
        <f ca="1">IF(ROWS($1:12)&gt;COUNT(Dong),"",IF(OFFSET(TH!M$1,SMALL(Dong,ROWS($1:12)),)="331",OFFSET(TH!L$1,SMALL(Dong,ROWS($1:12)),),0))</f>
        <v>0</v>
      </c>
      <c r="I22" s="23">
        <f t="shared" ca="1" si="1"/>
        <v>163587000</v>
      </c>
    </row>
    <row r="23" spans="1:9" s="18" customFormat="1" ht="18" customHeight="1">
      <c r="A23" s="9">
        <f ca="1">IF(ROWS($1:13)&gt;COUNT(Dong),"",OFFSET(TH!B$1,SMALL(Dong,ROWS($1:13)),))</f>
        <v>42755</v>
      </c>
      <c r="B23" s="49">
        <f ca="1">IF(ROWS($1:13)&gt;COUNT(Dong),"",OFFSET(TH!C$1,SMALL(Dong,ROWS($1:13)),))</f>
        <v>0</v>
      </c>
      <c r="C23" s="9">
        <f ca="1">IF(ROWS($1:13)&gt;COUNT(Dong),"",OFFSET(TH!D$1,SMALL(Dong,ROWS($1:13)),))</f>
        <v>42755</v>
      </c>
      <c r="D23" s="92" t="str">
        <f ca="1">IF(ROWS($1:13)&gt;COUNT(Dong),"",OFFSET(TH!E$1,SMALL(Dong,ROWS($1:13)),))</f>
        <v>Ghẹ lạt</v>
      </c>
      <c r="E23" s="160">
        <f ca="1">IF(ROWS($1:13)&gt;COUNT(Dong),"",OFFSET(TH!H$1,SMALL(Dong,ROWS($1:13)),))</f>
        <v>951</v>
      </c>
      <c r="F23" s="117">
        <f ca="1">IF(ROWS($1:13)&gt;COUNT(Dong),"",OFFSET(TH!I$1,SMALL(Dong,ROWS($1:13)),))</f>
        <v>75000</v>
      </c>
      <c r="G23" s="49">
        <f ca="1">IF(ROWS($1:13)&gt;COUNT(Dong),"",IF(OFFSET(TH!N$1,SMALL(Dong,ROWS($1:13)),)="331",OFFSET(TH!L$1,SMALL(Dong,ROWS($1:13)),),0))</f>
        <v>71325000</v>
      </c>
      <c r="H23" s="49">
        <f ca="1">IF(ROWS($1:13)&gt;COUNT(Dong),"",IF(OFFSET(TH!M$1,SMALL(Dong,ROWS($1:13)),)="331",OFFSET(TH!L$1,SMALL(Dong,ROWS($1:13)),),0))</f>
        <v>0</v>
      </c>
      <c r="I23" s="23">
        <f t="shared" ca="1" si="1"/>
        <v>234912000</v>
      </c>
    </row>
    <row r="24" spans="1:9" s="18" customFormat="1" ht="18" customHeight="1">
      <c r="A24" s="9" t="str">
        <f ca="1">IF(ROWS($1:14)&gt;COUNT(Dong),"",OFFSET(TH!B$1,SMALL(Dong,ROWS($1:14)),))</f>
        <v/>
      </c>
      <c r="B24" s="49" t="str">
        <f ca="1">IF(ROWS($1:14)&gt;COUNT(Dong),"",OFFSET(TH!C$1,SMALL(Dong,ROWS($1:14)),))</f>
        <v/>
      </c>
      <c r="C24" s="9" t="str">
        <f ca="1">IF(ROWS($1:14)&gt;COUNT(Dong),"",OFFSET(TH!D$1,SMALL(Dong,ROWS($1:14)),))</f>
        <v/>
      </c>
      <c r="D24" s="92" t="str">
        <f ca="1">IF(ROWS($1:14)&gt;COUNT(Dong),"",OFFSET(TH!E$1,SMALL(Dong,ROWS($1:14)),))</f>
        <v/>
      </c>
      <c r="E24" s="160" t="str">
        <f ca="1">IF(ROWS($1:14)&gt;COUNT(Dong),"",OFFSET(TH!H$1,SMALL(Dong,ROWS($1:14)),))</f>
        <v/>
      </c>
      <c r="F24" s="117" t="str">
        <f ca="1">IF(ROWS($1:14)&gt;COUNT(Dong),"",OFFSET(TH!I$1,SMALL(Dong,ROWS($1:14)),))</f>
        <v/>
      </c>
      <c r="G24" s="49" t="str">
        <f ca="1">IF(ROWS($1:14)&gt;COUNT(Dong),"",IF(OFFSET(TH!N$1,SMALL(Dong,ROWS($1:14)),)="331",OFFSET(TH!L$1,SMALL(Dong,ROWS($1:14)),),0))</f>
        <v/>
      </c>
      <c r="H24" s="49" t="str">
        <f ca="1">IF(ROWS($1:14)&gt;COUNT(Dong),"",IF(OFFSET(TH!M$1,SMALL(Dong,ROWS($1:14)),)="331",OFFSET(TH!L$1,SMALL(Dong,ROWS($1:14)),),0))</f>
        <v/>
      </c>
      <c r="I24" s="23">
        <f t="shared" ca="1" si="1"/>
        <v>0</v>
      </c>
    </row>
    <row r="25" spans="1:9" s="18" customFormat="1" ht="18" customHeight="1">
      <c r="A25" s="9" t="str">
        <f ca="1">IF(ROWS($1:15)&gt;COUNT(Dong),"",OFFSET(TH!B$1,SMALL(Dong,ROWS($1:15)),))</f>
        <v/>
      </c>
      <c r="B25" s="49" t="str">
        <f ca="1">IF(ROWS($1:15)&gt;COUNT(Dong),"",OFFSET(TH!C$1,SMALL(Dong,ROWS($1:15)),))</f>
        <v/>
      </c>
      <c r="C25" s="9" t="str">
        <f ca="1">IF(ROWS($1:15)&gt;COUNT(Dong),"",OFFSET(TH!D$1,SMALL(Dong,ROWS($1:15)),))</f>
        <v/>
      </c>
      <c r="D25" s="92" t="str">
        <f ca="1">IF(ROWS($1:15)&gt;COUNT(Dong),"",OFFSET(TH!E$1,SMALL(Dong,ROWS($1:15)),))</f>
        <v/>
      </c>
      <c r="E25" s="160" t="str">
        <f ca="1">IF(ROWS($1:15)&gt;COUNT(Dong),"",OFFSET(TH!H$1,SMALL(Dong,ROWS($1:15)),))</f>
        <v/>
      </c>
      <c r="F25" s="117" t="str">
        <f ca="1">IF(ROWS($1:15)&gt;COUNT(Dong),"",OFFSET(TH!I$1,SMALL(Dong,ROWS($1:15)),))</f>
        <v/>
      </c>
      <c r="G25" s="49" t="str">
        <f ca="1">IF(ROWS($1:15)&gt;COUNT(Dong),"",IF(OFFSET(TH!N$1,SMALL(Dong,ROWS($1:15)),)="331",OFFSET(TH!L$1,SMALL(Dong,ROWS($1:15)),),0))</f>
        <v/>
      </c>
      <c r="H25" s="49" t="str">
        <f ca="1">IF(ROWS($1:15)&gt;COUNT(Dong),"",IF(OFFSET(TH!M$1,SMALL(Dong,ROWS($1:15)),)="331",OFFSET(TH!L$1,SMALL(Dong,ROWS($1:15)),),0))</f>
        <v/>
      </c>
      <c r="I25" s="23">
        <f t="shared" ca="1" si="1"/>
        <v>0</v>
      </c>
    </row>
    <row r="26" spans="1:9" s="18" customFormat="1" ht="18" customHeight="1">
      <c r="A26" s="9" t="str">
        <f ca="1">IF(ROWS($1:16)&gt;COUNT(Dong),"",OFFSET(TH!B$1,SMALL(Dong,ROWS($1:16)),))</f>
        <v/>
      </c>
      <c r="B26" s="49" t="str">
        <f ca="1">IF(ROWS($1:16)&gt;COUNT(Dong),"",OFFSET(TH!C$1,SMALL(Dong,ROWS($1:16)),))</f>
        <v/>
      </c>
      <c r="C26" s="9" t="str">
        <f ca="1">IF(ROWS($1:16)&gt;COUNT(Dong),"",OFFSET(TH!D$1,SMALL(Dong,ROWS($1:16)),))</f>
        <v/>
      </c>
      <c r="D26" s="92" t="str">
        <f ca="1">IF(ROWS($1:16)&gt;COUNT(Dong),"",OFFSET(TH!E$1,SMALL(Dong,ROWS($1:16)),))</f>
        <v/>
      </c>
      <c r="E26" s="160" t="str">
        <f ca="1">IF(ROWS($1:16)&gt;COUNT(Dong),"",OFFSET(TH!H$1,SMALL(Dong,ROWS($1:16)),))</f>
        <v/>
      </c>
      <c r="F26" s="117" t="str">
        <f ca="1">IF(ROWS($1:16)&gt;COUNT(Dong),"",OFFSET(TH!I$1,SMALL(Dong,ROWS($1:16)),))</f>
        <v/>
      </c>
      <c r="G26" s="49" t="str">
        <f ca="1">IF(ROWS($1:16)&gt;COUNT(Dong),"",IF(OFFSET(TH!N$1,SMALL(Dong,ROWS($1:16)),)="331",OFFSET(TH!L$1,SMALL(Dong,ROWS($1:16)),),0))</f>
        <v/>
      </c>
      <c r="H26" s="49" t="str">
        <f ca="1">IF(ROWS($1:16)&gt;COUNT(Dong),"",IF(OFFSET(TH!M$1,SMALL(Dong,ROWS($1:16)),)="331",OFFSET(TH!L$1,SMALL(Dong,ROWS($1:16)),),0))</f>
        <v/>
      </c>
      <c r="I26" s="23">
        <f t="shared" ca="1" si="1"/>
        <v>0</v>
      </c>
    </row>
    <row r="27" spans="1:9" s="18" customFormat="1" ht="18" customHeight="1">
      <c r="A27" s="9" t="str">
        <f ca="1">IF(ROWS($1:17)&gt;COUNT(Dong),"",OFFSET(TH!B$1,SMALL(Dong,ROWS($1:17)),))</f>
        <v/>
      </c>
      <c r="B27" s="49" t="str">
        <f ca="1">IF(ROWS($1:17)&gt;COUNT(Dong),"",OFFSET(TH!C$1,SMALL(Dong,ROWS($1:17)),))</f>
        <v/>
      </c>
      <c r="C27" s="9" t="str">
        <f ca="1">IF(ROWS($1:17)&gt;COUNT(Dong),"",OFFSET(TH!D$1,SMALL(Dong,ROWS($1:17)),))</f>
        <v/>
      </c>
      <c r="D27" s="92" t="str">
        <f ca="1">IF(ROWS($1:17)&gt;COUNT(Dong),"",OFFSET(TH!E$1,SMALL(Dong,ROWS($1:17)),))</f>
        <v/>
      </c>
      <c r="E27" s="160" t="str">
        <f ca="1">IF(ROWS($1:17)&gt;COUNT(Dong),"",OFFSET(TH!H$1,SMALL(Dong,ROWS($1:17)),))</f>
        <v/>
      </c>
      <c r="F27" s="117" t="str">
        <f ca="1">IF(ROWS($1:17)&gt;COUNT(Dong),"",OFFSET(TH!I$1,SMALL(Dong,ROWS($1:17)),))</f>
        <v/>
      </c>
      <c r="G27" s="49" t="str">
        <f ca="1">IF(ROWS($1:17)&gt;COUNT(Dong),"",IF(OFFSET(TH!N$1,SMALL(Dong,ROWS($1:17)),)="331",OFFSET(TH!L$1,SMALL(Dong,ROWS($1:17)),),0))</f>
        <v/>
      </c>
      <c r="H27" s="49" t="str">
        <f ca="1">IF(ROWS($1:17)&gt;COUNT(Dong),"",IF(OFFSET(TH!M$1,SMALL(Dong,ROWS($1:17)),)="331",OFFSET(TH!L$1,SMALL(Dong,ROWS($1:17)),),0))</f>
        <v/>
      </c>
      <c r="I27" s="23">
        <f t="shared" ca="1" si="1"/>
        <v>0</v>
      </c>
    </row>
    <row r="28" spans="1:9" s="18" customFormat="1" ht="18" customHeight="1">
      <c r="A28" s="9" t="str">
        <f ca="1">IF(ROWS($1:18)&gt;COUNT(Dong),"",OFFSET(TH!B$1,SMALL(Dong,ROWS($1:18)),))</f>
        <v/>
      </c>
      <c r="B28" s="49" t="str">
        <f ca="1">IF(ROWS($1:18)&gt;COUNT(Dong),"",OFFSET(TH!C$1,SMALL(Dong,ROWS($1:18)),))</f>
        <v/>
      </c>
      <c r="C28" s="9" t="str">
        <f ca="1">IF(ROWS($1:18)&gt;COUNT(Dong),"",OFFSET(TH!D$1,SMALL(Dong,ROWS($1:18)),))</f>
        <v/>
      </c>
      <c r="D28" s="92" t="str">
        <f ca="1">IF(ROWS($1:18)&gt;COUNT(Dong),"",OFFSET(TH!E$1,SMALL(Dong,ROWS($1:18)),))</f>
        <v/>
      </c>
      <c r="E28" s="160" t="str">
        <f ca="1">IF(ROWS($1:18)&gt;COUNT(Dong),"",OFFSET(TH!H$1,SMALL(Dong,ROWS($1:18)),))</f>
        <v/>
      </c>
      <c r="F28" s="117" t="str">
        <f ca="1">IF(ROWS($1:18)&gt;COUNT(Dong),"",OFFSET(TH!I$1,SMALL(Dong,ROWS($1:18)),))</f>
        <v/>
      </c>
      <c r="G28" s="49" t="str">
        <f ca="1">IF(ROWS($1:18)&gt;COUNT(Dong),"",IF(OFFSET(TH!N$1,SMALL(Dong,ROWS($1:18)),)="331",OFFSET(TH!L$1,SMALL(Dong,ROWS($1:18)),),0))</f>
        <v/>
      </c>
      <c r="H28" s="49" t="str">
        <f ca="1">IF(ROWS($1:18)&gt;COUNT(Dong),"",IF(OFFSET(TH!M$1,SMALL(Dong,ROWS($1:18)),)="331",OFFSET(TH!L$1,SMALL(Dong,ROWS($1:18)),),0))</f>
        <v/>
      </c>
      <c r="I28" s="23">
        <f t="shared" ca="1" si="1"/>
        <v>0</v>
      </c>
    </row>
    <row r="29" spans="1:9" s="18" customFormat="1" ht="18" customHeight="1">
      <c r="A29" s="9" t="str">
        <f ca="1">IF(ROWS($1:19)&gt;COUNT(Dong),"",OFFSET(TH!B$1,SMALL(Dong,ROWS($1:19)),))</f>
        <v/>
      </c>
      <c r="B29" s="49" t="str">
        <f ca="1">IF(ROWS($1:19)&gt;COUNT(Dong),"",OFFSET(TH!C$1,SMALL(Dong,ROWS($1:19)),))</f>
        <v/>
      </c>
      <c r="C29" s="9" t="str">
        <f ca="1">IF(ROWS($1:19)&gt;COUNT(Dong),"",OFFSET(TH!D$1,SMALL(Dong,ROWS($1:19)),))</f>
        <v/>
      </c>
      <c r="D29" s="92" t="str">
        <f ca="1">IF(ROWS($1:19)&gt;COUNT(Dong),"",OFFSET(TH!E$1,SMALL(Dong,ROWS($1:19)),))</f>
        <v/>
      </c>
      <c r="E29" s="160" t="str">
        <f ca="1">IF(ROWS($1:19)&gt;COUNT(Dong),"",OFFSET(TH!H$1,SMALL(Dong,ROWS($1:19)),))</f>
        <v/>
      </c>
      <c r="F29" s="117" t="str">
        <f ca="1">IF(ROWS($1:19)&gt;COUNT(Dong),"",OFFSET(TH!I$1,SMALL(Dong,ROWS($1:19)),))</f>
        <v/>
      </c>
      <c r="G29" s="49" t="str">
        <f ca="1">IF(ROWS($1:19)&gt;COUNT(Dong),"",IF(OFFSET(TH!N$1,SMALL(Dong,ROWS($1:19)),)="331",OFFSET(TH!L$1,SMALL(Dong,ROWS($1:19)),),0))</f>
        <v/>
      </c>
      <c r="H29" s="49" t="str">
        <f ca="1">IF(ROWS($1:19)&gt;COUNT(Dong),"",IF(OFFSET(TH!M$1,SMALL(Dong,ROWS($1:19)),)="331",OFFSET(TH!L$1,SMALL(Dong,ROWS($1:19)),),0))</f>
        <v/>
      </c>
      <c r="I29" s="23">
        <f t="shared" ca="1" si="0"/>
        <v>0</v>
      </c>
    </row>
    <row r="30" spans="1:9" s="18" customFormat="1" ht="18" customHeight="1">
      <c r="A30" s="9" t="str">
        <f ca="1">IF(ROWS($1:20)&gt;COUNT(Dong),"",OFFSET(TH!B$1,SMALL(Dong,ROWS($1:20)),))</f>
        <v/>
      </c>
      <c r="B30" s="49" t="str">
        <f ca="1">IF(ROWS($1:20)&gt;COUNT(Dong),"",OFFSET(TH!C$1,SMALL(Dong,ROWS($1:20)),))</f>
        <v/>
      </c>
      <c r="C30" s="9" t="str">
        <f ca="1">IF(ROWS($1:20)&gt;COUNT(Dong),"",OFFSET(TH!D$1,SMALL(Dong,ROWS($1:20)),))</f>
        <v/>
      </c>
      <c r="D30" s="92" t="str">
        <f ca="1">IF(ROWS($1:20)&gt;COUNT(Dong),"",OFFSET(TH!E$1,SMALL(Dong,ROWS($1:20)),))</f>
        <v/>
      </c>
      <c r="E30" s="117" t="str">
        <f ca="1">IF(ROWS($1:20)&gt;COUNT(Dong),"",OFFSET(TH!H$1,SMALL(Dong,ROWS($1:20)),))</f>
        <v/>
      </c>
      <c r="F30" s="117" t="str">
        <f ca="1">IF(ROWS($1:20)&gt;COUNT(Dong),"",OFFSET(TH!I$1,SMALL(Dong,ROWS($1:20)),))</f>
        <v/>
      </c>
      <c r="G30" s="49" t="str">
        <f ca="1">IF(ROWS($1:20)&gt;COUNT(Dong),"",IF(OFFSET(TH!N$1,SMALL(Dong,ROWS($1:20)),)="331",OFFSET(TH!L$1,SMALL(Dong,ROWS($1:20)),),0))</f>
        <v/>
      </c>
      <c r="H30" s="49" t="str">
        <f ca="1">IF(ROWS($1:20)&gt;COUNT(Dong),"",IF(OFFSET(TH!M$1,SMALL(Dong,ROWS($1:20)),)="331",OFFSET(TH!L$1,SMALL(Dong,ROWS($1:20)),),0))</f>
        <v/>
      </c>
      <c r="I30" s="23">
        <f t="shared" ca="1" si="0"/>
        <v>0</v>
      </c>
    </row>
    <row r="31" spans="1:9" s="18" customFormat="1" ht="18" customHeight="1">
      <c r="A31" s="9" t="str">
        <f ca="1">IF(ROWS($1:21)&gt;COUNT(Dong),"",OFFSET(TH!B$1,SMALL(Dong,ROWS($1:21)),))</f>
        <v/>
      </c>
      <c r="B31" s="49" t="str">
        <f ca="1">IF(ROWS($1:21)&gt;COUNT(Dong),"",OFFSET(TH!C$1,SMALL(Dong,ROWS($1:21)),))</f>
        <v/>
      </c>
      <c r="C31" s="9" t="str">
        <f ca="1">IF(ROWS($1:21)&gt;COUNT(Dong),"",OFFSET(TH!D$1,SMALL(Dong,ROWS($1:21)),))</f>
        <v/>
      </c>
      <c r="D31" s="92" t="str">
        <f ca="1">IF(ROWS($1:21)&gt;COUNT(Dong),"",OFFSET(TH!E$1,SMALL(Dong,ROWS($1:21)),))</f>
        <v/>
      </c>
      <c r="E31" s="117" t="str">
        <f ca="1">IF(ROWS($1:21)&gt;COUNT(Dong),"",OFFSET(TH!H$1,SMALL(Dong,ROWS($1:21)),))</f>
        <v/>
      </c>
      <c r="F31" s="117" t="str">
        <f ca="1">IF(ROWS($1:21)&gt;COUNT(Dong),"",OFFSET(TH!I$1,SMALL(Dong,ROWS($1:21)),))</f>
        <v/>
      </c>
      <c r="G31" s="49" t="str">
        <f ca="1">IF(ROWS($1:21)&gt;COUNT(Dong),"",IF(OFFSET(TH!N$1,SMALL(Dong,ROWS($1:21)),)="331",OFFSET(TH!L$1,SMALL(Dong,ROWS($1:21)),),0))</f>
        <v/>
      </c>
      <c r="H31" s="49" t="str">
        <f ca="1">IF(ROWS($1:21)&gt;COUNT(Dong),"",IF(OFFSET(TH!M$1,SMALL(Dong,ROWS($1:21)),)="331",OFFSET(TH!L$1,SMALL(Dong,ROWS($1:21)),),0))</f>
        <v/>
      </c>
      <c r="I31" s="23">
        <f t="shared" ca="1" si="0"/>
        <v>0</v>
      </c>
    </row>
    <row r="32" spans="1:9" s="18" customFormat="1" ht="18" customHeight="1">
      <c r="A32" s="9" t="str">
        <f ca="1">IF(ROWS($1:22)&gt;COUNT(Dong),"",OFFSET(TH!B$1,SMALL(Dong,ROWS($1:22)),))</f>
        <v/>
      </c>
      <c r="B32" s="49" t="str">
        <f ca="1">IF(ROWS($1:22)&gt;COUNT(Dong),"",OFFSET(TH!C$1,SMALL(Dong,ROWS($1:22)),))</f>
        <v/>
      </c>
      <c r="C32" s="9" t="str">
        <f ca="1">IF(ROWS($1:22)&gt;COUNT(Dong),"",OFFSET(TH!D$1,SMALL(Dong,ROWS($1:22)),))</f>
        <v/>
      </c>
      <c r="D32" s="92" t="str">
        <f ca="1">IF(ROWS($1:22)&gt;COUNT(Dong),"",OFFSET(TH!E$1,SMALL(Dong,ROWS($1:22)),))</f>
        <v/>
      </c>
      <c r="E32" s="117" t="str">
        <f ca="1">IF(ROWS($1:22)&gt;COUNT(Dong),"",OFFSET(TH!H$1,SMALL(Dong,ROWS($1:22)),))</f>
        <v/>
      </c>
      <c r="F32" s="117" t="str">
        <f ca="1">IF(ROWS($1:22)&gt;COUNT(Dong),"",OFFSET(TH!I$1,SMALL(Dong,ROWS($1:22)),))</f>
        <v/>
      </c>
      <c r="G32" s="49" t="str">
        <f ca="1">IF(ROWS($1:22)&gt;COUNT(Dong),"",IF(OFFSET(TH!N$1,SMALL(Dong,ROWS($1:22)),)="331",OFFSET(TH!L$1,SMALL(Dong,ROWS($1:22)),),0))</f>
        <v/>
      </c>
      <c r="H32" s="49" t="str">
        <f ca="1">IF(ROWS($1:22)&gt;COUNT(Dong),"",IF(OFFSET(TH!M$1,SMALL(Dong,ROWS($1:22)),)="331",OFFSET(TH!L$1,SMALL(Dong,ROWS($1:22)),),0))</f>
        <v/>
      </c>
      <c r="I32" s="23">
        <f t="shared" ca="1" si="0"/>
        <v>0</v>
      </c>
    </row>
    <row r="33" spans="1:9" s="18" customFormat="1" ht="18" customHeight="1">
      <c r="A33" s="9" t="str">
        <f ca="1">IF(ROWS($1:23)&gt;COUNT(Dong),"",OFFSET(TH!B$1,SMALL(Dong,ROWS($1:23)),))</f>
        <v/>
      </c>
      <c r="B33" s="49" t="str">
        <f ca="1">IF(ROWS($1:23)&gt;COUNT(Dong),"",OFFSET(TH!C$1,SMALL(Dong,ROWS($1:23)),))</f>
        <v/>
      </c>
      <c r="C33" s="9" t="str">
        <f ca="1">IF(ROWS($1:23)&gt;COUNT(Dong),"",OFFSET(TH!D$1,SMALL(Dong,ROWS($1:23)),))</f>
        <v/>
      </c>
      <c r="D33" s="92" t="str">
        <f ca="1">IF(ROWS($1:23)&gt;COUNT(Dong),"",OFFSET(TH!E$1,SMALL(Dong,ROWS($1:23)),))</f>
        <v/>
      </c>
      <c r="E33" s="117" t="str">
        <f ca="1">IF(ROWS($1:23)&gt;COUNT(Dong),"",OFFSET(TH!H$1,SMALL(Dong,ROWS($1:23)),))</f>
        <v/>
      </c>
      <c r="F33" s="117" t="str">
        <f ca="1">IF(ROWS($1:23)&gt;COUNT(Dong),"",OFFSET(TH!I$1,SMALL(Dong,ROWS($1:23)),))</f>
        <v/>
      </c>
      <c r="G33" s="49" t="str">
        <f ca="1">IF(ROWS($1:23)&gt;COUNT(Dong),"",IF(OFFSET(TH!N$1,SMALL(Dong,ROWS($1:23)),)="331",OFFSET(TH!L$1,SMALL(Dong,ROWS($1:23)),),0))</f>
        <v/>
      </c>
      <c r="H33" s="49" t="str">
        <f ca="1">IF(ROWS($1:23)&gt;COUNT(Dong),"",IF(OFFSET(TH!M$1,SMALL(Dong,ROWS($1:23)),)="331",OFFSET(TH!L$1,SMALL(Dong,ROWS($1:23)),),0))</f>
        <v/>
      </c>
      <c r="I33" s="23">
        <f t="shared" ca="1" si="0"/>
        <v>0</v>
      </c>
    </row>
    <row r="34" spans="1:9" s="18" customFormat="1" ht="18" customHeight="1">
      <c r="A34" s="9" t="str">
        <f ca="1">IF(ROWS($1:24)&gt;COUNT(Dong),"",OFFSET(TH!B$1,SMALL(Dong,ROWS($1:24)),))</f>
        <v/>
      </c>
      <c r="B34" s="49" t="str">
        <f ca="1">IF(ROWS($1:24)&gt;COUNT(Dong),"",OFFSET(TH!C$1,SMALL(Dong,ROWS($1:24)),))</f>
        <v/>
      </c>
      <c r="C34" s="9" t="str">
        <f ca="1">IF(ROWS($1:24)&gt;COUNT(Dong),"",OFFSET(TH!D$1,SMALL(Dong,ROWS($1:24)),))</f>
        <v/>
      </c>
      <c r="D34" s="92" t="str">
        <f ca="1">IF(ROWS($1:24)&gt;COUNT(Dong),"",OFFSET(TH!E$1,SMALL(Dong,ROWS($1:24)),))</f>
        <v/>
      </c>
      <c r="E34" s="117" t="str">
        <f ca="1">IF(ROWS($1:24)&gt;COUNT(Dong),"",OFFSET(TH!H$1,SMALL(Dong,ROWS($1:24)),))</f>
        <v/>
      </c>
      <c r="F34" s="117" t="str">
        <f ca="1">IF(ROWS($1:24)&gt;COUNT(Dong),"",OFFSET(TH!I$1,SMALL(Dong,ROWS($1:24)),))</f>
        <v/>
      </c>
      <c r="G34" s="49" t="str">
        <f ca="1">IF(ROWS($1:24)&gt;COUNT(Dong),"",IF(OFFSET(TH!N$1,SMALL(Dong,ROWS($1:24)),)="331",OFFSET(TH!L$1,SMALL(Dong,ROWS($1:24)),),0))</f>
        <v/>
      </c>
      <c r="H34" s="49" t="str">
        <f ca="1">IF(ROWS($1:24)&gt;COUNT(Dong),"",IF(OFFSET(TH!M$1,SMALL(Dong,ROWS($1:24)),)="331",OFFSET(TH!L$1,SMALL(Dong,ROWS($1:24)),),0))</f>
        <v/>
      </c>
      <c r="I34" s="23">
        <f t="shared" ca="1" si="0"/>
        <v>0</v>
      </c>
    </row>
    <row r="35" spans="1:9" s="18" customFormat="1" ht="18" customHeight="1">
      <c r="A35" s="9" t="str">
        <f ca="1">IF(ROWS($1:25)&gt;COUNT(Dong),"",OFFSET(TH!B$1,SMALL(Dong,ROWS($1:25)),))</f>
        <v/>
      </c>
      <c r="B35" s="49" t="str">
        <f ca="1">IF(ROWS($1:25)&gt;COUNT(Dong),"",OFFSET(TH!C$1,SMALL(Dong,ROWS($1:25)),))</f>
        <v/>
      </c>
      <c r="C35" s="9" t="str">
        <f ca="1">IF(ROWS($1:25)&gt;COUNT(Dong),"",OFFSET(TH!D$1,SMALL(Dong,ROWS($1:25)),))</f>
        <v/>
      </c>
      <c r="D35" s="92" t="str">
        <f ca="1">IF(ROWS($1:25)&gt;COUNT(Dong),"",OFFSET(TH!E$1,SMALL(Dong,ROWS($1:25)),))</f>
        <v/>
      </c>
      <c r="E35" s="117" t="str">
        <f ca="1">IF(ROWS($1:25)&gt;COUNT(Dong),"",OFFSET(TH!H$1,SMALL(Dong,ROWS($1:25)),))</f>
        <v/>
      </c>
      <c r="F35" s="117" t="str">
        <f ca="1">IF(ROWS($1:25)&gt;COUNT(Dong),"",OFFSET(TH!I$1,SMALL(Dong,ROWS($1:25)),))</f>
        <v/>
      </c>
      <c r="G35" s="49" t="str">
        <f ca="1">IF(ROWS($1:25)&gt;COUNT(Dong),"",IF(OFFSET(TH!N$1,SMALL(Dong,ROWS($1:25)),)="331",OFFSET(TH!L$1,SMALL(Dong,ROWS($1:25)),),0))</f>
        <v/>
      </c>
      <c r="H35" s="49" t="str">
        <f ca="1">IF(ROWS($1:25)&gt;COUNT(Dong),"",IF(OFFSET(TH!M$1,SMALL(Dong,ROWS($1:25)),)="331",OFFSET(TH!L$1,SMALL(Dong,ROWS($1:25)),),0))</f>
        <v/>
      </c>
      <c r="I35" s="23">
        <f t="shared" ca="1" si="0"/>
        <v>0</v>
      </c>
    </row>
    <row r="36" spans="1:9" s="18" customFormat="1" ht="18" customHeight="1">
      <c r="A36" s="9" t="str">
        <f ca="1">IF(ROWS($1:26)&gt;COUNT(Dong),"",OFFSET(TH!B$1,SMALL(Dong,ROWS($1:26)),))</f>
        <v/>
      </c>
      <c r="B36" s="49" t="str">
        <f ca="1">IF(ROWS($1:26)&gt;COUNT(Dong),"",OFFSET(TH!C$1,SMALL(Dong,ROWS($1:26)),))</f>
        <v/>
      </c>
      <c r="C36" s="9" t="str">
        <f ca="1">IF(ROWS($1:26)&gt;COUNT(Dong),"",OFFSET(TH!D$1,SMALL(Dong,ROWS($1:26)),))</f>
        <v/>
      </c>
      <c r="D36" s="92" t="str">
        <f ca="1">IF(ROWS($1:26)&gt;COUNT(Dong),"",OFFSET(TH!E$1,SMALL(Dong,ROWS($1:26)),))</f>
        <v/>
      </c>
      <c r="E36" s="117" t="str">
        <f ca="1">IF(ROWS($1:26)&gt;COUNT(Dong),"",OFFSET(TH!H$1,SMALL(Dong,ROWS($1:26)),))</f>
        <v/>
      </c>
      <c r="F36" s="117" t="str">
        <f ca="1">IF(ROWS($1:26)&gt;COUNT(Dong),"",OFFSET(TH!I$1,SMALL(Dong,ROWS($1:26)),))</f>
        <v/>
      </c>
      <c r="G36" s="49" t="str">
        <f ca="1">IF(ROWS($1:26)&gt;COUNT(Dong),"",IF(OFFSET(TH!N$1,SMALL(Dong,ROWS($1:26)),)="331",OFFSET(TH!L$1,SMALL(Dong,ROWS($1:26)),),0))</f>
        <v/>
      </c>
      <c r="H36" s="49" t="str">
        <f ca="1">IF(ROWS($1:26)&gt;COUNT(Dong),"",IF(OFFSET(TH!M$1,SMALL(Dong,ROWS($1:26)),)="331",OFFSET(TH!L$1,SMALL(Dong,ROWS($1:26)),),0))</f>
        <v/>
      </c>
      <c r="I36" s="23">
        <f t="shared" ca="1" si="0"/>
        <v>0</v>
      </c>
    </row>
    <row r="37" spans="1:9" s="18" customFormat="1" ht="18" customHeight="1">
      <c r="A37" s="9" t="str">
        <f ca="1">IF(ROWS($1:27)&gt;COUNT(Dong),"",OFFSET(TH!B$1,SMALL(Dong,ROWS($1:27)),))</f>
        <v/>
      </c>
      <c r="B37" s="49" t="str">
        <f ca="1">IF(ROWS($1:27)&gt;COUNT(Dong),"",OFFSET(TH!C$1,SMALL(Dong,ROWS($1:27)),))</f>
        <v/>
      </c>
      <c r="C37" s="9" t="str">
        <f ca="1">IF(ROWS($1:27)&gt;COUNT(Dong),"",OFFSET(TH!D$1,SMALL(Dong,ROWS($1:27)),))</f>
        <v/>
      </c>
      <c r="D37" s="92" t="str">
        <f ca="1">IF(ROWS($1:27)&gt;COUNT(Dong),"",OFFSET(TH!E$1,SMALL(Dong,ROWS($1:27)),))</f>
        <v/>
      </c>
      <c r="E37" s="117" t="str">
        <f ca="1">IF(ROWS($1:27)&gt;COUNT(Dong),"",OFFSET(TH!H$1,SMALL(Dong,ROWS($1:27)),))</f>
        <v/>
      </c>
      <c r="F37" s="117" t="str">
        <f ca="1">IF(ROWS($1:27)&gt;COUNT(Dong),"",OFFSET(TH!I$1,SMALL(Dong,ROWS($1:27)),))</f>
        <v/>
      </c>
      <c r="G37" s="49" t="str">
        <f ca="1">IF(ROWS($1:27)&gt;COUNT(Dong),"",IF(OFFSET(TH!N$1,SMALL(Dong,ROWS($1:27)),)="331",OFFSET(TH!L$1,SMALL(Dong,ROWS($1:27)),),0))</f>
        <v/>
      </c>
      <c r="H37" s="49" t="str">
        <f ca="1">IF(ROWS($1:27)&gt;COUNT(Dong),"",IF(OFFSET(TH!M$1,SMALL(Dong,ROWS($1:27)),)="331",OFFSET(TH!L$1,SMALL(Dong,ROWS($1:27)),),0))</f>
        <v/>
      </c>
      <c r="I37" s="23">
        <f t="shared" ca="1" si="0"/>
        <v>0</v>
      </c>
    </row>
    <row r="38" spans="1:9" s="18" customFormat="1" ht="18" customHeight="1">
      <c r="A38" s="9" t="str">
        <f ca="1">IF(ROWS($1:28)&gt;COUNT(Dong),"",OFFSET(TH!B$1,SMALL(Dong,ROWS($1:28)),))</f>
        <v/>
      </c>
      <c r="B38" s="49" t="str">
        <f ca="1">IF(ROWS($1:28)&gt;COUNT(Dong),"",OFFSET(TH!C$1,SMALL(Dong,ROWS($1:28)),))</f>
        <v/>
      </c>
      <c r="C38" s="9" t="str">
        <f ca="1">IF(ROWS($1:28)&gt;COUNT(Dong),"",OFFSET(TH!D$1,SMALL(Dong,ROWS($1:28)),))</f>
        <v/>
      </c>
      <c r="D38" s="92" t="str">
        <f ca="1">IF(ROWS($1:28)&gt;COUNT(Dong),"",OFFSET(TH!E$1,SMALL(Dong,ROWS($1:28)),))</f>
        <v/>
      </c>
      <c r="E38" s="117" t="str">
        <f ca="1">IF(ROWS($1:28)&gt;COUNT(Dong),"",OFFSET(TH!H$1,SMALL(Dong,ROWS($1:28)),))</f>
        <v/>
      </c>
      <c r="F38" s="117" t="str">
        <f ca="1">IF(ROWS($1:28)&gt;COUNT(Dong),"",OFFSET(TH!I$1,SMALL(Dong,ROWS($1:28)),))</f>
        <v/>
      </c>
      <c r="G38" s="49" t="str">
        <f ca="1">IF(ROWS($1:28)&gt;COUNT(Dong),"",IF(OFFSET(TH!N$1,SMALL(Dong,ROWS($1:28)),)="331",OFFSET(TH!L$1,SMALL(Dong,ROWS($1:28)),),0))</f>
        <v/>
      </c>
      <c r="H38" s="49" t="str">
        <f ca="1">IF(ROWS($1:28)&gt;COUNT(Dong),"",IF(OFFSET(TH!M$1,SMALL(Dong,ROWS($1:28)),)="331",OFFSET(TH!L$1,SMALL(Dong,ROWS($1:28)),),0))</f>
        <v/>
      </c>
      <c r="I38" s="23">
        <f t="shared" ca="1" si="0"/>
        <v>0</v>
      </c>
    </row>
    <row r="39" spans="1:9" s="18" customFormat="1" ht="18" customHeight="1">
      <c r="A39" s="9" t="str">
        <f ca="1">IF(ROWS($1:29)&gt;COUNT(Dong),"",OFFSET(TH!B$1,SMALL(Dong,ROWS($1:29)),))</f>
        <v/>
      </c>
      <c r="B39" s="49" t="str">
        <f ca="1">IF(ROWS($1:29)&gt;COUNT(Dong),"",OFFSET(TH!C$1,SMALL(Dong,ROWS($1:29)),))</f>
        <v/>
      </c>
      <c r="C39" s="9" t="str">
        <f ca="1">IF(ROWS($1:29)&gt;COUNT(Dong),"",OFFSET(TH!D$1,SMALL(Dong,ROWS($1:29)),))</f>
        <v/>
      </c>
      <c r="D39" s="92" t="str">
        <f ca="1">IF(ROWS($1:29)&gt;COUNT(Dong),"",OFFSET(TH!E$1,SMALL(Dong,ROWS($1:29)),))</f>
        <v/>
      </c>
      <c r="E39" s="117" t="str">
        <f ca="1">IF(ROWS($1:29)&gt;COUNT(Dong),"",OFFSET(TH!H$1,SMALL(Dong,ROWS($1:29)),))</f>
        <v/>
      </c>
      <c r="F39" s="117" t="str">
        <f ca="1">IF(ROWS($1:29)&gt;COUNT(Dong),"",OFFSET(TH!I$1,SMALL(Dong,ROWS($1:29)),))</f>
        <v/>
      </c>
      <c r="G39" s="49" t="str">
        <f ca="1">IF(ROWS($1:29)&gt;COUNT(Dong),"",IF(OFFSET(TH!N$1,SMALL(Dong,ROWS($1:29)),)="331",OFFSET(TH!L$1,SMALL(Dong,ROWS($1:29)),),0))</f>
        <v/>
      </c>
      <c r="H39" s="49" t="str">
        <f ca="1">IF(ROWS($1:29)&gt;COUNT(Dong),"",IF(OFFSET(TH!M$1,SMALL(Dong,ROWS($1:29)),)="331",OFFSET(TH!L$1,SMALL(Dong,ROWS($1:29)),),0))</f>
        <v/>
      </c>
      <c r="I39" s="23">
        <f t="shared" ca="1" si="0"/>
        <v>0</v>
      </c>
    </row>
    <row r="40" spans="1:9" s="18" customFormat="1" ht="18" customHeight="1">
      <c r="A40" s="9" t="str">
        <f ca="1">IF(ROWS($1:30)&gt;COUNT(Dong),"",OFFSET(TH!B$1,SMALL(Dong,ROWS($1:30)),))</f>
        <v/>
      </c>
      <c r="B40" s="49" t="str">
        <f ca="1">IF(ROWS($1:30)&gt;COUNT(Dong),"",OFFSET(TH!C$1,SMALL(Dong,ROWS($1:30)),))</f>
        <v/>
      </c>
      <c r="C40" s="9" t="str">
        <f ca="1">IF(ROWS($1:30)&gt;COUNT(Dong),"",OFFSET(TH!D$1,SMALL(Dong,ROWS($1:30)),))</f>
        <v/>
      </c>
      <c r="D40" s="92" t="str">
        <f ca="1">IF(ROWS($1:30)&gt;COUNT(Dong),"",OFFSET(TH!E$1,SMALL(Dong,ROWS($1:30)),))</f>
        <v/>
      </c>
      <c r="E40" s="117" t="str">
        <f ca="1">IF(ROWS($1:30)&gt;COUNT(Dong),"",OFFSET(TH!H$1,SMALL(Dong,ROWS($1:30)),))</f>
        <v/>
      </c>
      <c r="F40" s="117" t="str">
        <f ca="1">IF(ROWS($1:30)&gt;COUNT(Dong),"",OFFSET(TH!I$1,SMALL(Dong,ROWS($1:30)),))</f>
        <v/>
      </c>
      <c r="G40" s="49" t="str">
        <f ca="1">IF(ROWS($1:30)&gt;COUNT(Dong),"",IF(OFFSET(TH!N$1,SMALL(Dong,ROWS($1:30)),)="331",OFFSET(TH!L$1,SMALL(Dong,ROWS($1:30)),),0))</f>
        <v/>
      </c>
      <c r="H40" s="49" t="str">
        <f ca="1">IF(ROWS($1:30)&gt;COUNT(Dong),"",IF(OFFSET(TH!M$1,SMALL(Dong,ROWS($1:30)),)="331",OFFSET(TH!L$1,SMALL(Dong,ROWS($1:30)),),0))</f>
        <v/>
      </c>
      <c r="I40" s="23">
        <f t="shared" ca="1" si="0"/>
        <v>0</v>
      </c>
    </row>
    <row r="41" spans="1:9" s="18" customFormat="1" ht="18" customHeight="1">
      <c r="A41" s="9" t="str">
        <f ca="1">IF(ROWS($1:31)&gt;COUNT(Dong),"",OFFSET(TH!B$1,SMALL(Dong,ROWS($1:31)),))</f>
        <v/>
      </c>
      <c r="B41" s="49" t="str">
        <f ca="1">IF(ROWS($1:31)&gt;COUNT(Dong),"",OFFSET(TH!C$1,SMALL(Dong,ROWS($1:31)),))</f>
        <v/>
      </c>
      <c r="C41" s="9" t="str">
        <f ca="1">IF(ROWS($1:31)&gt;COUNT(Dong),"",OFFSET(TH!D$1,SMALL(Dong,ROWS($1:31)),))</f>
        <v/>
      </c>
      <c r="D41" s="92" t="str">
        <f ca="1">IF(ROWS($1:31)&gt;COUNT(Dong),"",OFFSET(TH!E$1,SMALL(Dong,ROWS($1:31)),))</f>
        <v/>
      </c>
      <c r="E41" s="117" t="str">
        <f ca="1">IF(ROWS($1:31)&gt;COUNT(Dong),"",OFFSET(TH!H$1,SMALL(Dong,ROWS($1:31)),))</f>
        <v/>
      </c>
      <c r="F41" s="117" t="str">
        <f ca="1">IF(ROWS($1:31)&gt;COUNT(Dong),"",OFFSET(TH!I$1,SMALL(Dong,ROWS($1:31)),))</f>
        <v/>
      </c>
      <c r="G41" s="49" t="str">
        <f ca="1">IF(ROWS($1:31)&gt;COUNT(Dong),"",IF(OFFSET(TH!N$1,SMALL(Dong,ROWS($1:31)),)="331",OFFSET(TH!L$1,SMALL(Dong,ROWS($1:31)),),0))</f>
        <v/>
      </c>
      <c r="H41" s="49" t="str">
        <f ca="1">IF(ROWS($1:31)&gt;COUNT(Dong),"",IF(OFFSET(TH!M$1,SMALL(Dong,ROWS($1:31)),)="331",OFFSET(TH!L$1,SMALL(Dong,ROWS($1:31)),),0))</f>
        <v/>
      </c>
      <c r="I41" s="23">
        <f t="shared" ca="1" si="0"/>
        <v>0</v>
      </c>
    </row>
    <row r="42" spans="1:9" s="18" customFormat="1" ht="18" customHeight="1">
      <c r="A42" s="9" t="str">
        <f ca="1">IF(ROWS($1:32)&gt;COUNT(Dong),"",OFFSET(TH!B$1,SMALL(Dong,ROWS($1:32)),))</f>
        <v/>
      </c>
      <c r="B42" s="49" t="str">
        <f ca="1">IF(ROWS($1:32)&gt;COUNT(Dong),"",OFFSET(TH!C$1,SMALL(Dong,ROWS($1:32)),))</f>
        <v/>
      </c>
      <c r="C42" s="9" t="str">
        <f ca="1">IF(ROWS($1:32)&gt;COUNT(Dong),"",OFFSET(TH!D$1,SMALL(Dong,ROWS($1:32)),))</f>
        <v/>
      </c>
      <c r="D42" s="92" t="str">
        <f ca="1">IF(ROWS($1:32)&gt;COUNT(Dong),"",OFFSET(TH!E$1,SMALL(Dong,ROWS($1:32)),))</f>
        <v/>
      </c>
      <c r="E42" s="117" t="str">
        <f ca="1">IF(ROWS($1:32)&gt;COUNT(Dong),"",OFFSET(TH!H$1,SMALL(Dong,ROWS($1:32)),))</f>
        <v/>
      </c>
      <c r="F42" s="117" t="str">
        <f ca="1">IF(ROWS($1:32)&gt;COUNT(Dong),"",OFFSET(TH!I$1,SMALL(Dong,ROWS($1:32)),))</f>
        <v/>
      </c>
      <c r="G42" s="49" t="str">
        <f ca="1">IF(ROWS($1:32)&gt;COUNT(Dong),"",IF(OFFSET(TH!N$1,SMALL(Dong,ROWS($1:32)),)="331",OFFSET(TH!L$1,SMALL(Dong,ROWS($1:32)),),0))</f>
        <v/>
      </c>
      <c r="H42" s="49" t="str">
        <f ca="1">IF(ROWS($1:32)&gt;COUNT(Dong),"",IF(OFFSET(TH!M$1,SMALL(Dong,ROWS($1:32)),)="331",OFFSET(TH!L$1,SMALL(Dong,ROWS($1:32)),),0))</f>
        <v/>
      </c>
      <c r="I42" s="23">
        <f t="shared" ca="1" si="0"/>
        <v>0</v>
      </c>
    </row>
    <row r="43" spans="1:9" s="18" customFormat="1" ht="18" customHeight="1">
      <c r="A43" s="9" t="str">
        <f ca="1">IF(ROWS($1:33)&gt;COUNT(Dong),"",OFFSET(TH!B$1,SMALL(Dong,ROWS($1:33)),))</f>
        <v/>
      </c>
      <c r="B43" s="49" t="str">
        <f ca="1">IF(ROWS($1:33)&gt;COUNT(Dong),"",OFFSET(TH!C$1,SMALL(Dong,ROWS($1:33)),))</f>
        <v/>
      </c>
      <c r="C43" s="9" t="str">
        <f ca="1">IF(ROWS($1:33)&gt;COUNT(Dong),"",OFFSET(TH!D$1,SMALL(Dong,ROWS($1:33)),))</f>
        <v/>
      </c>
      <c r="D43" s="92" t="str">
        <f ca="1">IF(ROWS($1:33)&gt;COUNT(Dong),"",OFFSET(TH!E$1,SMALL(Dong,ROWS($1:33)),))</f>
        <v/>
      </c>
      <c r="E43" s="117" t="str">
        <f ca="1">IF(ROWS($1:33)&gt;COUNT(Dong),"",OFFSET(TH!H$1,SMALL(Dong,ROWS($1:33)),))</f>
        <v/>
      </c>
      <c r="F43" s="117" t="str">
        <f ca="1">IF(ROWS($1:33)&gt;COUNT(Dong),"",OFFSET(TH!I$1,SMALL(Dong,ROWS($1:33)),))</f>
        <v/>
      </c>
      <c r="G43" s="49" t="str">
        <f ca="1">IF(ROWS($1:33)&gt;COUNT(Dong),"",IF(OFFSET(TH!N$1,SMALL(Dong,ROWS($1:33)),)="331",OFFSET(TH!L$1,SMALL(Dong,ROWS($1:33)),),0))</f>
        <v/>
      </c>
      <c r="H43" s="49" t="str">
        <f ca="1">IF(ROWS($1:33)&gt;COUNT(Dong),"",IF(OFFSET(TH!M$1,SMALL(Dong,ROWS($1:33)),)="331",OFFSET(TH!L$1,SMALL(Dong,ROWS($1:33)),),0))</f>
        <v/>
      </c>
      <c r="I43" s="23">
        <f t="shared" ca="1" si="0"/>
        <v>0</v>
      </c>
    </row>
    <row r="44" spans="1:9" s="18" customFormat="1" ht="18" customHeight="1">
      <c r="A44" s="9" t="str">
        <f ca="1">IF(ROWS($1:34)&gt;COUNT(Dong),"",OFFSET(TH!B$1,SMALL(Dong,ROWS($1:34)),))</f>
        <v/>
      </c>
      <c r="B44" s="49" t="str">
        <f ca="1">IF(ROWS($1:34)&gt;COUNT(Dong),"",OFFSET(TH!C$1,SMALL(Dong,ROWS($1:34)),))</f>
        <v/>
      </c>
      <c r="C44" s="9" t="str">
        <f ca="1">IF(ROWS($1:34)&gt;COUNT(Dong),"",OFFSET(TH!D$1,SMALL(Dong,ROWS($1:34)),))</f>
        <v/>
      </c>
      <c r="D44" s="92" t="str">
        <f ca="1">IF(ROWS($1:34)&gt;COUNT(Dong),"",OFFSET(TH!E$1,SMALL(Dong,ROWS($1:34)),))</f>
        <v/>
      </c>
      <c r="E44" s="117" t="str">
        <f ca="1">IF(ROWS($1:34)&gt;COUNT(Dong),"",OFFSET(TH!H$1,SMALL(Dong,ROWS($1:34)),))</f>
        <v/>
      </c>
      <c r="F44" s="117" t="str">
        <f ca="1">IF(ROWS($1:34)&gt;COUNT(Dong),"",OFFSET(TH!I$1,SMALL(Dong,ROWS($1:34)),))</f>
        <v/>
      </c>
      <c r="G44" s="49" t="str">
        <f ca="1">IF(ROWS($1:34)&gt;COUNT(Dong),"",IF(OFFSET(TH!N$1,SMALL(Dong,ROWS($1:34)),)="331",OFFSET(TH!L$1,SMALL(Dong,ROWS($1:34)),),0))</f>
        <v/>
      </c>
      <c r="H44" s="49" t="str">
        <f ca="1">IF(ROWS($1:34)&gt;COUNT(Dong),"",IF(OFFSET(TH!M$1,SMALL(Dong,ROWS($1:34)),)="331",OFFSET(TH!L$1,SMALL(Dong,ROWS($1:34)),),0))</f>
        <v/>
      </c>
      <c r="I44" s="23">
        <f t="shared" ca="1" si="0"/>
        <v>0</v>
      </c>
    </row>
    <row r="45" spans="1:9" s="18" customFormat="1" ht="18" customHeight="1">
      <c r="A45" s="9" t="str">
        <f ca="1">IF(ROWS($1:35)&gt;COUNT(Dong),"",OFFSET(TH!B$1,SMALL(Dong,ROWS($1:35)),))</f>
        <v/>
      </c>
      <c r="B45" s="49" t="str">
        <f ca="1">IF(ROWS($1:35)&gt;COUNT(Dong),"",OFFSET(TH!C$1,SMALL(Dong,ROWS($1:35)),))</f>
        <v/>
      </c>
      <c r="C45" s="9" t="str">
        <f ca="1">IF(ROWS($1:35)&gt;COUNT(Dong),"",OFFSET(TH!D$1,SMALL(Dong,ROWS($1:35)),))</f>
        <v/>
      </c>
      <c r="D45" s="92" t="str">
        <f ca="1">IF(ROWS($1:35)&gt;COUNT(Dong),"",OFFSET(TH!E$1,SMALL(Dong,ROWS($1:35)),))</f>
        <v/>
      </c>
      <c r="E45" s="117" t="str">
        <f ca="1">IF(ROWS($1:35)&gt;COUNT(Dong),"",OFFSET(TH!H$1,SMALL(Dong,ROWS($1:35)),))</f>
        <v/>
      </c>
      <c r="F45" s="117" t="str">
        <f ca="1">IF(ROWS($1:35)&gt;COUNT(Dong),"",OFFSET(TH!I$1,SMALL(Dong,ROWS($1:35)),))</f>
        <v/>
      </c>
      <c r="G45" s="49" t="str">
        <f ca="1">IF(ROWS($1:35)&gt;COUNT(Dong),"",IF(OFFSET(TH!N$1,SMALL(Dong,ROWS($1:35)),)="331",OFFSET(TH!L$1,SMALL(Dong,ROWS($1:35)),),0))</f>
        <v/>
      </c>
      <c r="H45" s="49" t="str">
        <f ca="1">IF(ROWS($1:35)&gt;COUNT(Dong),"",IF(OFFSET(TH!M$1,SMALL(Dong,ROWS($1:35)),)="331",OFFSET(TH!L$1,SMALL(Dong,ROWS($1:35)),),0))</f>
        <v/>
      </c>
      <c r="I45" s="23">
        <f t="shared" ca="1" si="0"/>
        <v>0</v>
      </c>
    </row>
    <row r="46" spans="1:9" s="18" customFormat="1" ht="18" customHeight="1">
      <c r="A46" s="9" t="str">
        <f ca="1">IF(ROWS($1:36)&gt;COUNT(Dong),"",OFFSET(TH!B$1,SMALL(Dong,ROWS($1:36)),))</f>
        <v/>
      </c>
      <c r="B46" s="49" t="str">
        <f ca="1">IF(ROWS($1:36)&gt;COUNT(Dong),"",OFFSET(TH!C$1,SMALL(Dong,ROWS($1:36)),))</f>
        <v/>
      </c>
      <c r="C46" s="9" t="str">
        <f ca="1">IF(ROWS($1:36)&gt;COUNT(Dong),"",OFFSET(TH!D$1,SMALL(Dong,ROWS($1:36)),))</f>
        <v/>
      </c>
      <c r="D46" s="92" t="str">
        <f ca="1">IF(ROWS($1:36)&gt;COUNT(Dong),"",OFFSET(TH!E$1,SMALL(Dong,ROWS($1:36)),))</f>
        <v/>
      </c>
      <c r="E46" s="117" t="str">
        <f ca="1">IF(ROWS($1:36)&gt;COUNT(Dong),"",OFFSET(TH!H$1,SMALL(Dong,ROWS($1:36)),))</f>
        <v/>
      </c>
      <c r="F46" s="117" t="str">
        <f ca="1">IF(ROWS($1:36)&gt;COUNT(Dong),"",OFFSET(TH!I$1,SMALL(Dong,ROWS($1:36)),))</f>
        <v/>
      </c>
      <c r="G46" s="49" t="str">
        <f ca="1">IF(ROWS($1:36)&gt;COUNT(Dong),"",IF(OFFSET(TH!N$1,SMALL(Dong,ROWS($1:36)),)="331",OFFSET(TH!L$1,SMALL(Dong,ROWS($1:36)),),0))</f>
        <v/>
      </c>
      <c r="H46" s="49" t="str">
        <f ca="1">IF(ROWS($1:36)&gt;COUNT(Dong),"",IF(OFFSET(TH!M$1,SMALL(Dong,ROWS($1:36)),)="331",OFFSET(TH!L$1,SMALL(Dong,ROWS($1:36)),),0))</f>
        <v/>
      </c>
      <c r="I46" s="23">
        <f t="shared" ca="1" si="0"/>
        <v>0</v>
      </c>
    </row>
    <row r="47" spans="1:9" s="18" customFormat="1" ht="18" customHeight="1">
      <c r="A47" s="9" t="str">
        <f ca="1">IF(ROWS($1:37)&gt;COUNT(Dong),"",OFFSET(TH!B$1,SMALL(Dong,ROWS($1:37)),))</f>
        <v/>
      </c>
      <c r="B47" s="49" t="str">
        <f ca="1">IF(ROWS($1:37)&gt;COUNT(Dong),"",OFFSET(TH!C$1,SMALL(Dong,ROWS($1:37)),))</f>
        <v/>
      </c>
      <c r="C47" s="9" t="str">
        <f ca="1">IF(ROWS($1:37)&gt;COUNT(Dong),"",OFFSET(TH!D$1,SMALL(Dong,ROWS($1:37)),))</f>
        <v/>
      </c>
      <c r="D47" s="92" t="str">
        <f ca="1">IF(ROWS($1:37)&gt;COUNT(Dong),"",OFFSET(TH!E$1,SMALL(Dong,ROWS($1:37)),))</f>
        <v/>
      </c>
      <c r="E47" s="117" t="str">
        <f ca="1">IF(ROWS($1:37)&gt;COUNT(Dong),"",OFFSET(TH!H$1,SMALL(Dong,ROWS($1:37)),))</f>
        <v/>
      </c>
      <c r="F47" s="117" t="str">
        <f ca="1">IF(ROWS($1:37)&gt;COUNT(Dong),"",OFFSET(TH!I$1,SMALL(Dong,ROWS($1:37)),))</f>
        <v/>
      </c>
      <c r="G47" s="49" t="str">
        <f ca="1">IF(ROWS($1:37)&gt;COUNT(Dong),"",IF(OFFSET(TH!N$1,SMALL(Dong,ROWS($1:37)),)="331",OFFSET(TH!L$1,SMALL(Dong,ROWS($1:37)),),0))</f>
        <v/>
      </c>
      <c r="H47" s="49" t="str">
        <f ca="1">IF(ROWS($1:37)&gt;COUNT(Dong),"",IF(OFFSET(TH!M$1,SMALL(Dong,ROWS($1:37)),)="331",OFFSET(TH!L$1,SMALL(Dong,ROWS($1:37)),),0))</f>
        <v/>
      </c>
      <c r="I47" s="23">
        <f t="shared" ca="1" si="0"/>
        <v>0</v>
      </c>
    </row>
    <row r="48" spans="1:9" s="18" customFormat="1" ht="18" customHeight="1">
      <c r="A48" s="9" t="str">
        <f ca="1">IF(ROWS($1:38)&gt;COUNT(Dong),"",OFFSET(TH!B$1,SMALL(Dong,ROWS($1:38)),))</f>
        <v/>
      </c>
      <c r="B48" s="49" t="str">
        <f ca="1">IF(ROWS($1:38)&gt;COUNT(Dong),"",OFFSET(TH!C$1,SMALL(Dong,ROWS($1:38)),))</f>
        <v/>
      </c>
      <c r="C48" s="9" t="str">
        <f ca="1">IF(ROWS($1:38)&gt;COUNT(Dong),"",OFFSET(TH!D$1,SMALL(Dong,ROWS($1:38)),))</f>
        <v/>
      </c>
      <c r="D48" s="92" t="str">
        <f ca="1">IF(ROWS($1:38)&gt;COUNT(Dong),"",OFFSET(TH!E$1,SMALL(Dong,ROWS($1:38)),))</f>
        <v/>
      </c>
      <c r="E48" s="117" t="str">
        <f ca="1">IF(ROWS($1:38)&gt;COUNT(Dong),"",OFFSET(TH!H$1,SMALL(Dong,ROWS($1:38)),))</f>
        <v/>
      </c>
      <c r="F48" s="117" t="str">
        <f ca="1">IF(ROWS($1:38)&gt;COUNT(Dong),"",OFFSET(TH!I$1,SMALL(Dong,ROWS($1:38)),))</f>
        <v/>
      </c>
      <c r="G48" s="49" t="str">
        <f ca="1">IF(ROWS($1:38)&gt;COUNT(Dong),"",IF(OFFSET(TH!N$1,SMALL(Dong,ROWS($1:38)),)="331",OFFSET(TH!L$1,SMALL(Dong,ROWS($1:38)),),0))</f>
        <v/>
      </c>
      <c r="H48" s="49" t="str">
        <f ca="1">IF(ROWS($1:38)&gt;COUNT(Dong),"",IF(OFFSET(TH!M$1,SMALL(Dong,ROWS($1:38)),)="331",OFFSET(TH!L$1,SMALL(Dong,ROWS($1:38)),),0))</f>
        <v/>
      </c>
      <c r="I48" s="23">
        <f t="shared" ref="I48:I75" ca="1" si="2">IF(D48&lt;&gt;"",I47+G48-H48,0)</f>
        <v>0</v>
      </c>
    </row>
    <row r="49" spans="1:9" s="18" customFormat="1" ht="18" customHeight="1">
      <c r="A49" s="9" t="str">
        <f ca="1">IF(ROWS($1:39)&gt;COUNT(Dong),"",OFFSET(TH!B$1,SMALL(Dong,ROWS($1:39)),))</f>
        <v/>
      </c>
      <c r="B49" s="49" t="str">
        <f ca="1">IF(ROWS($1:39)&gt;COUNT(Dong),"",OFFSET(TH!C$1,SMALL(Dong,ROWS($1:39)),))</f>
        <v/>
      </c>
      <c r="C49" s="9" t="str">
        <f ca="1">IF(ROWS($1:39)&gt;COUNT(Dong),"",OFFSET(TH!D$1,SMALL(Dong,ROWS($1:39)),))</f>
        <v/>
      </c>
      <c r="D49" s="92" t="str">
        <f ca="1">IF(ROWS($1:39)&gt;COUNT(Dong),"",OFFSET(TH!E$1,SMALL(Dong,ROWS($1:39)),))</f>
        <v/>
      </c>
      <c r="E49" s="117" t="str">
        <f ca="1">IF(ROWS($1:39)&gt;COUNT(Dong),"",OFFSET(TH!H$1,SMALL(Dong,ROWS($1:39)),))</f>
        <v/>
      </c>
      <c r="F49" s="117" t="str">
        <f ca="1">IF(ROWS($1:39)&gt;COUNT(Dong),"",OFFSET(TH!I$1,SMALL(Dong,ROWS($1:39)),))</f>
        <v/>
      </c>
      <c r="G49" s="49" t="str">
        <f ca="1">IF(ROWS($1:39)&gt;COUNT(Dong),"",IF(OFFSET(TH!N$1,SMALL(Dong,ROWS($1:39)),)="331",OFFSET(TH!L$1,SMALL(Dong,ROWS($1:39)),),0))</f>
        <v/>
      </c>
      <c r="H49" s="49" t="str">
        <f ca="1">IF(ROWS($1:39)&gt;COUNT(Dong),"",IF(OFFSET(TH!M$1,SMALL(Dong,ROWS($1:39)),)="331",OFFSET(TH!L$1,SMALL(Dong,ROWS($1:39)),),0))</f>
        <v/>
      </c>
      <c r="I49" s="23">
        <f t="shared" ca="1" si="2"/>
        <v>0</v>
      </c>
    </row>
    <row r="50" spans="1:9" s="18" customFormat="1" ht="18" customHeight="1">
      <c r="A50" s="9" t="str">
        <f ca="1">IF(ROWS($1:40)&gt;COUNT(Dong),"",OFFSET(TH!B$1,SMALL(Dong,ROWS($1:40)),))</f>
        <v/>
      </c>
      <c r="B50" s="49" t="str">
        <f ca="1">IF(ROWS($1:40)&gt;COUNT(Dong),"",OFFSET(TH!C$1,SMALL(Dong,ROWS($1:40)),))</f>
        <v/>
      </c>
      <c r="C50" s="9" t="str">
        <f ca="1">IF(ROWS($1:40)&gt;COUNT(Dong),"",OFFSET(TH!D$1,SMALL(Dong,ROWS($1:40)),))</f>
        <v/>
      </c>
      <c r="D50" s="92" t="str">
        <f ca="1">IF(ROWS($1:40)&gt;COUNT(Dong),"",OFFSET(TH!E$1,SMALL(Dong,ROWS($1:40)),))</f>
        <v/>
      </c>
      <c r="E50" s="117" t="str">
        <f ca="1">IF(ROWS($1:40)&gt;COUNT(Dong),"",OFFSET(TH!H$1,SMALL(Dong,ROWS($1:40)),))</f>
        <v/>
      </c>
      <c r="F50" s="117" t="str">
        <f ca="1">IF(ROWS($1:40)&gt;COUNT(Dong),"",OFFSET(TH!I$1,SMALL(Dong,ROWS($1:40)),))</f>
        <v/>
      </c>
      <c r="G50" s="49" t="str">
        <f ca="1">IF(ROWS($1:40)&gt;COUNT(Dong),"",IF(OFFSET(TH!N$1,SMALL(Dong,ROWS($1:40)),)="331",OFFSET(TH!L$1,SMALL(Dong,ROWS($1:40)),),0))</f>
        <v/>
      </c>
      <c r="H50" s="49" t="str">
        <f ca="1">IF(ROWS($1:40)&gt;COUNT(Dong),"",IF(OFFSET(TH!M$1,SMALL(Dong,ROWS($1:40)),)="331",OFFSET(TH!L$1,SMALL(Dong,ROWS($1:40)),),0))</f>
        <v/>
      </c>
      <c r="I50" s="23">
        <f t="shared" ca="1" si="2"/>
        <v>0</v>
      </c>
    </row>
    <row r="51" spans="1:9" s="18" customFormat="1" ht="18" customHeight="1">
      <c r="A51" s="9" t="str">
        <f ca="1">IF(ROWS($1:41)&gt;COUNT(Dong),"",OFFSET(TH!B$1,SMALL(Dong,ROWS($1:41)),))</f>
        <v/>
      </c>
      <c r="B51" s="49" t="str">
        <f ca="1">IF(ROWS($1:41)&gt;COUNT(Dong),"",OFFSET(TH!C$1,SMALL(Dong,ROWS($1:41)),))</f>
        <v/>
      </c>
      <c r="C51" s="9" t="str">
        <f ca="1">IF(ROWS($1:41)&gt;COUNT(Dong),"",OFFSET(TH!D$1,SMALL(Dong,ROWS($1:41)),))</f>
        <v/>
      </c>
      <c r="D51" s="92" t="str">
        <f ca="1">IF(ROWS($1:41)&gt;COUNT(Dong),"",OFFSET(TH!E$1,SMALL(Dong,ROWS($1:41)),))</f>
        <v/>
      </c>
      <c r="E51" s="117" t="str">
        <f ca="1">IF(ROWS($1:41)&gt;COUNT(Dong),"",OFFSET(TH!H$1,SMALL(Dong,ROWS($1:41)),))</f>
        <v/>
      </c>
      <c r="F51" s="117" t="str">
        <f ca="1">IF(ROWS($1:41)&gt;COUNT(Dong),"",OFFSET(TH!I$1,SMALL(Dong,ROWS($1:41)),))</f>
        <v/>
      </c>
      <c r="G51" s="49" t="str">
        <f ca="1">IF(ROWS($1:41)&gt;COUNT(Dong),"",IF(OFFSET(TH!N$1,SMALL(Dong,ROWS($1:41)),)="331",OFFSET(TH!L$1,SMALL(Dong,ROWS($1:41)),),0))</f>
        <v/>
      </c>
      <c r="H51" s="49" t="str">
        <f ca="1">IF(ROWS($1:41)&gt;COUNT(Dong),"",IF(OFFSET(TH!M$1,SMALL(Dong,ROWS($1:41)),)="331",OFFSET(TH!L$1,SMALL(Dong,ROWS($1:41)),),0))</f>
        <v/>
      </c>
      <c r="I51" s="23">
        <f t="shared" ca="1" si="2"/>
        <v>0</v>
      </c>
    </row>
    <row r="52" spans="1:9" s="18" customFormat="1" ht="18" customHeight="1">
      <c r="A52" s="9" t="str">
        <f ca="1">IF(ROWS($1:42)&gt;COUNT(Dong),"",OFFSET(TH!B$1,SMALL(Dong,ROWS($1:42)),))</f>
        <v/>
      </c>
      <c r="B52" s="49" t="str">
        <f ca="1">IF(ROWS($1:42)&gt;COUNT(Dong),"",OFFSET(TH!C$1,SMALL(Dong,ROWS($1:42)),))</f>
        <v/>
      </c>
      <c r="C52" s="9" t="str">
        <f ca="1">IF(ROWS($1:42)&gt;COUNT(Dong),"",OFFSET(TH!D$1,SMALL(Dong,ROWS($1:42)),))</f>
        <v/>
      </c>
      <c r="D52" s="92" t="str">
        <f ca="1">IF(ROWS($1:42)&gt;COUNT(Dong),"",OFFSET(TH!E$1,SMALL(Dong,ROWS($1:42)),))</f>
        <v/>
      </c>
      <c r="E52" s="117" t="str">
        <f ca="1">IF(ROWS($1:42)&gt;COUNT(Dong),"",OFFSET(TH!H$1,SMALL(Dong,ROWS($1:42)),))</f>
        <v/>
      </c>
      <c r="F52" s="117" t="str">
        <f ca="1">IF(ROWS($1:42)&gt;COUNT(Dong),"",OFFSET(TH!I$1,SMALL(Dong,ROWS($1:42)),))</f>
        <v/>
      </c>
      <c r="G52" s="49" t="str">
        <f ca="1">IF(ROWS($1:42)&gt;COUNT(Dong),"",IF(OFFSET(TH!N$1,SMALL(Dong,ROWS($1:42)),)="331",OFFSET(TH!L$1,SMALL(Dong,ROWS($1:42)),),0))</f>
        <v/>
      </c>
      <c r="H52" s="49" t="str">
        <f ca="1">IF(ROWS($1:42)&gt;COUNT(Dong),"",IF(OFFSET(TH!M$1,SMALL(Dong,ROWS($1:42)),)="331",OFFSET(TH!L$1,SMALL(Dong,ROWS($1:42)),),0))</f>
        <v/>
      </c>
      <c r="I52" s="23">
        <f t="shared" ca="1" si="2"/>
        <v>0</v>
      </c>
    </row>
    <row r="53" spans="1:9" s="18" customFormat="1" ht="18" customHeight="1">
      <c r="A53" s="9" t="str">
        <f ca="1">IF(ROWS($1:43)&gt;COUNT(Dong),"",OFFSET(TH!B$1,SMALL(Dong,ROWS($1:43)),))</f>
        <v/>
      </c>
      <c r="B53" s="49" t="str">
        <f ca="1">IF(ROWS($1:43)&gt;COUNT(Dong),"",OFFSET(TH!C$1,SMALL(Dong,ROWS($1:43)),))</f>
        <v/>
      </c>
      <c r="C53" s="9" t="str">
        <f ca="1">IF(ROWS($1:43)&gt;COUNT(Dong),"",OFFSET(TH!D$1,SMALL(Dong,ROWS($1:43)),))</f>
        <v/>
      </c>
      <c r="D53" s="92" t="str">
        <f ca="1">IF(ROWS($1:43)&gt;COUNT(Dong),"",OFFSET(TH!E$1,SMALL(Dong,ROWS($1:43)),))</f>
        <v/>
      </c>
      <c r="E53" s="117" t="str">
        <f ca="1">IF(ROWS($1:43)&gt;COUNT(Dong),"",OFFSET(TH!H$1,SMALL(Dong,ROWS($1:43)),))</f>
        <v/>
      </c>
      <c r="F53" s="117" t="str">
        <f ca="1">IF(ROWS($1:43)&gt;COUNT(Dong),"",OFFSET(TH!I$1,SMALL(Dong,ROWS($1:43)),))</f>
        <v/>
      </c>
      <c r="G53" s="49" t="str">
        <f ca="1">IF(ROWS($1:43)&gt;COUNT(Dong),"",IF(OFFSET(TH!N$1,SMALL(Dong,ROWS($1:43)),)="331",OFFSET(TH!L$1,SMALL(Dong,ROWS($1:43)),),0))</f>
        <v/>
      </c>
      <c r="H53" s="49" t="str">
        <f ca="1">IF(ROWS($1:43)&gt;COUNT(Dong),"",IF(OFFSET(TH!M$1,SMALL(Dong,ROWS($1:43)),)="331",OFFSET(TH!L$1,SMALL(Dong,ROWS($1:43)),),0))</f>
        <v/>
      </c>
      <c r="I53" s="23">
        <f t="shared" ca="1" si="2"/>
        <v>0</v>
      </c>
    </row>
    <row r="54" spans="1:9" s="18" customFormat="1" ht="18" customHeight="1">
      <c r="A54" s="9" t="str">
        <f ca="1">IF(ROWS($1:44)&gt;COUNT(Dong),"",OFFSET(TH!B$1,SMALL(Dong,ROWS($1:44)),))</f>
        <v/>
      </c>
      <c r="B54" s="49" t="str">
        <f ca="1">IF(ROWS($1:44)&gt;COUNT(Dong),"",OFFSET(TH!C$1,SMALL(Dong,ROWS($1:44)),))</f>
        <v/>
      </c>
      <c r="C54" s="9" t="str">
        <f ca="1">IF(ROWS($1:44)&gt;COUNT(Dong),"",OFFSET(TH!D$1,SMALL(Dong,ROWS($1:44)),))</f>
        <v/>
      </c>
      <c r="D54" s="92" t="str">
        <f ca="1">IF(ROWS($1:44)&gt;COUNT(Dong),"",OFFSET(TH!E$1,SMALL(Dong,ROWS($1:44)),))</f>
        <v/>
      </c>
      <c r="E54" s="117" t="str">
        <f ca="1">IF(ROWS($1:44)&gt;COUNT(Dong),"",OFFSET(TH!H$1,SMALL(Dong,ROWS($1:44)),))</f>
        <v/>
      </c>
      <c r="F54" s="117" t="str">
        <f ca="1">IF(ROWS($1:44)&gt;COUNT(Dong),"",OFFSET(TH!I$1,SMALL(Dong,ROWS($1:44)),))</f>
        <v/>
      </c>
      <c r="G54" s="49" t="str">
        <f ca="1">IF(ROWS($1:44)&gt;COUNT(Dong),"",IF(OFFSET(TH!N$1,SMALL(Dong,ROWS($1:44)),)="331",OFFSET(TH!L$1,SMALL(Dong,ROWS($1:44)),),0))</f>
        <v/>
      </c>
      <c r="H54" s="49" t="str">
        <f ca="1">IF(ROWS($1:44)&gt;COUNT(Dong),"",IF(OFFSET(TH!M$1,SMALL(Dong,ROWS($1:44)),)="331",OFFSET(TH!L$1,SMALL(Dong,ROWS($1:44)),),0))</f>
        <v/>
      </c>
      <c r="I54" s="23">
        <f t="shared" ca="1" si="2"/>
        <v>0</v>
      </c>
    </row>
    <row r="55" spans="1:9" s="18" customFormat="1" ht="18" customHeight="1">
      <c r="A55" s="9" t="str">
        <f ca="1">IF(ROWS($1:45)&gt;COUNT(Dong),"",OFFSET(TH!B$1,SMALL(Dong,ROWS($1:45)),))</f>
        <v/>
      </c>
      <c r="B55" s="49" t="str">
        <f ca="1">IF(ROWS($1:45)&gt;COUNT(Dong),"",OFFSET(TH!C$1,SMALL(Dong,ROWS($1:45)),))</f>
        <v/>
      </c>
      <c r="C55" s="9" t="str">
        <f ca="1">IF(ROWS($1:45)&gt;COUNT(Dong),"",OFFSET(TH!D$1,SMALL(Dong,ROWS($1:45)),))</f>
        <v/>
      </c>
      <c r="D55" s="92" t="str">
        <f ca="1">IF(ROWS($1:45)&gt;COUNT(Dong),"",OFFSET(TH!E$1,SMALL(Dong,ROWS($1:45)),))</f>
        <v/>
      </c>
      <c r="E55" s="117" t="str">
        <f ca="1">IF(ROWS($1:45)&gt;COUNT(Dong),"",OFFSET(TH!H$1,SMALL(Dong,ROWS($1:45)),))</f>
        <v/>
      </c>
      <c r="F55" s="117" t="str">
        <f ca="1">IF(ROWS($1:45)&gt;COUNT(Dong),"",OFFSET(TH!I$1,SMALL(Dong,ROWS($1:45)),))</f>
        <v/>
      </c>
      <c r="G55" s="49" t="str">
        <f ca="1">IF(ROWS($1:45)&gt;COUNT(Dong),"",IF(OFFSET(TH!N$1,SMALL(Dong,ROWS($1:45)),)="331",OFFSET(TH!L$1,SMALL(Dong,ROWS($1:45)),),0))</f>
        <v/>
      </c>
      <c r="H55" s="49" t="str">
        <f ca="1">IF(ROWS($1:45)&gt;COUNT(Dong),"",IF(OFFSET(TH!M$1,SMALL(Dong,ROWS($1:45)),)="331",OFFSET(TH!L$1,SMALL(Dong,ROWS($1:45)),),0))</f>
        <v/>
      </c>
      <c r="I55" s="23">
        <f t="shared" ca="1" si="2"/>
        <v>0</v>
      </c>
    </row>
    <row r="56" spans="1:9" s="18" customFormat="1" ht="18" customHeight="1">
      <c r="A56" s="9" t="str">
        <f ca="1">IF(ROWS($1:46)&gt;COUNT(Dong),"",OFFSET(TH!B$1,SMALL(Dong,ROWS($1:46)),))</f>
        <v/>
      </c>
      <c r="B56" s="49" t="str">
        <f ca="1">IF(ROWS($1:46)&gt;COUNT(Dong),"",OFFSET(TH!C$1,SMALL(Dong,ROWS($1:46)),))</f>
        <v/>
      </c>
      <c r="C56" s="9" t="str">
        <f ca="1">IF(ROWS($1:46)&gt;COUNT(Dong),"",OFFSET(TH!D$1,SMALL(Dong,ROWS($1:46)),))</f>
        <v/>
      </c>
      <c r="D56" s="92" t="str">
        <f ca="1">IF(ROWS($1:46)&gt;COUNT(Dong),"",OFFSET(TH!E$1,SMALL(Dong,ROWS($1:46)),))</f>
        <v/>
      </c>
      <c r="E56" s="117" t="str">
        <f ca="1">IF(ROWS($1:46)&gt;COUNT(Dong),"",OFFSET(TH!H$1,SMALL(Dong,ROWS($1:46)),))</f>
        <v/>
      </c>
      <c r="F56" s="117" t="str">
        <f ca="1">IF(ROWS($1:46)&gt;COUNT(Dong),"",OFFSET(TH!I$1,SMALL(Dong,ROWS($1:46)),))</f>
        <v/>
      </c>
      <c r="G56" s="49" t="str">
        <f ca="1">IF(ROWS($1:46)&gt;COUNT(Dong),"",IF(OFFSET(TH!N$1,SMALL(Dong,ROWS($1:46)),)="331",OFFSET(TH!L$1,SMALL(Dong,ROWS($1:46)),),0))</f>
        <v/>
      </c>
      <c r="H56" s="49" t="str">
        <f ca="1">IF(ROWS($1:46)&gt;COUNT(Dong),"",IF(OFFSET(TH!M$1,SMALL(Dong,ROWS($1:46)),)="331",OFFSET(TH!L$1,SMALL(Dong,ROWS($1:46)),),0))</f>
        <v/>
      </c>
      <c r="I56" s="23">
        <f t="shared" ca="1" si="2"/>
        <v>0</v>
      </c>
    </row>
    <row r="57" spans="1:9" s="18" customFormat="1" ht="18" customHeight="1">
      <c r="A57" s="9" t="str">
        <f ca="1">IF(ROWS($1:47)&gt;COUNT(Dong),"",OFFSET(TH!B$1,SMALL(Dong,ROWS($1:47)),))</f>
        <v/>
      </c>
      <c r="B57" s="49" t="str">
        <f ca="1">IF(ROWS($1:47)&gt;COUNT(Dong),"",OFFSET(TH!C$1,SMALL(Dong,ROWS($1:47)),))</f>
        <v/>
      </c>
      <c r="C57" s="9" t="str">
        <f ca="1">IF(ROWS($1:47)&gt;COUNT(Dong),"",OFFSET(TH!D$1,SMALL(Dong,ROWS($1:47)),))</f>
        <v/>
      </c>
      <c r="D57" s="92" t="str">
        <f ca="1">IF(ROWS($1:47)&gt;COUNT(Dong),"",OFFSET(TH!E$1,SMALL(Dong,ROWS($1:47)),))</f>
        <v/>
      </c>
      <c r="E57" s="117" t="str">
        <f ca="1">IF(ROWS($1:47)&gt;COUNT(Dong),"",OFFSET(TH!H$1,SMALL(Dong,ROWS($1:47)),))</f>
        <v/>
      </c>
      <c r="F57" s="117" t="str">
        <f ca="1">IF(ROWS($1:47)&gt;COUNT(Dong),"",OFFSET(TH!I$1,SMALL(Dong,ROWS($1:47)),))</f>
        <v/>
      </c>
      <c r="G57" s="49" t="str">
        <f ca="1">IF(ROWS($1:47)&gt;COUNT(Dong),"",IF(OFFSET(TH!N$1,SMALL(Dong,ROWS($1:47)),)="331",OFFSET(TH!L$1,SMALL(Dong,ROWS($1:47)),),0))</f>
        <v/>
      </c>
      <c r="H57" s="49" t="str">
        <f ca="1">IF(ROWS($1:47)&gt;COUNT(Dong),"",IF(OFFSET(TH!M$1,SMALL(Dong,ROWS($1:47)),)="331",OFFSET(TH!L$1,SMALL(Dong,ROWS($1:47)),),0))</f>
        <v/>
      </c>
      <c r="I57" s="23">
        <f t="shared" ca="1" si="2"/>
        <v>0</v>
      </c>
    </row>
    <row r="58" spans="1:9" s="18" customFormat="1" ht="18" customHeight="1">
      <c r="A58" s="9" t="str">
        <f ca="1">IF(ROWS($1:48)&gt;COUNT(Dong),"",OFFSET(TH!B$1,SMALL(Dong,ROWS($1:48)),))</f>
        <v/>
      </c>
      <c r="B58" s="49" t="str">
        <f ca="1">IF(ROWS($1:48)&gt;COUNT(Dong),"",OFFSET(TH!C$1,SMALL(Dong,ROWS($1:48)),))</f>
        <v/>
      </c>
      <c r="C58" s="9" t="str">
        <f ca="1">IF(ROWS($1:48)&gt;COUNT(Dong),"",OFFSET(TH!D$1,SMALL(Dong,ROWS($1:48)),))</f>
        <v/>
      </c>
      <c r="D58" s="92" t="str">
        <f ca="1">IF(ROWS($1:48)&gt;COUNT(Dong),"",OFFSET(TH!E$1,SMALL(Dong,ROWS($1:48)),))</f>
        <v/>
      </c>
      <c r="E58" s="117" t="str">
        <f ca="1">IF(ROWS($1:48)&gt;COUNT(Dong),"",OFFSET(TH!H$1,SMALL(Dong,ROWS($1:48)),))</f>
        <v/>
      </c>
      <c r="F58" s="117" t="str">
        <f ca="1">IF(ROWS($1:48)&gt;COUNT(Dong),"",OFFSET(TH!I$1,SMALL(Dong,ROWS($1:48)),))</f>
        <v/>
      </c>
      <c r="G58" s="49" t="str">
        <f ca="1">IF(ROWS($1:48)&gt;COUNT(Dong),"",IF(OFFSET(TH!N$1,SMALL(Dong,ROWS($1:48)),)="331",OFFSET(TH!L$1,SMALL(Dong,ROWS($1:48)),),0))</f>
        <v/>
      </c>
      <c r="H58" s="49" t="str">
        <f ca="1">IF(ROWS($1:48)&gt;COUNT(Dong),"",IF(OFFSET(TH!M$1,SMALL(Dong,ROWS($1:48)),)="331",OFFSET(TH!L$1,SMALL(Dong,ROWS($1:48)),),0))</f>
        <v/>
      </c>
      <c r="I58" s="23">
        <f t="shared" ca="1" si="2"/>
        <v>0</v>
      </c>
    </row>
    <row r="59" spans="1:9" s="18" customFormat="1" ht="18" customHeight="1">
      <c r="A59" s="9" t="str">
        <f ca="1">IF(ROWS($1:49)&gt;COUNT(Dong),"",OFFSET(TH!B$1,SMALL(Dong,ROWS($1:49)),))</f>
        <v/>
      </c>
      <c r="B59" s="49" t="str">
        <f ca="1">IF(ROWS($1:49)&gt;COUNT(Dong),"",OFFSET(TH!C$1,SMALL(Dong,ROWS($1:49)),))</f>
        <v/>
      </c>
      <c r="C59" s="9" t="str">
        <f ca="1">IF(ROWS($1:49)&gt;COUNT(Dong),"",OFFSET(TH!D$1,SMALL(Dong,ROWS($1:49)),))</f>
        <v/>
      </c>
      <c r="D59" s="92" t="str">
        <f ca="1">IF(ROWS($1:49)&gt;COUNT(Dong),"",OFFSET(TH!E$1,SMALL(Dong,ROWS($1:49)),))</f>
        <v/>
      </c>
      <c r="E59" s="117" t="str">
        <f ca="1">IF(ROWS($1:49)&gt;COUNT(Dong),"",OFFSET(TH!H$1,SMALL(Dong,ROWS($1:49)),))</f>
        <v/>
      </c>
      <c r="F59" s="117" t="str">
        <f ca="1">IF(ROWS($1:49)&gt;COUNT(Dong),"",OFFSET(TH!I$1,SMALL(Dong,ROWS($1:49)),))</f>
        <v/>
      </c>
      <c r="G59" s="49" t="str">
        <f ca="1">IF(ROWS($1:49)&gt;COUNT(Dong),"",IF(OFFSET(TH!N$1,SMALL(Dong,ROWS($1:49)),)="331",OFFSET(TH!L$1,SMALL(Dong,ROWS($1:49)),),0))</f>
        <v/>
      </c>
      <c r="H59" s="49" t="str">
        <f ca="1">IF(ROWS($1:49)&gt;COUNT(Dong),"",IF(OFFSET(TH!M$1,SMALL(Dong,ROWS($1:49)),)="331",OFFSET(TH!L$1,SMALL(Dong,ROWS($1:49)),),0))</f>
        <v/>
      </c>
      <c r="I59" s="23">
        <f t="shared" ca="1" si="2"/>
        <v>0</v>
      </c>
    </row>
    <row r="60" spans="1:9" s="18" customFormat="1" ht="18" customHeight="1">
      <c r="A60" s="9" t="str">
        <f ca="1">IF(ROWS($1:50)&gt;COUNT(Dong),"",OFFSET(TH!B$1,SMALL(Dong,ROWS($1:50)),))</f>
        <v/>
      </c>
      <c r="B60" s="49" t="str">
        <f ca="1">IF(ROWS($1:50)&gt;COUNT(Dong),"",OFFSET(TH!C$1,SMALL(Dong,ROWS($1:50)),))</f>
        <v/>
      </c>
      <c r="C60" s="9" t="str">
        <f ca="1">IF(ROWS($1:50)&gt;COUNT(Dong),"",OFFSET(TH!D$1,SMALL(Dong,ROWS($1:50)),))</f>
        <v/>
      </c>
      <c r="D60" s="92" t="str">
        <f ca="1">IF(ROWS($1:50)&gt;COUNT(Dong),"",OFFSET(TH!E$1,SMALL(Dong,ROWS($1:50)),))</f>
        <v/>
      </c>
      <c r="E60" s="117" t="str">
        <f ca="1">IF(ROWS($1:50)&gt;COUNT(Dong),"",OFFSET(TH!H$1,SMALL(Dong,ROWS($1:50)),))</f>
        <v/>
      </c>
      <c r="F60" s="117" t="str">
        <f ca="1">IF(ROWS($1:50)&gt;COUNT(Dong),"",OFFSET(TH!I$1,SMALL(Dong,ROWS($1:50)),))</f>
        <v/>
      </c>
      <c r="G60" s="49" t="str">
        <f ca="1">IF(ROWS($1:50)&gt;COUNT(Dong),"",IF(OFFSET(TH!N$1,SMALL(Dong,ROWS($1:50)),)="331",OFFSET(TH!L$1,SMALL(Dong,ROWS($1:50)),),0))</f>
        <v/>
      </c>
      <c r="H60" s="49" t="str">
        <f ca="1">IF(ROWS($1:50)&gt;COUNT(Dong),"",IF(OFFSET(TH!M$1,SMALL(Dong,ROWS($1:50)),)="331",OFFSET(TH!L$1,SMALL(Dong,ROWS($1:50)),),0))</f>
        <v/>
      </c>
      <c r="I60" s="23">
        <f t="shared" ca="1" si="2"/>
        <v>0</v>
      </c>
    </row>
    <row r="61" spans="1:9" s="18" customFormat="1" ht="18" customHeight="1">
      <c r="A61" s="9" t="str">
        <f ca="1">IF(ROWS($1:51)&gt;COUNT(Dong),"",OFFSET(TH!B$1,SMALL(Dong,ROWS($1:51)),))</f>
        <v/>
      </c>
      <c r="B61" s="49" t="str">
        <f ca="1">IF(ROWS($1:51)&gt;COUNT(Dong),"",OFFSET(TH!C$1,SMALL(Dong,ROWS($1:51)),))</f>
        <v/>
      </c>
      <c r="C61" s="9" t="str">
        <f ca="1">IF(ROWS($1:51)&gt;COUNT(Dong),"",OFFSET(TH!D$1,SMALL(Dong,ROWS($1:51)),))</f>
        <v/>
      </c>
      <c r="D61" s="92" t="str">
        <f ca="1">IF(ROWS($1:51)&gt;COUNT(Dong),"",OFFSET(TH!E$1,SMALL(Dong,ROWS($1:51)),))</f>
        <v/>
      </c>
      <c r="E61" s="117" t="str">
        <f ca="1">IF(ROWS($1:51)&gt;COUNT(Dong),"",OFFSET(TH!H$1,SMALL(Dong,ROWS($1:51)),))</f>
        <v/>
      </c>
      <c r="F61" s="117" t="str">
        <f ca="1">IF(ROWS($1:51)&gt;COUNT(Dong),"",OFFSET(TH!I$1,SMALL(Dong,ROWS($1:51)),))</f>
        <v/>
      </c>
      <c r="G61" s="49" t="str">
        <f ca="1">IF(ROWS($1:51)&gt;COUNT(Dong),"",IF(OFFSET(TH!N$1,SMALL(Dong,ROWS($1:51)),)="331",OFFSET(TH!L$1,SMALL(Dong,ROWS($1:51)),),0))</f>
        <v/>
      </c>
      <c r="H61" s="49" t="str">
        <f ca="1">IF(ROWS($1:51)&gt;COUNT(Dong),"",IF(OFFSET(TH!M$1,SMALL(Dong,ROWS($1:51)),)="331",OFFSET(TH!L$1,SMALL(Dong,ROWS($1:51)),),0))</f>
        <v/>
      </c>
      <c r="I61" s="23">
        <f t="shared" ca="1" si="2"/>
        <v>0</v>
      </c>
    </row>
    <row r="62" spans="1:9" s="18" customFormat="1" ht="18" customHeight="1">
      <c r="A62" s="9" t="str">
        <f ca="1">IF(ROWS($1:52)&gt;COUNT(Dong),"",OFFSET(TH!B$1,SMALL(Dong,ROWS($1:52)),))</f>
        <v/>
      </c>
      <c r="B62" s="49" t="str">
        <f ca="1">IF(ROWS($1:52)&gt;COUNT(Dong),"",OFFSET(TH!C$1,SMALL(Dong,ROWS($1:52)),))</f>
        <v/>
      </c>
      <c r="C62" s="9" t="str">
        <f ca="1">IF(ROWS($1:52)&gt;COUNT(Dong),"",OFFSET(TH!D$1,SMALL(Dong,ROWS($1:52)),))</f>
        <v/>
      </c>
      <c r="D62" s="92" t="str">
        <f ca="1">IF(ROWS($1:52)&gt;COUNT(Dong),"",OFFSET(TH!E$1,SMALL(Dong,ROWS($1:52)),))</f>
        <v/>
      </c>
      <c r="E62" s="117" t="str">
        <f ca="1">IF(ROWS($1:52)&gt;COUNT(Dong),"",OFFSET(TH!H$1,SMALL(Dong,ROWS($1:52)),))</f>
        <v/>
      </c>
      <c r="F62" s="117" t="str">
        <f ca="1">IF(ROWS($1:52)&gt;COUNT(Dong),"",OFFSET(TH!I$1,SMALL(Dong,ROWS($1:52)),))</f>
        <v/>
      </c>
      <c r="G62" s="49" t="str">
        <f ca="1">IF(ROWS($1:52)&gt;COUNT(Dong),"",IF(OFFSET(TH!N$1,SMALL(Dong,ROWS($1:52)),)="331",OFFSET(TH!L$1,SMALL(Dong,ROWS($1:52)),),0))</f>
        <v/>
      </c>
      <c r="H62" s="49" t="str">
        <f ca="1">IF(ROWS($1:52)&gt;COUNT(Dong),"",IF(OFFSET(TH!M$1,SMALL(Dong,ROWS($1:52)),)="331",OFFSET(TH!L$1,SMALL(Dong,ROWS($1:52)),),0))</f>
        <v/>
      </c>
      <c r="I62" s="23">
        <f t="shared" ca="1" si="2"/>
        <v>0</v>
      </c>
    </row>
    <row r="63" spans="1:9" s="18" customFormat="1" ht="18" customHeight="1">
      <c r="A63" s="9" t="str">
        <f ca="1">IF(ROWS($1:53)&gt;COUNT(Dong),"",OFFSET(TH!B$1,SMALL(Dong,ROWS($1:53)),))</f>
        <v/>
      </c>
      <c r="B63" s="49" t="str">
        <f ca="1">IF(ROWS($1:53)&gt;COUNT(Dong),"",OFFSET(TH!C$1,SMALL(Dong,ROWS($1:53)),))</f>
        <v/>
      </c>
      <c r="C63" s="9" t="str">
        <f ca="1">IF(ROWS($1:53)&gt;COUNT(Dong),"",OFFSET(TH!D$1,SMALL(Dong,ROWS($1:53)),))</f>
        <v/>
      </c>
      <c r="D63" s="92" t="str">
        <f ca="1">IF(ROWS($1:53)&gt;COUNT(Dong),"",OFFSET(TH!E$1,SMALL(Dong,ROWS($1:53)),))</f>
        <v/>
      </c>
      <c r="E63" s="117" t="str">
        <f ca="1">IF(ROWS($1:53)&gt;COUNT(Dong),"",OFFSET(TH!H$1,SMALL(Dong,ROWS($1:53)),))</f>
        <v/>
      </c>
      <c r="F63" s="117" t="str">
        <f ca="1">IF(ROWS($1:53)&gt;COUNT(Dong),"",OFFSET(TH!I$1,SMALL(Dong,ROWS($1:53)),))</f>
        <v/>
      </c>
      <c r="G63" s="49" t="str">
        <f ca="1">IF(ROWS($1:53)&gt;COUNT(Dong),"",IF(OFFSET(TH!N$1,SMALL(Dong,ROWS($1:53)),)="331",OFFSET(TH!L$1,SMALL(Dong,ROWS($1:53)),),0))</f>
        <v/>
      </c>
      <c r="H63" s="49" t="str">
        <f ca="1">IF(ROWS($1:53)&gt;COUNT(Dong),"",IF(OFFSET(TH!M$1,SMALL(Dong,ROWS($1:53)),)="331",OFFSET(TH!L$1,SMALL(Dong,ROWS($1:53)),),0))</f>
        <v/>
      </c>
      <c r="I63" s="23">
        <f t="shared" ca="1" si="2"/>
        <v>0</v>
      </c>
    </row>
    <row r="64" spans="1:9" s="18" customFormat="1" ht="18" customHeight="1">
      <c r="A64" s="9" t="str">
        <f ca="1">IF(ROWS($1:54)&gt;COUNT(Dong),"",OFFSET(TH!B$1,SMALL(Dong,ROWS($1:54)),))</f>
        <v/>
      </c>
      <c r="B64" s="49" t="str">
        <f ca="1">IF(ROWS($1:54)&gt;COUNT(Dong),"",OFFSET(TH!C$1,SMALL(Dong,ROWS($1:54)),))</f>
        <v/>
      </c>
      <c r="C64" s="9" t="str">
        <f ca="1">IF(ROWS($1:54)&gt;COUNT(Dong),"",OFFSET(TH!D$1,SMALL(Dong,ROWS($1:54)),))</f>
        <v/>
      </c>
      <c r="D64" s="92" t="str">
        <f ca="1">IF(ROWS($1:54)&gt;COUNT(Dong),"",OFFSET(TH!E$1,SMALL(Dong,ROWS($1:54)),))</f>
        <v/>
      </c>
      <c r="E64" s="117" t="str">
        <f ca="1">IF(ROWS($1:54)&gt;COUNT(Dong),"",OFFSET(TH!H$1,SMALL(Dong,ROWS($1:54)),))</f>
        <v/>
      </c>
      <c r="F64" s="117" t="str">
        <f ca="1">IF(ROWS($1:54)&gt;COUNT(Dong),"",OFFSET(TH!I$1,SMALL(Dong,ROWS($1:54)),))</f>
        <v/>
      </c>
      <c r="G64" s="49" t="str">
        <f ca="1">IF(ROWS($1:54)&gt;COUNT(Dong),"",IF(OFFSET(TH!N$1,SMALL(Dong,ROWS($1:54)),)="331",OFFSET(TH!L$1,SMALL(Dong,ROWS($1:54)),),0))</f>
        <v/>
      </c>
      <c r="H64" s="49" t="str">
        <f ca="1">IF(ROWS($1:54)&gt;COUNT(Dong),"",IF(OFFSET(TH!M$1,SMALL(Dong,ROWS($1:54)),)="331",OFFSET(TH!L$1,SMALL(Dong,ROWS($1:54)),),0))</f>
        <v/>
      </c>
      <c r="I64" s="23">
        <f t="shared" ca="1" si="2"/>
        <v>0</v>
      </c>
    </row>
    <row r="65" spans="1:9" s="18" customFormat="1" ht="18" customHeight="1">
      <c r="A65" s="9" t="str">
        <f ca="1">IF(ROWS($1:55)&gt;COUNT(Dong),"",OFFSET(TH!B$1,SMALL(Dong,ROWS($1:55)),))</f>
        <v/>
      </c>
      <c r="B65" s="49" t="str">
        <f ca="1">IF(ROWS($1:55)&gt;COUNT(Dong),"",OFFSET(TH!C$1,SMALL(Dong,ROWS($1:55)),))</f>
        <v/>
      </c>
      <c r="C65" s="9" t="str">
        <f ca="1">IF(ROWS($1:55)&gt;COUNT(Dong),"",OFFSET(TH!D$1,SMALL(Dong,ROWS($1:55)),))</f>
        <v/>
      </c>
      <c r="D65" s="92" t="str">
        <f ca="1">IF(ROWS($1:55)&gt;COUNT(Dong),"",OFFSET(TH!E$1,SMALL(Dong,ROWS($1:55)),))</f>
        <v/>
      </c>
      <c r="E65" s="117" t="str">
        <f ca="1">IF(ROWS($1:55)&gt;COUNT(Dong),"",OFFSET(TH!H$1,SMALL(Dong,ROWS($1:55)),))</f>
        <v/>
      </c>
      <c r="F65" s="117" t="str">
        <f ca="1">IF(ROWS($1:55)&gt;COUNT(Dong),"",OFFSET(TH!I$1,SMALL(Dong,ROWS($1:55)),))</f>
        <v/>
      </c>
      <c r="G65" s="49" t="str">
        <f ca="1">IF(ROWS($1:55)&gt;COUNT(Dong),"",IF(OFFSET(TH!N$1,SMALL(Dong,ROWS($1:55)),)="331",OFFSET(TH!L$1,SMALL(Dong,ROWS($1:55)),),0))</f>
        <v/>
      </c>
      <c r="H65" s="49" t="str">
        <f ca="1">IF(ROWS($1:55)&gt;COUNT(Dong),"",IF(OFFSET(TH!M$1,SMALL(Dong,ROWS($1:55)),)="331",OFFSET(TH!L$1,SMALL(Dong,ROWS($1:55)),),0))</f>
        <v/>
      </c>
      <c r="I65" s="23">
        <f t="shared" ca="1" si="2"/>
        <v>0</v>
      </c>
    </row>
    <row r="66" spans="1:9" s="18" customFormat="1" ht="18" customHeight="1">
      <c r="A66" s="9" t="str">
        <f ca="1">IF(ROWS($1:56)&gt;COUNT(Dong),"",OFFSET(TH!B$1,SMALL(Dong,ROWS($1:56)),))</f>
        <v/>
      </c>
      <c r="B66" s="49" t="str">
        <f ca="1">IF(ROWS($1:56)&gt;COUNT(Dong),"",OFFSET(TH!C$1,SMALL(Dong,ROWS($1:56)),))</f>
        <v/>
      </c>
      <c r="C66" s="9" t="str">
        <f ca="1">IF(ROWS($1:56)&gt;COUNT(Dong),"",OFFSET(TH!D$1,SMALL(Dong,ROWS($1:56)),))</f>
        <v/>
      </c>
      <c r="D66" s="92" t="str">
        <f ca="1">IF(ROWS($1:56)&gt;COUNT(Dong),"",OFFSET(TH!E$1,SMALL(Dong,ROWS($1:56)),))</f>
        <v/>
      </c>
      <c r="E66" s="117" t="str">
        <f ca="1">IF(ROWS($1:56)&gt;COUNT(Dong),"",OFFSET(TH!H$1,SMALL(Dong,ROWS($1:56)),))</f>
        <v/>
      </c>
      <c r="F66" s="117" t="str">
        <f ca="1">IF(ROWS($1:56)&gt;COUNT(Dong),"",OFFSET(TH!I$1,SMALL(Dong,ROWS($1:56)),))</f>
        <v/>
      </c>
      <c r="G66" s="49" t="str">
        <f ca="1">IF(ROWS($1:56)&gt;COUNT(Dong),"",IF(OFFSET(TH!N$1,SMALL(Dong,ROWS($1:56)),)="331",OFFSET(TH!L$1,SMALL(Dong,ROWS($1:56)),),0))</f>
        <v/>
      </c>
      <c r="H66" s="49" t="str">
        <f ca="1">IF(ROWS($1:56)&gt;COUNT(Dong),"",IF(OFFSET(TH!M$1,SMALL(Dong,ROWS($1:56)),)="331",OFFSET(TH!L$1,SMALL(Dong,ROWS($1:56)),),0))</f>
        <v/>
      </c>
      <c r="I66" s="23">
        <f t="shared" ca="1" si="2"/>
        <v>0</v>
      </c>
    </row>
    <row r="67" spans="1:9" s="18" customFormat="1" ht="18" customHeight="1">
      <c r="A67" s="9" t="str">
        <f ca="1">IF(ROWS($1:57)&gt;COUNT(Dong),"",OFFSET(TH!B$1,SMALL(Dong,ROWS($1:57)),))</f>
        <v/>
      </c>
      <c r="B67" s="49" t="str">
        <f ca="1">IF(ROWS($1:57)&gt;COUNT(Dong),"",OFFSET(TH!C$1,SMALL(Dong,ROWS($1:57)),))</f>
        <v/>
      </c>
      <c r="C67" s="9" t="str">
        <f ca="1">IF(ROWS($1:57)&gt;COUNT(Dong),"",OFFSET(TH!D$1,SMALL(Dong,ROWS($1:57)),))</f>
        <v/>
      </c>
      <c r="D67" s="92" t="str">
        <f ca="1">IF(ROWS($1:57)&gt;COUNT(Dong),"",OFFSET(TH!E$1,SMALL(Dong,ROWS($1:57)),))</f>
        <v/>
      </c>
      <c r="E67" s="117" t="str">
        <f ca="1">IF(ROWS($1:57)&gt;COUNT(Dong),"",OFFSET(TH!H$1,SMALL(Dong,ROWS($1:57)),))</f>
        <v/>
      </c>
      <c r="F67" s="117" t="str">
        <f ca="1">IF(ROWS($1:57)&gt;COUNT(Dong),"",OFFSET(TH!I$1,SMALL(Dong,ROWS($1:57)),))</f>
        <v/>
      </c>
      <c r="G67" s="49" t="str">
        <f ca="1">IF(ROWS($1:57)&gt;COUNT(Dong),"",IF(OFFSET(TH!N$1,SMALL(Dong,ROWS($1:57)),)="331",OFFSET(TH!L$1,SMALL(Dong,ROWS($1:57)),),0))</f>
        <v/>
      </c>
      <c r="H67" s="49" t="str">
        <f ca="1">IF(ROWS($1:57)&gt;COUNT(Dong),"",IF(OFFSET(TH!M$1,SMALL(Dong,ROWS($1:57)),)="331",OFFSET(TH!L$1,SMALL(Dong,ROWS($1:57)),),0))</f>
        <v/>
      </c>
      <c r="I67" s="23">
        <f t="shared" ca="1" si="2"/>
        <v>0</v>
      </c>
    </row>
    <row r="68" spans="1:9" s="18" customFormat="1" ht="18" customHeight="1">
      <c r="A68" s="9" t="str">
        <f ca="1">IF(ROWS($1:58)&gt;COUNT(Dong),"",OFFSET(TH!B$1,SMALL(Dong,ROWS($1:58)),))</f>
        <v/>
      </c>
      <c r="B68" s="49" t="str">
        <f ca="1">IF(ROWS($1:58)&gt;COUNT(Dong),"",OFFSET(TH!C$1,SMALL(Dong,ROWS($1:58)),))</f>
        <v/>
      </c>
      <c r="C68" s="9" t="str">
        <f ca="1">IF(ROWS($1:58)&gt;COUNT(Dong),"",OFFSET(TH!D$1,SMALL(Dong,ROWS($1:58)),))</f>
        <v/>
      </c>
      <c r="D68" s="92" t="str">
        <f ca="1">IF(ROWS($1:58)&gt;COUNT(Dong),"",OFFSET(TH!E$1,SMALL(Dong,ROWS($1:58)),))</f>
        <v/>
      </c>
      <c r="E68" s="117" t="str">
        <f ca="1">IF(ROWS($1:58)&gt;COUNT(Dong),"",OFFSET(TH!H$1,SMALL(Dong,ROWS($1:58)),))</f>
        <v/>
      </c>
      <c r="F68" s="117" t="str">
        <f ca="1">IF(ROWS($1:58)&gt;COUNT(Dong),"",OFFSET(TH!I$1,SMALL(Dong,ROWS($1:58)),))</f>
        <v/>
      </c>
      <c r="G68" s="49" t="str">
        <f ca="1">IF(ROWS($1:58)&gt;COUNT(Dong),"",IF(OFFSET(TH!N$1,SMALL(Dong,ROWS($1:58)),)="331",OFFSET(TH!L$1,SMALL(Dong,ROWS($1:58)),),0))</f>
        <v/>
      </c>
      <c r="H68" s="49" t="str">
        <f ca="1">IF(ROWS($1:58)&gt;COUNT(Dong),"",IF(OFFSET(TH!M$1,SMALL(Dong,ROWS($1:58)),)="331",OFFSET(TH!L$1,SMALL(Dong,ROWS($1:58)),),0))</f>
        <v/>
      </c>
      <c r="I68" s="23">
        <f t="shared" ca="1" si="2"/>
        <v>0</v>
      </c>
    </row>
    <row r="69" spans="1:9" s="18" customFormat="1" ht="18" customHeight="1">
      <c r="A69" s="9" t="str">
        <f ca="1">IF(ROWS($1:59)&gt;COUNT(Dong),"",OFFSET(TH!B$1,SMALL(Dong,ROWS($1:59)),))</f>
        <v/>
      </c>
      <c r="B69" s="49" t="str">
        <f ca="1">IF(ROWS($1:59)&gt;COUNT(Dong),"",OFFSET(TH!C$1,SMALL(Dong,ROWS($1:59)),))</f>
        <v/>
      </c>
      <c r="C69" s="9" t="str">
        <f ca="1">IF(ROWS($1:59)&gt;COUNT(Dong),"",OFFSET(TH!D$1,SMALL(Dong,ROWS($1:59)),))</f>
        <v/>
      </c>
      <c r="D69" s="92" t="str">
        <f ca="1">IF(ROWS($1:59)&gt;COUNT(Dong),"",OFFSET(TH!E$1,SMALL(Dong,ROWS($1:59)),))</f>
        <v/>
      </c>
      <c r="E69" s="117" t="str">
        <f ca="1">IF(ROWS($1:59)&gt;COUNT(Dong),"",OFFSET(TH!H$1,SMALL(Dong,ROWS($1:59)),))</f>
        <v/>
      </c>
      <c r="F69" s="117" t="str">
        <f ca="1">IF(ROWS($1:59)&gt;COUNT(Dong),"",OFFSET(TH!I$1,SMALL(Dong,ROWS($1:59)),))</f>
        <v/>
      </c>
      <c r="G69" s="49" t="str">
        <f ca="1">IF(ROWS($1:59)&gt;COUNT(Dong),"",IF(OFFSET(TH!N$1,SMALL(Dong,ROWS($1:59)),)="331",OFFSET(TH!L$1,SMALL(Dong,ROWS($1:59)),),0))</f>
        <v/>
      </c>
      <c r="H69" s="49" t="str">
        <f ca="1">IF(ROWS($1:59)&gt;COUNT(Dong),"",IF(OFFSET(TH!M$1,SMALL(Dong,ROWS($1:59)),)="331",OFFSET(TH!L$1,SMALL(Dong,ROWS($1:59)),),0))</f>
        <v/>
      </c>
      <c r="I69" s="23">
        <f t="shared" ca="1" si="2"/>
        <v>0</v>
      </c>
    </row>
    <row r="70" spans="1:9" s="18" customFormat="1" ht="18" customHeight="1">
      <c r="A70" s="9" t="str">
        <f ca="1">IF(ROWS($1:60)&gt;COUNT(Dong),"",OFFSET(TH!B$1,SMALL(Dong,ROWS($1:60)),))</f>
        <v/>
      </c>
      <c r="B70" s="49" t="str">
        <f ca="1">IF(ROWS($1:60)&gt;COUNT(Dong),"",OFFSET(TH!C$1,SMALL(Dong,ROWS($1:60)),))</f>
        <v/>
      </c>
      <c r="C70" s="9" t="str">
        <f ca="1">IF(ROWS($1:60)&gt;COUNT(Dong),"",OFFSET(TH!D$1,SMALL(Dong,ROWS($1:60)),))</f>
        <v/>
      </c>
      <c r="D70" s="92" t="str">
        <f ca="1">IF(ROWS($1:60)&gt;COUNT(Dong),"",OFFSET(TH!E$1,SMALL(Dong,ROWS($1:60)),))</f>
        <v/>
      </c>
      <c r="E70" s="117" t="str">
        <f ca="1">IF(ROWS($1:60)&gt;COUNT(Dong),"",OFFSET(TH!H$1,SMALL(Dong,ROWS($1:60)),))</f>
        <v/>
      </c>
      <c r="F70" s="117" t="str">
        <f ca="1">IF(ROWS($1:60)&gt;COUNT(Dong),"",OFFSET(TH!I$1,SMALL(Dong,ROWS($1:60)),))</f>
        <v/>
      </c>
      <c r="G70" s="49" t="str">
        <f ca="1">IF(ROWS($1:60)&gt;COUNT(Dong),"",IF(OFFSET(TH!N$1,SMALL(Dong,ROWS($1:60)),)="331",OFFSET(TH!L$1,SMALL(Dong,ROWS($1:60)),),0))</f>
        <v/>
      </c>
      <c r="H70" s="49" t="str">
        <f ca="1">IF(ROWS($1:60)&gt;COUNT(Dong),"",IF(OFFSET(TH!M$1,SMALL(Dong,ROWS($1:60)),)="331",OFFSET(TH!L$1,SMALL(Dong,ROWS($1:60)),),0))</f>
        <v/>
      </c>
      <c r="I70" s="23">
        <f t="shared" ca="1" si="2"/>
        <v>0</v>
      </c>
    </row>
    <row r="71" spans="1:9" s="18" customFormat="1" ht="18" customHeight="1">
      <c r="A71" s="9" t="str">
        <f ca="1">IF(ROWS($1:61)&gt;COUNT(Dong),"",OFFSET(TH!B$1,SMALL(Dong,ROWS($1:61)),))</f>
        <v/>
      </c>
      <c r="B71" s="49" t="str">
        <f ca="1">IF(ROWS($1:61)&gt;COUNT(Dong),"",OFFSET(TH!C$1,SMALL(Dong,ROWS($1:61)),))</f>
        <v/>
      </c>
      <c r="C71" s="9" t="str">
        <f ca="1">IF(ROWS($1:61)&gt;COUNT(Dong),"",OFFSET(TH!D$1,SMALL(Dong,ROWS($1:61)),))</f>
        <v/>
      </c>
      <c r="D71" s="92" t="str">
        <f ca="1">IF(ROWS($1:61)&gt;COUNT(Dong),"",OFFSET(TH!E$1,SMALL(Dong,ROWS($1:61)),))</f>
        <v/>
      </c>
      <c r="E71" s="117" t="str">
        <f ca="1">IF(ROWS($1:61)&gt;COUNT(Dong),"",OFFSET(TH!H$1,SMALL(Dong,ROWS($1:61)),))</f>
        <v/>
      </c>
      <c r="F71" s="117" t="str">
        <f ca="1">IF(ROWS($1:61)&gt;COUNT(Dong),"",OFFSET(TH!I$1,SMALL(Dong,ROWS($1:61)),))</f>
        <v/>
      </c>
      <c r="G71" s="49" t="str">
        <f ca="1">IF(ROWS($1:61)&gt;COUNT(Dong),"",IF(OFFSET(TH!N$1,SMALL(Dong,ROWS($1:61)),)="331",OFFSET(TH!L$1,SMALL(Dong,ROWS($1:61)),),0))</f>
        <v/>
      </c>
      <c r="H71" s="49" t="str">
        <f ca="1">IF(ROWS($1:61)&gt;COUNT(Dong),"",IF(OFFSET(TH!M$1,SMALL(Dong,ROWS($1:61)),)="331",OFFSET(TH!L$1,SMALL(Dong,ROWS($1:61)),),0))</f>
        <v/>
      </c>
      <c r="I71" s="23">
        <f t="shared" ca="1" si="2"/>
        <v>0</v>
      </c>
    </row>
    <row r="72" spans="1:9" s="18" customFormat="1" ht="18" customHeight="1">
      <c r="A72" s="9" t="str">
        <f ca="1">IF(ROWS($1:62)&gt;COUNT(Dong),"",OFFSET(TH!B$1,SMALL(Dong,ROWS($1:62)),))</f>
        <v/>
      </c>
      <c r="B72" s="49" t="str">
        <f ca="1">IF(ROWS($1:62)&gt;COUNT(Dong),"",OFFSET(TH!C$1,SMALL(Dong,ROWS($1:62)),))</f>
        <v/>
      </c>
      <c r="C72" s="9" t="str">
        <f ca="1">IF(ROWS($1:62)&gt;COUNT(Dong),"",OFFSET(TH!D$1,SMALL(Dong,ROWS($1:62)),))</f>
        <v/>
      </c>
      <c r="D72" s="92" t="str">
        <f ca="1">IF(ROWS($1:62)&gt;COUNT(Dong),"",OFFSET(TH!E$1,SMALL(Dong,ROWS($1:62)),))</f>
        <v/>
      </c>
      <c r="E72" s="117" t="str">
        <f ca="1">IF(ROWS($1:62)&gt;COUNT(Dong),"",OFFSET(TH!H$1,SMALL(Dong,ROWS($1:62)),))</f>
        <v/>
      </c>
      <c r="F72" s="117" t="str">
        <f ca="1">IF(ROWS($1:62)&gt;COUNT(Dong),"",OFFSET(TH!I$1,SMALL(Dong,ROWS($1:62)),))</f>
        <v/>
      </c>
      <c r="G72" s="49" t="str">
        <f ca="1">IF(ROWS($1:62)&gt;COUNT(Dong),"",IF(OFFSET(TH!N$1,SMALL(Dong,ROWS($1:62)),)="331",OFFSET(TH!L$1,SMALL(Dong,ROWS($1:62)),),0))</f>
        <v/>
      </c>
      <c r="H72" s="49" t="str">
        <f ca="1">IF(ROWS($1:62)&gt;COUNT(Dong),"",IF(OFFSET(TH!M$1,SMALL(Dong,ROWS($1:62)),)="331",OFFSET(TH!L$1,SMALL(Dong,ROWS($1:62)),),0))</f>
        <v/>
      </c>
      <c r="I72" s="23">
        <f t="shared" ca="1" si="2"/>
        <v>0</v>
      </c>
    </row>
    <row r="73" spans="1:9" s="18" customFormat="1" ht="18" customHeight="1">
      <c r="A73" s="9" t="str">
        <f ca="1">IF(ROWS($1:63)&gt;COUNT(Dong),"",OFFSET(TH!B$1,SMALL(Dong,ROWS($1:63)),))</f>
        <v/>
      </c>
      <c r="B73" s="49" t="str">
        <f ca="1">IF(ROWS($1:63)&gt;COUNT(Dong),"",OFFSET(TH!C$1,SMALL(Dong,ROWS($1:63)),))</f>
        <v/>
      </c>
      <c r="C73" s="9" t="str">
        <f ca="1">IF(ROWS($1:63)&gt;COUNT(Dong),"",OFFSET(TH!D$1,SMALL(Dong,ROWS($1:63)),))</f>
        <v/>
      </c>
      <c r="D73" s="92" t="str">
        <f ca="1">IF(ROWS($1:63)&gt;COUNT(Dong),"",OFFSET(TH!E$1,SMALL(Dong,ROWS($1:63)),))</f>
        <v/>
      </c>
      <c r="E73" s="117" t="str">
        <f ca="1">IF(ROWS($1:63)&gt;COUNT(Dong),"",OFFSET(TH!H$1,SMALL(Dong,ROWS($1:63)),))</f>
        <v/>
      </c>
      <c r="F73" s="117" t="str">
        <f ca="1">IF(ROWS($1:63)&gt;COUNT(Dong),"",OFFSET(TH!I$1,SMALL(Dong,ROWS($1:63)),))</f>
        <v/>
      </c>
      <c r="G73" s="49" t="str">
        <f ca="1">IF(ROWS($1:63)&gt;COUNT(Dong),"",IF(OFFSET(TH!N$1,SMALL(Dong,ROWS($1:63)),)="331",OFFSET(TH!L$1,SMALL(Dong,ROWS($1:63)),),0))</f>
        <v/>
      </c>
      <c r="H73" s="49" t="str">
        <f ca="1">IF(ROWS($1:63)&gt;COUNT(Dong),"",IF(OFFSET(TH!M$1,SMALL(Dong,ROWS($1:63)),)="331",OFFSET(TH!L$1,SMALL(Dong,ROWS($1:63)),),0))</f>
        <v/>
      </c>
      <c r="I73" s="23">
        <f t="shared" ca="1" si="2"/>
        <v>0</v>
      </c>
    </row>
    <row r="74" spans="1:9" s="18" customFormat="1" ht="18" customHeight="1">
      <c r="A74" s="9" t="str">
        <f ca="1">IF(ROWS($1:64)&gt;COUNT(Dong),"",OFFSET(TH!B$1,SMALL(Dong,ROWS($1:64)),))</f>
        <v/>
      </c>
      <c r="B74" s="49" t="str">
        <f ca="1">IF(ROWS($1:64)&gt;COUNT(Dong),"",OFFSET(TH!C$1,SMALL(Dong,ROWS($1:64)),))</f>
        <v/>
      </c>
      <c r="C74" s="9" t="str">
        <f ca="1">IF(ROWS($1:64)&gt;COUNT(Dong),"",OFFSET(TH!D$1,SMALL(Dong,ROWS($1:64)),))</f>
        <v/>
      </c>
      <c r="D74" s="92" t="str">
        <f ca="1">IF(ROWS($1:64)&gt;COUNT(Dong),"",OFFSET(TH!E$1,SMALL(Dong,ROWS($1:64)),))</f>
        <v/>
      </c>
      <c r="E74" s="117" t="str">
        <f ca="1">IF(ROWS($1:64)&gt;COUNT(Dong),"",OFFSET(TH!H$1,SMALL(Dong,ROWS($1:64)),))</f>
        <v/>
      </c>
      <c r="F74" s="117" t="str">
        <f ca="1">IF(ROWS($1:64)&gt;COUNT(Dong),"",OFFSET(TH!I$1,SMALL(Dong,ROWS($1:64)),))</f>
        <v/>
      </c>
      <c r="G74" s="49" t="str">
        <f ca="1">IF(ROWS($1:64)&gt;COUNT(Dong),"",IF(OFFSET(TH!N$1,SMALL(Dong,ROWS($1:64)),)="331",OFFSET(TH!L$1,SMALL(Dong,ROWS($1:64)),),0))</f>
        <v/>
      </c>
      <c r="H74" s="49" t="str">
        <f ca="1">IF(ROWS($1:64)&gt;COUNT(Dong),"",IF(OFFSET(TH!M$1,SMALL(Dong,ROWS($1:64)),)="331",OFFSET(TH!L$1,SMALL(Dong,ROWS($1:64)),),0))</f>
        <v/>
      </c>
      <c r="I74" s="23">
        <f t="shared" ca="1" si="2"/>
        <v>0</v>
      </c>
    </row>
    <row r="75" spans="1:9" s="18" customFormat="1" ht="18" customHeight="1">
      <c r="A75" s="9" t="str">
        <f ca="1">IF(ROWS($1:65)&gt;COUNT(Dong),"",OFFSET(TH!B$1,SMALL(Dong,ROWS($1:65)),))</f>
        <v/>
      </c>
      <c r="B75" s="49" t="str">
        <f ca="1">IF(ROWS($1:65)&gt;COUNT(Dong),"",OFFSET(TH!C$1,SMALL(Dong,ROWS($1:65)),))</f>
        <v/>
      </c>
      <c r="C75" s="9" t="str">
        <f ca="1">IF(ROWS($1:65)&gt;COUNT(Dong),"",OFFSET(TH!D$1,SMALL(Dong,ROWS($1:65)),))</f>
        <v/>
      </c>
      <c r="D75" s="92" t="str">
        <f ca="1">IF(ROWS($1:65)&gt;COUNT(Dong),"",OFFSET(TH!E$1,SMALL(Dong,ROWS($1:65)),))</f>
        <v/>
      </c>
      <c r="E75" s="117" t="str">
        <f ca="1">IF(ROWS($1:65)&gt;COUNT(Dong),"",OFFSET(TH!H$1,SMALL(Dong,ROWS($1:65)),))</f>
        <v/>
      </c>
      <c r="F75" s="117" t="str">
        <f ca="1">IF(ROWS($1:65)&gt;COUNT(Dong),"",OFFSET(TH!I$1,SMALL(Dong,ROWS($1:65)),))</f>
        <v/>
      </c>
      <c r="G75" s="49" t="str">
        <f ca="1">IF(ROWS($1:65)&gt;COUNT(Dong),"",IF(OFFSET(TH!N$1,SMALL(Dong,ROWS($1:65)),)="331",OFFSET(TH!L$1,SMALL(Dong,ROWS($1:65)),),0))</f>
        <v/>
      </c>
      <c r="H75" s="49" t="str">
        <f ca="1">IF(ROWS($1:65)&gt;COUNT(Dong),"",IF(OFFSET(TH!M$1,SMALL(Dong,ROWS($1:65)),)="331",OFFSET(TH!L$1,SMALL(Dong,ROWS($1:65)),),0))</f>
        <v/>
      </c>
      <c r="I75" s="23">
        <f t="shared" ca="1" si="2"/>
        <v>0</v>
      </c>
    </row>
    <row r="76" spans="1:9" s="18" customFormat="1" ht="18" customHeight="1">
      <c r="A76" s="9" t="str">
        <f ca="1">IF(ROWS($1:66)&gt;COUNT(Dong),"",OFFSET(TH!B$1,SMALL(Dong,ROWS($1:66)),))</f>
        <v/>
      </c>
      <c r="B76" s="49" t="str">
        <f ca="1">IF(ROWS($1:66)&gt;COUNT(Dong),"",OFFSET(TH!C$1,SMALL(Dong,ROWS($1:66)),))</f>
        <v/>
      </c>
      <c r="C76" s="9" t="str">
        <f ca="1">IF(ROWS($1:66)&gt;COUNT(Dong),"",OFFSET(TH!D$1,SMALL(Dong,ROWS($1:66)),))</f>
        <v/>
      </c>
      <c r="D76" s="92" t="str">
        <f ca="1">IF(ROWS($1:66)&gt;COUNT(Dong),"",OFFSET(TH!E$1,SMALL(Dong,ROWS($1:66)),))</f>
        <v/>
      </c>
      <c r="E76" s="117" t="str">
        <f ca="1">IF(ROWS($1:66)&gt;COUNT(Dong),"",OFFSET(TH!H$1,SMALL(Dong,ROWS($1:66)),))</f>
        <v/>
      </c>
      <c r="F76" s="117" t="str">
        <f ca="1">IF(ROWS($1:66)&gt;COUNT(Dong),"",OFFSET(TH!I$1,SMALL(Dong,ROWS($1:66)),))</f>
        <v/>
      </c>
      <c r="G76" s="49" t="str">
        <f ca="1">IF(ROWS($1:66)&gt;COUNT(Dong),"",IF(OFFSET(TH!N$1,SMALL(Dong,ROWS($1:66)),)="331",OFFSET(TH!L$1,SMALL(Dong,ROWS($1:66)),),0))</f>
        <v/>
      </c>
      <c r="H76" s="49" t="str">
        <f ca="1">IF(ROWS($1:66)&gt;COUNT(Dong),"",IF(OFFSET(TH!M$1,SMALL(Dong,ROWS($1:66)),)="331",OFFSET(TH!L$1,SMALL(Dong,ROWS($1:66)),),0))</f>
        <v/>
      </c>
      <c r="I76" s="23">
        <f t="shared" ref="I76:I80" ca="1" si="3">IF(D76&lt;&gt;"",I75+G76-H76,0)</f>
        <v>0</v>
      </c>
    </row>
    <row r="77" spans="1:9" s="18" customFormat="1" ht="18" customHeight="1">
      <c r="A77" s="9" t="str">
        <f ca="1">IF(ROWS($1:67)&gt;COUNT(Dong),"",OFFSET(TH!B$1,SMALL(Dong,ROWS($1:67)),))</f>
        <v/>
      </c>
      <c r="B77" s="49" t="str">
        <f ca="1">IF(ROWS($1:67)&gt;COUNT(Dong),"",OFFSET(TH!C$1,SMALL(Dong,ROWS($1:67)),))</f>
        <v/>
      </c>
      <c r="C77" s="9" t="str">
        <f ca="1">IF(ROWS($1:67)&gt;COUNT(Dong),"",OFFSET(TH!D$1,SMALL(Dong,ROWS($1:67)),))</f>
        <v/>
      </c>
      <c r="D77" s="92" t="str">
        <f ca="1">IF(ROWS($1:67)&gt;COUNT(Dong),"",OFFSET(TH!E$1,SMALL(Dong,ROWS($1:67)),))</f>
        <v/>
      </c>
      <c r="E77" s="117" t="str">
        <f ca="1">IF(ROWS($1:67)&gt;COUNT(Dong),"",OFFSET(TH!H$1,SMALL(Dong,ROWS($1:67)),))</f>
        <v/>
      </c>
      <c r="F77" s="117" t="str">
        <f ca="1">IF(ROWS($1:67)&gt;COUNT(Dong),"",OFFSET(TH!I$1,SMALL(Dong,ROWS($1:67)),))</f>
        <v/>
      </c>
      <c r="G77" s="49" t="str">
        <f ca="1">IF(ROWS($1:67)&gt;COUNT(Dong),"",IF(OFFSET(TH!N$1,SMALL(Dong,ROWS($1:67)),)="331",OFFSET(TH!L$1,SMALL(Dong,ROWS($1:67)),),0))</f>
        <v/>
      </c>
      <c r="H77" s="49" t="str">
        <f ca="1">IF(ROWS($1:67)&gt;COUNT(Dong),"",IF(OFFSET(TH!M$1,SMALL(Dong,ROWS($1:67)),)="331",OFFSET(TH!L$1,SMALL(Dong,ROWS($1:67)),),0))</f>
        <v/>
      </c>
      <c r="I77" s="23">
        <f t="shared" ca="1" si="3"/>
        <v>0</v>
      </c>
    </row>
    <row r="78" spans="1:9" s="18" customFormat="1" ht="18" customHeight="1">
      <c r="A78" s="9" t="str">
        <f ca="1">IF(ROWS($1:68)&gt;COUNT(Dong),"",OFFSET(TH!B$1,SMALL(Dong,ROWS($1:68)),))</f>
        <v/>
      </c>
      <c r="B78" s="49" t="str">
        <f ca="1">IF(ROWS($1:68)&gt;COUNT(Dong),"",OFFSET(TH!C$1,SMALL(Dong,ROWS($1:68)),))</f>
        <v/>
      </c>
      <c r="C78" s="9" t="str">
        <f ca="1">IF(ROWS($1:68)&gt;COUNT(Dong),"",OFFSET(TH!D$1,SMALL(Dong,ROWS($1:68)),))</f>
        <v/>
      </c>
      <c r="D78" s="92" t="str">
        <f ca="1">IF(ROWS($1:68)&gt;COUNT(Dong),"",OFFSET(TH!E$1,SMALL(Dong,ROWS($1:68)),))</f>
        <v/>
      </c>
      <c r="E78" s="117" t="str">
        <f ca="1">IF(ROWS($1:68)&gt;COUNT(Dong),"",OFFSET(TH!H$1,SMALL(Dong,ROWS($1:68)),))</f>
        <v/>
      </c>
      <c r="F78" s="117" t="str">
        <f ca="1">IF(ROWS($1:68)&gt;COUNT(Dong),"",OFFSET(TH!I$1,SMALL(Dong,ROWS($1:68)),))</f>
        <v/>
      </c>
      <c r="G78" s="49" t="str">
        <f ca="1">IF(ROWS($1:68)&gt;COUNT(Dong),"",IF(OFFSET(TH!N$1,SMALL(Dong,ROWS($1:68)),)="331",OFFSET(TH!L$1,SMALL(Dong,ROWS($1:68)),),0))</f>
        <v/>
      </c>
      <c r="H78" s="49" t="str">
        <f ca="1">IF(ROWS($1:68)&gt;COUNT(Dong),"",IF(OFFSET(TH!M$1,SMALL(Dong,ROWS($1:68)),)="331",OFFSET(TH!L$1,SMALL(Dong,ROWS($1:68)),),0))</f>
        <v/>
      </c>
      <c r="I78" s="23">
        <f t="shared" ca="1" si="3"/>
        <v>0</v>
      </c>
    </row>
    <row r="79" spans="1:9" s="18" customFormat="1" ht="18" customHeight="1">
      <c r="A79" s="9" t="str">
        <f ca="1">IF(ROWS($1:69)&gt;COUNT(Dong),"",OFFSET(TH!B$1,SMALL(Dong,ROWS($1:69)),))</f>
        <v/>
      </c>
      <c r="B79" s="49" t="str">
        <f ca="1">IF(ROWS($1:69)&gt;COUNT(Dong),"",OFFSET(TH!C$1,SMALL(Dong,ROWS($1:69)),))</f>
        <v/>
      </c>
      <c r="C79" s="9" t="str">
        <f ca="1">IF(ROWS($1:69)&gt;COUNT(Dong),"",OFFSET(TH!D$1,SMALL(Dong,ROWS($1:69)),))</f>
        <v/>
      </c>
      <c r="D79" s="92" t="str">
        <f ca="1">IF(ROWS($1:69)&gt;COUNT(Dong),"",OFFSET(TH!E$1,SMALL(Dong,ROWS($1:69)),))</f>
        <v/>
      </c>
      <c r="E79" s="117" t="str">
        <f ca="1">IF(ROWS($1:69)&gt;COUNT(Dong),"",OFFSET(TH!H$1,SMALL(Dong,ROWS($1:69)),))</f>
        <v/>
      </c>
      <c r="F79" s="117" t="str">
        <f ca="1">IF(ROWS($1:69)&gt;COUNT(Dong),"",OFFSET(TH!I$1,SMALL(Dong,ROWS($1:69)),))</f>
        <v/>
      </c>
      <c r="G79" s="49" t="str">
        <f ca="1">IF(ROWS($1:69)&gt;COUNT(Dong),"",IF(OFFSET(TH!N$1,SMALL(Dong,ROWS($1:69)),)="331",OFFSET(TH!L$1,SMALL(Dong,ROWS($1:69)),),0))</f>
        <v/>
      </c>
      <c r="H79" s="49" t="str">
        <f ca="1">IF(ROWS($1:69)&gt;COUNT(Dong),"",IF(OFFSET(TH!M$1,SMALL(Dong,ROWS($1:69)),)="331",OFFSET(TH!L$1,SMALL(Dong,ROWS($1:69)),),0))</f>
        <v/>
      </c>
      <c r="I79" s="23">
        <f t="shared" ca="1" si="3"/>
        <v>0</v>
      </c>
    </row>
    <row r="80" spans="1:9" s="18" customFormat="1" ht="18" customHeight="1">
      <c r="A80" s="9" t="str">
        <f ca="1">IF(ROWS($1:70)&gt;COUNT(Dong),"",OFFSET(TH!B$1,SMALL(Dong,ROWS($1:70)),))</f>
        <v/>
      </c>
      <c r="B80" s="49" t="str">
        <f ca="1">IF(ROWS($1:70)&gt;COUNT(Dong),"",OFFSET(TH!C$1,SMALL(Dong,ROWS($1:70)),))</f>
        <v/>
      </c>
      <c r="C80" s="9" t="str">
        <f ca="1">IF(ROWS($1:70)&gt;COUNT(Dong),"",OFFSET(TH!D$1,SMALL(Dong,ROWS($1:70)),))</f>
        <v/>
      </c>
      <c r="D80" s="92" t="str">
        <f ca="1">IF(ROWS($1:70)&gt;COUNT(Dong),"",OFFSET(TH!E$1,SMALL(Dong,ROWS($1:70)),))</f>
        <v/>
      </c>
      <c r="E80" s="117" t="str">
        <f ca="1">IF(ROWS($1:70)&gt;COUNT(Dong),"",OFFSET(TH!H$1,SMALL(Dong,ROWS($1:70)),))</f>
        <v/>
      </c>
      <c r="F80" s="117" t="str">
        <f ca="1">IF(ROWS($1:70)&gt;COUNT(Dong),"",OFFSET(TH!I$1,SMALL(Dong,ROWS($1:70)),))</f>
        <v/>
      </c>
      <c r="G80" s="49" t="str">
        <f ca="1">IF(ROWS($1:70)&gt;COUNT(Dong),"",IF(OFFSET(TH!N$1,SMALL(Dong,ROWS($1:70)),)="331",OFFSET(TH!L$1,SMALL(Dong,ROWS($1:70)),),0))</f>
        <v/>
      </c>
      <c r="H80" s="49" t="str">
        <f ca="1">IF(ROWS($1:70)&gt;COUNT(Dong),"",IF(OFFSET(TH!M$1,SMALL(Dong,ROWS($1:70)),)="331",OFFSET(TH!L$1,SMALL(Dong,ROWS($1:70)),),0))</f>
        <v/>
      </c>
      <c r="I80" s="23">
        <f t="shared" ca="1" si="3"/>
        <v>0</v>
      </c>
    </row>
    <row r="81" spans="1:9" s="18" customFormat="1" ht="18" customHeight="1">
      <c r="A81" s="9" t="str">
        <f ca="1">IF(ROWS($1:71)&gt;COUNT(Dong),"",OFFSET(TH!B$1,SMALL(Dong,ROWS($1:71)),))</f>
        <v/>
      </c>
      <c r="B81" s="49" t="str">
        <f ca="1">IF(ROWS($1:71)&gt;COUNT(Dong),"",OFFSET(TH!C$1,SMALL(Dong,ROWS($1:71)),))</f>
        <v/>
      </c>
      <c r="C81" s="9" t="str">
        <f ca="1">IF(ROWS($1:71)&gt;COUNT(Dong),"",OFFSET(TH!D$1,SMALL(Dong,ROWS($1:71)),))</f>
        <v/>
      </c>
      <c r="D81" s="92" t="str">
        <f ca="1">IF(ROWS($1:71)&gt;COUNT(Dong),"",OFFSET(TH!E$1,SMALL(Dong,ROWS($1:71)),))</f>
        <v/>
      </c>
      <c r="E81" s="117" t="str">
        <f ca="1">IF(ROWS($1:71)&gt;COUNT(Dong),"",OFFSET(TH!H$1,SMALL(Dong,ROWS($1:71)),))</f>
        <v/>
      </c>
      <c r="F81" s="117" t="str">
        <f ca="1">IF(ROWS($1:71)&gt;COUNT(Dong),"",OFFSET(TH!I$1,SMALL(Dong,ROWS($1:71)),))</f>
        <v/>
      </c>
      <c r="G81" s="49" t="str">
        <f ca="1">IF(ROWS($1:71)&gt;COUNT(Dong),"",IF(OFFSET(TH!N$1,SMALL(Dong,ROWS($1:71)),)="331",OFFSET(TH!L$1,SMALL(Dong,ROWS($1:71)),),0))</f>
        <v/>
      </c>
      <c r="H81" s="49" t="str">
        <f ca="1">IF(ROWS($1:71)&gt;COUNT(Dong),"",IF(OFFSET(TH!M$1,SMALL(Dong,ROWS($1:71)),)="331",OFFSET(TH!L$1,SMALL(Dong,ROWS($1:71)),),0))</f>
        <v/>
      </c>
      <c r="I81" s="23">
        <f t="shared" ref="I81:I93" ca="1" si="4">IF(D81&lt;&gt;"",I80+G81-H81,0)</f>
        <v>0</v>
      </c>
    </row>
    <row r="82" spans="1:9" s="18" customFormat="1" ht="18" customHeight="1">
      <c r="A82" s="9" t="str">
        <f ca="1">IF(ROWS($1:72)&gt;COUNT(Dong),"",OFFSET(TH!B$1,SMALL(Dong,ROWS($1:72)),))</f>
        <v/>
      </c>
      <c r="B82" s="49" t="str">
        <f ca="1">IF(ROWS($1:72)&gt;COUNT(Dong),"",OFFSET(TH!C$1,SMALL(Dong,ROWS($1:72)),))</f>
        <v/>
      </c>
      <c r="C82" s="9" t="str">
        <f ca="1">IF(ROWS($1:72)&gt;COUNT(Dong),"",OFFSET(TH!D$1,SMALL(Dong,ROWS($1:72)),))</f>
        <v/>
      </c>
      <c r="D82" s="92" t="str">
        <f ca="1">IF(ROWS($1:72)&gt;COUNT(Dong),"",OFFSET(TH!E$1,SMALL(Dong,ROWS($1:72)),))</f>
        <v/>
      </c>
      <c r="E82" s="117" t="str">
        <f ca="1">IF(ROWS($1:72)&gt;COUNT(Dong),"",OFFSET(TH!H$1,SMALL(Dong,ROWS($1:72)),))</f>
        <v/>
      </c>
      <c r="F82" s="117" t="str">
        <f ca="1">IF(ROWS($1:72)&gt;COUNT(Dong),"",OFFSET(TH!I$1,SMALL(Dong,ROWS($1:72)),))</f>
        <v/>
      </c>
      <c r="G82" s="49" t="str">
        <f ca="1">IF(ROWS($1:72)&gt;COUNT(Dong),"",IF(OFFSET(TH!N$1,SMALL(Dong,ROWS($1:72)),)="331",OFFSET(TH!L$1,SMALL(Dong,ROWS($1:72)),),0))</f>
        <v/>
      </c>
      <c r="H82" s="49" t="str">
        <f ca="1">IF(ROWS($1:72)&gt;COUNT(Dong),"",IF(OFFSET(TH!M$1,SMALL(Dong,ROWS($1:72)),)="331",OFFSET(TH!L$1,SMALL(Dong,ROWS($1:72)),),0))</f>
        <v/>
      </c>
      <c r="I82" s="23">
        <f t="shared" ca="1" si="4"/>
        <v>0</v>
      </c>
    </row>
    <row r="83" spans="1:9" s="18" customFormat="1" ht="18" customHeight="1">
      <c r="A83" s="9" t="str">
        <f ca="1">IF(ROWS($1:73)&gt;COUNT(Dong),"",OFFSET(TH!B$1,SMALL(Dong,ROWS($1:73)),))</f>
        <v/>
      </c>
      <c r="B83" s="49" t="str">
        <f ca="1">IF(ROWS($1:73)&gt;COUNT(Dong),"",OFFSET(TH!C$1,SMALL(Dong,ROWS($1:73)),))</f>
        <v/>
      </c>
      <c r="C83" s="9" t="str">
        <f ca="1">IF(ROWS($1:73)&gt;COUNT(Dong),"",OFFSET(TH!D$1,SMALL(Dong,ROWS($1:73)),))</f>
        <v/>
      </c>
      <c r="D83" s="92" t="str">
        <f ca="1">IF(ROWS($1:73)&gt;COUNT(Dong),"",OFFSET(TH!E$1,SMALL(Dong,ROWS($1:73)),))</f>
        <v/>
      </c>
      <c r="E83" s="117" t="str">
        <f ca="1">IF(ROWS($1:73)&gt;COUNT(Dong),"",OFFSET(TH!H$1,SMALL(Dong,ROWS($1:73)),))</f>
        <v/>
      </c>
      <c r="F83" s="117" t="str">
        <f ca="1">IF(ROWS($1:73)&gt;COUNT(Dong),"",OFFSET(TH!I$1,SMALL(Dong,ROWS($1:73)),))</f>
        <v/>
      </c>
      <c r="G83" s="49" t="str">
        <f ca="1">IF(ROWS($1:73)&gt;COUNT(Dong),"",IF(OFFSET(TH!N$1,SMALL(Dong,ROWS($1:73)),)="331",OFFSET(TH!L$1,SMALL(Dong,ROWS($1:73)),),0))</f>
        <v/>
      </c>
      <c r="H83" s="49" t="str">
        <f ca="1">IF(ROWS($1:73)&gt;COUNT(Dong),"",IF(OFFSET(TH!M$1,SMALL(Dong,ROWS($1:73)),)="331",OFFSET(TH!L$1,SMALL(Dong,ROWS($1:73)),),0))</f>
        <v/>
      </c>
      <c r="I83" s="23">
        <f t="shared" ca="1" si="4"/>
        <v>0</v>
      </c>
    </row>
    <row r="84" spans="1:9" s="18" customFormat="1" ht="18" customHeight="1">
      <c r="A84" s="9" t="str">
        <f ca="1">IF(ROWS($1:74)&gt;COUNT(Dong),"",OFFSET(TH!B$1,SMALL(Dong,ROWS($1:74)),))</f>
        <v/>
      </c>
      <c r="B84" s="49" t="str">
        <f ca="1">IF(ROWS($1:74)&gt;COUNT(Dong),"",OFFSET(TH!C$1,SMALL(Dong,ROWS($1:74)),))</f>
        <v/>
      </c>
      <c r="C84" s="9" t="str">
        <f ca="1">IF(ROWS($1:74)&gt;COUNT(Dong),"",OFFSET(TH!D$1,SMALL(Dong,ROWS($1:74)),))</f>
        <v/>
      </c>
      <c r="D84" s="92" t="str">
        <f ca="1">IF(ROWS($1:74)&gt;COUNT(Dong),"",OFFSET(TH!E$1,SMALL(Dong,ROWS($1:74)),))</f>
        <v/>
      </c>
      <c r="E84" s="117" t="str">
        <f ca="1">IF(ROWS($1:74)&gt;COUNT(Dong),"",OFFSET(TH!H$1,SMALL(Dong,ROWS($1:74)),))</f>
        <v/>
      </c>
      <c r="F84" s="117" t="str">
        <f ca="1">IF(ROWS($1:74)&gt;COUNT(Dong),"",OFFSET(TH!I$1,SMALL(Dong,ROWS($1:74)),))</f>
        <v/>
      </c>
      <c r="G84" s="49" t="str">
        <f ca="1">IF(ROWS($1:74)&gt;COUNT(Dong),"",IF(OFFSET(TH!N$1,SMALL(Dong,ROWS($1:74)),)="331",OFFSET(TH!L$1,SMALL(Dong,ROWS($1:74)),),0))</f>
        <v/>
      </c>
      <c r="H84" s="49" t="str">
        <f ca="1">IF(ROWS($1:74)&gt;COUNT(Dong),"",IF(OFFSET(TH!M$1,SMALL(Dong,ROWS($1:74)),)="331",OFFSET(TH!L$1,SMALL(Dong,ROWS($1:74)),),0))</f>
        <v/>
      </c>
      <c r="I84" s="23">
        <f t="shared" ca="1" si="4"/>
        <v>0</v>
      </c>
    </row>
    <row r="85" spans="1:9" s="18" customFormat="1" ht="18" customHeight="1">
      <c r="A85" s="9" t="str">
        <f ca="1">IF(ROWS($1:75)&gt;COUNT(Dong),"",OFFSET(TH!B$1,SMALL(Dong,ROWS($1:75)),))</f>
        <v/>
      </c>
      <c r="B85" s="49" t="str">
        <f ca="1">IF(ROWS($1:75)&gt;COUNT(Dong),"",OFFSET(TH!C$1,SMALL(Dong,ROWS($1:75)),))</f>
        <v/>
      </c>
      <c r="C85" s="9" t="str">
        <f ca="1">IF(ROWS($1:75)&gt;COUNT(Dong),"",OFFSET(TH!D$1,SMALL(Dong,ROWS($1:75)),))</f>
        <v/>
      </c>
      <c r="D85" s="92" t="str">
        <f ca="1">IF(ROWS($1:75)&gt;COUNT(Dong),"",OFFSET(TH!E$1,SMALL(Dong,ROWS($1:75)),))</f>
        <v/>
      </c>
      <c r="E85" s="117" t="str">
        <f ca="1">IF(ROWS($1:75)&gt;COUNT(Dong),"",OFFSET(TH!H$1,SMALL(Dong,ROWS($1:75)),))</f>
        <v/>
      </c>
      <c r="F85" s="117" t="str">
        <f ca="1">IF(ROWS($1:75)&gt;COUNT(Dong),"",OFFSET(TH!I$1,SMALL(Dong,ROWS($1:75)),))</f>
        <v/>
      </c>
      <c r="G85" s="49" t="str">
        <f ca="1">IF(ROWS($1:75)&gt;COUNT(Dong),"",IF(OFFSET(TH!N$1,SMALL(Dong,ROWS($1:75)),)="331",OFFSET(TH!L$1,SMALL(Dong,ROWS($1:75)),),0))</f>
        <v/>
      </c>
      <c r="H85" s="49" t="str">
        <f ca="1">IF(ROWS($1:75)&gt;COUNT(Dong),"",IF(OFFSET(TH!M$1,SMALL(Dong,ROWS($1:75)),)="331",OFFSET(TH!L$1,SMALL(Dong,ROWS($1:75)),),0))</f>
        <v/>
      </c>
      <c r="I85" s="23">
        <f t="shared" ca="1" si="4"/>
        <v>0</v>
      </c>
    </row>
    <row r="86" spans="1:9" s="18" customFormat="1" ht="18" customHeight="1">
      <c r="A86" s="9" t="str">
        <f ca="1">IF(ROWS($1:76)&gt;COUNT(Dong),"",OFFSET(TH!B$1,SMALL(Dong,ROWS($1:76)),))</f>
        <v/>
      </c>
      <c r="B86" s="49" t="str">
        <f ca="1">IF(ROWS($1:76)&gt;COUNT(Dong),"",OFFSET(TH!C$1,SMALL(Dong,ROWS($1:76)),))</f>
        <v/>
      </c>
      <c r="C86" s="9" t="str">
        <f ca="1">IF(ROWS($1:76)&gt;COUNT(Dong),"",OFFSET(TH!D$1,SMALL(Dong,ROWS($1:76)),))</f>
        <v/>
      </c>
      <c r="D86" s="92" t="str">
        <f ca="1">IF(ROWS($1:76)&gt;COUNT(Dong),"",OFFSET(TH!E$1,SMALL(Dong,ROWS($1:76)),))</f>
        <v/>
      </c>
      <c r="E86" s="117" t="str">
        <f ca="1">IF(ROWS($1:76)&gt;COUNT(Dong),"",OFFSET(TH!H$1,SMALL(Dong,ROWS($1:76)),))</f>
        <v/>
      </c>
      <c r="F86" s="117" t="str">
        <f ca="1">IF(ROWS($1:76)&gt;COUNT(Dong),"",OFFSET(TH!I$1,SMALL(Dong,ROWS($1:76)),))</f>
        <v/>
      </c>
      <c r="G86" s="49" t="str">
        <f ca="1">IF(ROWS($1:76)&gt;COUNT(Dong),"",IF(OFFSET(TH!N$1,SMALL(Dong,ROWS($1:76)),)="331",OFFSET(TH!L$1,SMALL(Dong,ROWS($1:76)),),0))</f>
        <v/>
      </c>
      <c r="H86" s="49" t="str">
        <f ca="1">IF(ROWS($1:76)&gt;COUNT(Dong),"",IF(OFFSET(TH!M$1,SMALL(Dong,ROWS($1:76)),)="331",OFFSET(TH!L$1,SMALL(Dong,ROWS($1:76)),),0))</f>
        <v/>
      </c>
      <c r="I86" s="23">
        <f t="shared" ca="1" si="4"/>
        <v>0</v>
      </c>
    </row>
    <row r="87" spans="1:9" s="18" customFormat="1" ht="18" customHeight="1">
      <c r="A87" s="9" t="str">
        <f ca="1">IF(ROWS($1:77)&gt;COUNT(Dong),"",OFFSET(TH!B$1,SMALL(Dong,ROWS($1:77)),))</f>
        <v/>
      </c>
      <c r="B87" s="49" t="str">
        <f ca="1">IF(ROWS($1:77)&gt;COUNT(Dong),"",OFFSET(TH!C$1,SMALL(Dong,ROWS($1:77)),))</f>
        <v/>
      </c>
      <c r="C87" s="9" t="str">
        <f ca="1">IF(ROWS($1:77)&gt;COUNT(Dong),"",OFFSET(TH!D$1,SMALL(Dong,ROWS($1:77)),))</f>
        <v/>
      </c>
      <c r="D87" s="92" t="str">
        <f ca="1">IF(ROWS($1:77)&gt;COUNT(Dong),"",OFFSET(TH!E$1,SMALL(Dong,ROWS($1:77)),))</f>
        <v/>
      </c>
      <c r="E87" s="117" t="str">
        <f ca="1">IF(ROWS($1:77)&gt;COUNT(Dong),"",OFFSET(TH!H$1,SMALL(Dong,ROWS($1:77)),))</f>
        <v/>
      </c>
      <c r="F87" s="117" t="str">
        <f ca="1">IF(ROWS($1:77)&gt;COUNT(Dong),"",OFFSET(TH!I$1,SMALL(Dong,ROWS($1:77)),))</f>
        <v/>
      </c>
      <c r="G87" s="49" t="str">
        <f ca="1">IF(ROWS($1:77)&gt;COUNT(Dong),"",IF(OFFSET(TH!N$1,SMALL(Dong,ROWS($1:77)),)="331",OFFSET(TH!L$1,SMALL(Dong,ROWS($1:77)),),0))</f>
        <v/>
      </c>
      <c r="H87" s="49" t="str">
        <f ca="1">IF(ROWS($1:77)&gt;COUNT(Dong),"",IF(OFFSET(TH!M$1,SMALL(Dong,ROWS($1:77)),)="331",OFFSET(TH!L$1,SMALL(Dong,ROWS($1:77)),),0))</f>
        <v/>
      </c>
      <c r="I87" s="23">
        <f t="shared" ca="1" si="4"/>
        <v>0</v>
      </c>
    </row>
    <row r="88" spans="1:9" s="18" customFormat="1" ht="18" customHeight="1">
      <c r="A88" s="9" t="str">
        <f ca="1">IF(ROWS($1:78)&gt;COUNT(Dong),"",OFFSET(TH!B$1,SMALL(Dong,ROWS($1:78)),))</f>
        <v/>
      </c>
      <c r="B88" s="49" t="str">
        <f ca="1">IF(ROWS($1:78)&gt;COUNT(Dong),"",OFFSET(TH!C$1,SMALL(Dong,ROWS($1:78)),))</f>
        <v/>
      </c>
      <c r="C88" s="9" t="str">
        <f ca="1">IF(ROWS($1:78)&gt;COUNT(Dong),"",OFFSET(TH!D$1,SMALL(Dong,ROWS($1:78)),))</f>
        <v/>
      </c>
      <c r="D88" s="92" t="str">
        <f ca="1">IF(ROWS($1:78)&gt;COUNT(Dong),"",OFFSET(TH!E$1,SMALL(Dong,ROWS($1:78)),))</f>
        <v/>
      </c>
      <c r="E88" s="117" t="str">
        <f ca="1">IF(ROWS($1:78)&gt;COUNT(Dong),"",OFFSET(TH!H$1,SMALL(Dong,ROWS($1:78)),))</f>
        <v/>
      </c>
      <c r="F88" s="117" t="str">
        <f ca="1">IF(ROWS($1:78)&gt;COUNT(Dong),"",OFFSET(TH!I$1,SMALL(Dong,ROWS($1:78)),))</f>
        <v/>
      </c>
      <c r="G88" s="49" t="str">
        <f ca="1">IF(ROWS($1:78)&gt;COUNT(Dong),"",IF(OFFSET(TH!N$1,SMALL(Dong,ROWS($1:78)),)="331",OFFSET(TH!L$1,SMALL(Dong,ROWS($1:78)),),0))</f>
        <v/>
      </c>
      <c r="H88" s="49" t="str">
        <f ca="1">IF(ROWS($1:78)&gt;COUNT(Dong),"",IF(OFFSET(TH!M$1,SMALL(Dong,ROWS($1:78)),)="331",OFFSET(TH!L$1,SMALL(Dong,ROWS($1:78)),),0))</f>
        <v/>
      </c>
      <c r="I88" s="23">
        <f t="shared" ca="1" si="4"/>
        <v>0</v>
      </c>
    </row>
    <row r="89" spans="1:9" s="18" customFormat="1" ht="18" customHeight="1">
      <c r="A89" s="9" t="str">
        <f ca="1">IF(ROWS($1:79)&gt;COUNT(Dong),"",OFFSET(TH!B$1,SMALL(Dong,ROWS($1:79)),))</f>
        <v/>
      </c>
      <c r="B89" s="49" t="str">
        <f ca="1">IF(ROWS($1:79)&gt;COUNT(Dong),"",OFFSET(TH!C$1,SMALL(Dong,ROWS($1:79)),))</f>
        <v/>
      </c>
      <c r="C89" s="9" t="str">
        <f ca="1">IF(ROWS($1:79)&gt;COUNT(Dong),"",OFFSET(TH!D$1,SMALL(Dong,ROWS($1:79)),))</f>
        <v/>
      </c>
      <c r="D89" s="92" t="str">
        <f ca="1">IF(ROWS($1:79)&gt;COUNT(Dong),"",OFFSET(TH!E$1,SMALL(Dong,ROWS($1:79)),))</f>
        <v/>
      </c>
      <c r="E89" s="117" t="str">
        <f ca="1">IF(ROWS($1:79)&gt;COUNT(Dong),"",OFFSET(TH!H$1,SMALL(Dong,ROWS($1:79)),))</f>
        <v/>
      </c>
      <c r="F89" s="117" t="str">
        <f ca="1">IF(ROWS($1:79)&gt;COUNT(Dong),"",OFFSET(TH!I$1,SMALL(Dong,ROWS($1:79)),))</f>
        <v/>
      </c>
      <c r="G89" s="49" t="str">
        <f ca="1">IF(ROWS($1:79)&gt;COUNT(Dong),"",IF(OFFSET(TH!N$1,SMALL(Dong,ROWS($1:79)),)="331",OFFSET(TH!L$1,SMALL(Dong,ROWS($1:79)),),0))</f>
        <v/>
      </c>
      <c r="H89" s="49" t="str">
        <f ca="1">IF(ROWS($1:79)&gt;COUNT(Dong),"",IF(OFFSET(TH!M$1,SMALL(Dong,ROWS($1:79)),)="331",OFFSET(TH!L$1,SMALL(Dong,ROWS($1:79)),),0))</f>
        <v/>
      </c>
      <c r="I89" s="23">
        <f t="shared" ca="1" si="4"/>
        <v>0</v>
      </c>
    </row>
    <row r="90" spans="1:9" s="18" customFormat="1" ht="18" customHeight="1">
      <c r="A90" s="9" t="str">
        <f ca="1">IF(ROWS($1:80)&gt;COUNT(Dong),"",OFFSET(TH!B$1,SMALL(Dong,ROWS($1:80)),))</f>
        <v/>
      </c>
      <c r="B90" s="49" t="str">
        <f ca="1">IF(ROWS($1:80)&gt;COUNT(Dong),"",OFFSET(TH!C$1,SMALL(Dong,ROWS($1:80)),))</f>
        <v/>
      </c>
      <c r="C90" s="9" t="str">
        <f ca="1">IF(ROWS($1:80)&gt;COUNT(Dong),"",OFFSET(TH!D$1,SMALL(Dong,ROWS($1:80)),))</f>
        <v/>
      </c>
      <c r="D90" s="92" t="str">
        <f ca="1">IF(ROWS($1:80)&gt;COUNT(Dong),"",OFFSET(TH!E$1,SMALL(Dong,ROWS($1:80)),))</f>
        <v/>
      </c>
      <c r="E90" s="117" t="str">
        <f ca="1">IF(ROWS($1:80)&gt;COUNT(Dong),"",OFFSET(TH!H$1,SMALL(Dong,ROWS($1:80)),))</f>
        <v/>
      </c>
      <c r="F90" s="117" t="str">
        <f ca="1">IF(ROWS($1:80)&gt;COUNT(Dong),"",OFFSET(TH!I$1,SMALL(Dong,ROWS($1:80)),))</f>
        <v/>
      </c>
      <c r="G90" s="49" t="str">
        <f ca="1">IF(ROWS($1:80)&gt;COUNT(Dong),"",IF(OFFSET(TH!N$1,SMALL(Dong,ROWS($1:80)),)="331",OFFSET(TH!L$1,SMALL(Dong,ROWS($1:80)),),0))</f>
        <v/>
      </c>
      <c r="H90" s="49" t="str">
        <f ca="1">IF(ROWS($1:80)&gt;COUNT(Dong),"",IF(OFFSET(TH!M$1,SMALL(Dong,ROWS($1:80)),)="331",OFFSET(TH!L$1,SMALL(Dong,ROWS($1:80)),),0))</f>
        <v/>
      </c>
      <c r="I90" s="23">
        <f t="shared" ca="1" si="4"/>
        <v>0</v>
      </c>
    </row>
    <row r="91" spans="1:9" s="18" customFormat="1" ht="18" customHeight="1">
      <c r="A91" s="9" t="str">
        <f ca="1">IF(ROWS($1:81)&gt;COUNT(Dong),"",OFFSET(TH!B$1,SMALL(Dong,ROWS($1:81)),))</f>
        <v/>
      </c>
      <c r="B91" s="49" t="str">
        <f ca="1">IF(ROWS($1:81)&gt;COUNT(Dong),"",OFFSET(TH!C$1,SMALL(Dong,ROWS($1:81)),))</f>
        <v/>
      </c>
      <c r="C91" s="9" t="str">
        <f ca="1">IF(ROWS($1:81)&gt;COUNT(Dong),"",OFFSET(TH!D$1,SMALL(Dong,ROWS($1:81)),))</f>
        <v/>
      </c>
      <c r="D91" s="92" t="str">
        <f ca="1">IF(ROWS($1:81)&gt;COUNT(Dong),"",OFFSET(TH!E$1,SMALL(Dong,ROWS($1:81)),))</f>
        <v/>
      </c>
      <c r="E91" s="117" t="str">
        <f ca="1">IF(ROWS($1:81)&gt;COUNT(Dong),"",OFFSET(TH!H$1,SMALL(Dong,ROWS($1:81)),))</f>
        <v/>
      </c>
      <c r="F91" s="117" t="str">
        <f ca="1">IF(ROWS($1:81)&gt;COUNT(Dong),"",OFFSET(TH!I$1,SMALL(Dong,ROWS($1:81)),))</f>
        <v/>
      </c>
      <c r="G91" s="49" t="str">
        <f ca="1">IF(ROWS($1:81)&gt;COUNT(Dong),"",IF(OFFSET(TH!N$1,SMALL(Dong,ROWS($1:81)),)="331",OFFSET(TH!L$1,SMALL(Dong,ROWS($1:81)),),0))</f>
        <v/>
      </c>
      <c r="H91" s="49" t="str">
        <f ca="1">IF(ROWS($1:81)&gt;COUNT(Dong),"",IF(OFFSET(TH!M$1,SMALL(Dong,ROWS($1:81)),)="331",OFFSET(TH!L$1,SMALL(Dong,ROWS($1:81)),),0))</f>
        <v/>
      </c>
      <c r="I91" s="23">
        <f t="shared" ca="1" si="4"/>
        <v>0</v>
      </c>
    </row>
    <row r="92" spans="1:9" s="18" customFormat="1" ht="18" customHeight="1">
      <c r="A92" s="9" t="str">
        <f ca="1">IF(ROWS($1:82)&gt;COUNT(Dong),"",OFFSET(TH!B$1,SMALL(Dong,ROWS($1:82)),))</f>
        <v/>
      </c>
      <c r="B92" s="49" t="str">
        <f ca="1">IF(ROWS($1:82)&gt;COUNT(Dong),"",OFFSET(TH!C$1,SMALL(Dong,ROWS($1:82)),))</f>
        <v/>
      </c>
      <c r="C92" s="9" t="str">
        <f ca="1">IF(ROWS($1:82)&gt;COUNT(Dong),"",OFFSET(TH!D$1,SMALL(Dong,ROWS($1:82)),))</f>
        <v/>
      </c>
      <c r="D92" s="92" t="str">
        <f ca="1">IF(ROWS($1:82)&gt;COUNT(Dong),"",OFFSET(TH!E$1,SMALL(Dong,ROWS($1:82)),))</f>
        <v/>
      </c>
      <c r="E92" s="117" t="str">
        <f ca="1">IF(ROWS($1:82)&gt;COUNT(Dong),"",OFFSET(TH!H$1,SMALL(Dong,ROWS($1:82)),))</f>
        <v/>
      </c>
      <c r="F92" s="117" t="str">
        <f ca="1">IF(ROWS($1:82)&gt;COUNT(Dong),"",OFFSET(TH!I$1,SMALL(Dong,ROWS($1:82)),))</f>
        <v/>
      </c>
      <c r="G92" s="49" t="str">
        <f ca="1">IF(ROWS($1:82)&gt;COUNT(Dong),"",IF(OFFSET(TH!N$1,SMALL(Dong,ROWS($1:82)),)="331",OFFSET(TH!L$1,SMALL(Dong,ROWS($1:82)),),0))</f>
        <v/>
      </c>
      <c r="H92" s="49" t="str">
        <f ca="1">IF(ROWS($1:82)&gt;COUNT(Dong),"",IF(OFFSET(TH!M$1,SMALL(Dong,ROWS($1:82)),)="331",OFFSET(TH!L$1,SMALL(Dong,ROWS($1:82)),),0))</f>
        <v/>
      </c>
      <c r="I92" s="23">
        <f t="shared" ca="1" si="4"/>
        <v>0</v>
      </c>
    </row>
    <row r="93" spans="1:9" s="18" customFormat="1" ht="18" customHeight="1">
      <c r="A93" s="9" t="str">
        <f ca="1">IF(ROWS($1:83)&gt;COUNT(Dong),"",OFFSET(TH!B$1,SMALL(Dong,ROWS($1:83)),))</f>
        <v/>
      </c>
      <c r="B93" s="49" t="str">
        <f ca="1">IF(ROWS($1:83)&gt;COUNT(Dong),"",OFFSET(TH!C$1,SMALL(Dong,ROWS($1:83)),))</f>
        <v/>
      </c>
      <c r="C93" s="9" t="str">
        <f ca="1">IF(ROWS($1:83)&gt;COUNT(Dong),"",OFFSET(TH!D$1,SMALL(Dong,ROWS($1:83)),))</f>
        <v/>
      </c>
      <c r="D93" s="92" t="str">
        <f ca="1">IF(ROWS($1:83)&gt;COUNT(Dong),"",OFFSET(TH!E$1,SMALL(Dong,ROWS($1:83)),))</f>
        <v/>
      </c>
      <c r="E93" s="117" t="str">
        <f ca="1">IF(ROWS($1:83)&gt;COUNT(Dong),"",OFFSET(TH!H$1,SMALL(Dong,ROWS($1:83)),))</f>
        <v/>
      </c>
      <c r="F93" s="117" t="str">
        <f ca="1">IF(ROWS($1:83)&gt;COUNT(Dong),"",OFFSET(TH!I$1,SMALL(Dong,ROWS($1:83)),))</f>
        <v/>
      </c>
      <c r="G93" s="49" t="str">
        <f ca="1">IF(ROWS($1:83)&gt;COUNT(Dong),"",IF(OFFSET(TH!N$1,SMALL(Dong,ROWS($1:83)),)="331",OFFSET(TH!L$1,SMALL(Dong,ROWS($1:83)),),0))</f>
        <v/>
      </c>
      <c r="H93" s="49" t="str">
        <f ca="1">IF(ROWS($1:83)&gt;COUNT(Dong),"",IF(OFFSET(TH!M$1,SMALL(Dong,ROWS($1:83)),)="331",OFFSET(TH!L$1,SMALL(Dong,ROWS($1:83)),),0))</f>
        <v/>
      </c>
      <c r="I93" s="23">
        <f t="shared" ca="1" si="4"/>
        <v>0</v>
      </c>
    </row>
    <row r="94" spans="1:9" s="18" customFormat="1" ht="18" customHeight="1">
      <c r="A94" s="9"/>
      <c r="B94" s="49"/>
      <c r="C94" s="9"/>
      <c r="D94" s="42"/>
      <c r="E94" s="43"/>
      <c r="F94" s="43"/>
      <c r="G94" s="49"/>
      <c r="H94" s="49"/>
      <c r="I94" s="23"/>
    </row>
    <row r="95" spans="1:9" s="18" customFormat="1" ht="18" customHeight="1">
      <c r="A95" s="22"/>
      <c r="B95" s="25"/>
      <c r="C95" s="24"/>
      <c r="D95" s="21" t="s">
        <v>22</v>
      </c>
      <c r="E95" s="20" t="s">
        <v>15</v>
      </c>
      <c r="F95" s="20" t="s">
        <v>15</v>
      </c>
      <c r="G95" s="25">
        <f ca="1">SUM(G11:G94)</f>
        <v>519912000</v>
      </c>
      <c r="H95" s="25">
        <f ca="1">SUM(H11:H94)</f>
        <v>285000000</v>
      </c>
      <c r="I95" s="25" t="s">
        <v>15</v>
      </c>
    </row>
    <row r="96" spans="1:9" s="18" customFormat="1" ht="18" customHeight="1">
      <c r="A96" s="22"/>
      <c r="B96" s="25"/>
      <c r="C96" s="20"/>
      <c r="D96" s="21" t="s">
        <v>9</v>
      </c>
      <c r="E96" s="20" t="s">
        <v>15</v>
      </c>
      <c r="F96" s="20" t="s">
        <v>15</v>
      </c>
      <c r="G96" s="25" t="s">
        <v>15</v>
      </c>
      <c r="H96" s="25" t="s">
        <v>15</v>
      </c>
      <c r="I96" s="25">
        <f ca="1">MAX(I10+G95-H95,0)</f>
        <v>234912000</v>
      </c>
    </row>
    <row r="97" spans="2:5" s="18" customFormat="1" ht="6" customHeight="1">
      <c r="B97" s="113"/>
      <c r="C97" s="19"/>
      <c r="E97" s="19"/>
    </row>
    <row r="99" spans="2:5" ht="15">
      <c r="C99" s="91" t="s">
        <v>64</v>
      </c>
    </row>
  </sheetData>
  <autoFilter ref="A9:I22"/>
  <mergeCells count="13">
    <mergeCell ref="G7:G8"/>
    <mergeCell ref="A7:A8"/>
    <mergeCell ref="H1:I1"/>
    <mergeCell ref="H2:I3"/>
    <mergeCell ref="C6:I6"/>
    <mergeCell ref="B7:C7"/>
    <mergeCell ref="D7:D8"/>
    <mergeCell ref="A4:I4"/>
    <mergeCell ref="H7:H8"/>
    <mergeCell ref="I7:I8"/>
    <mergeCell ref="F5:G5"/>
    <mergeCell ref="E7:E8"/>
    <mergeCell ref="F7:F8"/>
  </mergeCells>
  <dataValidations count="1">
    <dataValidation type="list" allowBlank="1" showInputMessage="1" showErrorMessage="1" sqref="F5">
      <formula1>DSKH</formula1>
    </dataValidation>
  </dataValidations>
  <pageMargins left="0.24" right="0.11" top="0.3" bottom="0.3" header="0.1" footer="0.1"/>
  <pageSetup paperSize="9" orientation="portrait" horizontalDpi="300" verticalDpi="300" r:id="rId1"/>
  <headerFooter>
    <oddFooter xml:space="preserve">&amp;R&amp;"Times New Roman,Regular"Trang &amp;P/&amp;N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BC38"/>
  <sheetViews>
    <sheetView topLeftCell="C1" workbookViewId="0">
      <selection activeCell="C1" sqref="C1:L1"/>
    </sheetView>
  </sheetViews>
  <sheetFormatPr defaultColWidth="21.7109375" defaultRowHeight="15"/>
  <cols>
    <col min="1" max="1" width="25.42578125" style="135" hidden="1" customWidth="1"/>
    <col min="2" max="2" width="14.5703125" style="135" hidden="1" customWidth="1"/>
    <col min="3" max="7" width="9.42578125" style="135" customWidth="1"/>
    <col min="8" max="12" width="9.42578125" style="136" customWidth="1"/>
    <col min="13" max="13" width="9.5703125" style="136" customWidth="1"/>
    <col min="14" max="14" width="10.5703125" style="136" customWidth="1"/>
    <col min="15" max="15" width="32" style="136" customWidth="1"/>
    <col min="16" max="17" width="27.140625" style="136" customWidth="1"/>
    <col min="18" max="18" width="26.140625" style="135" customWidth="1"/>
    <col min="19" max="16384" width="21.7109375" style="135"/>
  </cols>
  <sheetData>
    <row r="1" spans="1:55" s="132" customFormat="1" ht="45" customHeight="1">
      <c r="A1" s="130" t="s">
        <v>112</v>
      </c>
      <c r="B1" s="131" t="s">
        <v>113</v>
      </c>
      <c r="C1" s="132" t="s">
        <v>121</v>
      </c>
      <c r="D1" s="132" t="s">
        <v>168</v>
      </c>
      <c r="E1" s="132" t="s">
        <v>578</v>
      </c>
      <c r="F1" s="132" t="s">
        <v>579</v>
      </c>
      <c r="G1" s="132" t="s">
        <v>580</v>
      </c>
      <c r="H1" s="132" t="s">
        <v>581</v>
      </c>
      <c r="I1" s="132" t="s">
        <v>582</v>
      </c>
      <c r="J1" s="132" t="s">
        <v>243</v>
      </c>
      <c r="K1" s="132" t="s">
        <v>207</v>
      </c>
      <c r="L1" s="132" t="s">
        <v>243</v>
      </c>
      <c r="Q1" s="132" t="s">
        <v>114</v>
      </c>
      <c r="R1" s="132" t="s">
        <v>115</v>
      </c>
      <c r="S1" s="132" t="s">
        <v>116</v>
      </c>
      <c r="T1" s="132" t="s">
        <v>117</v>
      </c>
      <c r="U1" s="132" t="s">
        <v>118</v>
      </c>
      <c r="V1" s="132" t="s">
        <v>119</v>
      </c>
      <c r="W1" s="132" t="s">
        <v>120</v>
      </c>
      <c r="X1" s="132" t="s">
        <v>121</v>
      </c>
      <c r="Y1" s="132" t="s">
        <v>122</v>
      </c>
      <c r="Z1" s="132" t="s">
        <v>123</v>
      </c>
      <c r="AA1" s="132" t="s">
        <v>124</v>
      </c>
      <c r="AB1" s="132" t="s">
        <v>125</v>
      </c>
      <c r="AC1" s="132" t="s">
        <v>126</v>
      </c>
      <c r="AD1" s="132" t="s">
        <v>127</v>
      </c>
      <c r="AE1" s="132" t="s">
        <v>128</v>
      </c>
      <c r="AF1" s="132" t="s">
        <v>129</v>
      </c>
      <c r="AG1" s="132" t="s">
        <v>130</v>
      </c>
      <c r="AH1" s="132" t="s">
        <v>131</v>
      </c>
      <c r="AI1" s="132" t="s">
        <v>132</v>
      </c>
      <c r="AJ1" s="132" t="s">
        <v>133</v>
      </c>
      <c r="AK1" s="132" t="s">
        <v>134</v>
      </c>
      <c r="AL1" s="132" t="s">
        <v>135</v>
      </c>
      <c r="AM1" s="132" t="s">
        <v>136</v>
      </c>
      <c r="AN1" s="132" t="s">
        <v>137</v>
      </c>
      <c r="AO1" s="132" t="s">
        <v>138</v>
      </c>
      <c r="AP1" s="132" t="s">
        <v>139</v>
      </c>
      <c r="AQ1" s="132" t="s">
        <v>140</v>
      </c>
      <c r="AR1" s="132" t="s">
        <v>141</v>
      </c>
      <c r="AS1" s="132" t="s">
        <v>142</v>
      </c>
      <c r="AT1" s="132" t="s">
        <v>143</v>
      </c>
      <c r="AU1" s="132" t="s">
        <v>144</v>
      </c>
      <c r="AV1" s="132" t="s">
        <v>145</v>
      </c>
      <c r="AW1" s="132" t="s">
        <v>146</v>
      </c>
      <c r="AX1" s="132" t="s">
        <v>147</v>
      </c>
      <c r="AY1" s="132" t="s">
        <v>148</v>
      </c>
      <c r="AZ1" s="132" t="s">
        <v>149</v>
      </c>
      <c r="BA1" s="132" t="s">
        <v>150</v>
      </c>
      <c r="BB1" s="132" t="s">
        <v>151</v>
      </c>
      <c r="BC1" s="132" t="s">
        <v>152</v>
      </c>
    </row>
    <row r="2" spans="1:55" s="133" customFormat="1" ht="62.25" hidden="1" customHeight="1">
      <c r="H2" s="134"/>
      <c r="I2" s="132" t="s">
        <v>153</v>
      </c>
      <c r="J2" s="134"/>
      <c r="K2" s="134"/>
      <c r="L2" s="134"/>
      <c r="M2" s="134"/>
      <c r="N2" s="134"/>
      <c r="O2" s="134"/>
      <c r="P2" s="134" t="s">
        <v>154</v>
      </c>
      <c r="Q2" s="134" t="s">
        <v>155</v>
      </c>
      <c r="R2" s="134"/>
      <c r="S2" s="134" t="s">
        <v>156</v>
      </c>
      <c r="AL2" s="133" t="s">
        <v>157</v>
      </c>
      <c r="AM2" s="133" t="s">
        <v>158</v>
      </c>
      <c r="AN2" s="134" t="s">
        <v>159</v>
      </c>
      <c r="AO2" s="134" t="s">
        <v>160</v>
      </c>
      <c r="AP2" s="134" t="s">
        <v>161</v>
      </c>
      <c r="AQ2" s="133" t="s">
        <v>162</v>
      </c>
      <c r="AR2" s="133" t="s">
        <v>157</v>
      </c>
      <c r="AS2" s="133" t="s">
        <v>158</v>
      </c>
      <c r="AT2" s="134" t="s">
        <v>159</v>
      </c>
      <c r="AU2" s="134" t="s">
        <v>160</v>
      </c>
      <c r="AV2" s="134" t="s">
        <v>161</v>
      </c>
      <c r="AW2" s="133" t="s">
        <v>162</v>
      </c>
    </row>
    <row r="3" spans="1:55" ht="18" customHeight="1"/>
    <row r="4" spans="1:55" s="137" customFormat="1" ht="45.75" customHeight="1">
      <c r="B4" s="132"/>
      <c r="C4" s="132" t="s">
        <v>163</v>
      </c>
      <c r="D4" s="132" t="s">
        <v>164</v>
      </c>
      <c r="E4" s="132" t="s">
        <v>165</v>
      </c>
      <c r="F4" s="132" t="s">
        <v>166</v>
      </c>
      <c r="G4" s="132" t="s">
        <v>117</v>
      </c>
      <c r="H4" s="132" t="s">
        <v>167</v>
      </c>
      <c r="I4" s="132" t="s">
        <v>168</v>
      </c>
      <c r="J4" s="132" t="s">
        <v>169</v>
      </c>
      <c r="K4" s="132" t="s">
        <v>134</v>
      </c>
      <c r="L4" s="132" t="s">
        <v>132</v>
      </c>
      <c r="M4" s="132"/>
      <c r="N4" s="132"/>
      <c r="O4" s="132"/>
      <c r="P4" s="132"/>
      <c r="Q4" s="132"/>
      <c r="AL4" s="137" t="s">
        <v>157</v>
      </c>
      <c r="AM4" s="137" t="s">
        <v>158</v>
      </c>
      <c r="AN4" s="132" t="s">
        <v>159</v>
      </c>
      <c r="AO4" s="132" t="s">
        <v>160</v>
      </c>
      <c r="AP4" s="132" t="s">
        <v>161</v>
      </c>
      <c r="AQ4" s="137" t="s">
        <v>162</v>
      </c>
      <c r="AR4" s="137" t="s">
        <v>157</v>
      </c>
      <c r="AS4" s="137" t="s">
        <v>158</v>
      </c>
      <c r="AT4" s="132" t="s">
        <v>159</v>
      </c>
      <c r="AU4" s="132" t="s">
        <v>160</v>
      </c>
      <c r="AV4" s="132" t="s">
        <v>161</v>
      </c>
      <c r="AW4" s="137" t="s">
        <v>162</v>
      </c>
    </row>
    <row r="5" spans="1:55" ht="18" customHeight="1"/>
    <row r="6" spans="1:55" s="137" customFormat="1" ht="45.75" customHeight="1">
      <c r="C6" s="132" t="s">
        <v>170</v>
      </c>
      <c r="D6" s="132" t="s">
        <v>171</v>
      </c>
      <c r="E6" s="132" t="s">
        <v>172</v>
      </c>
      <c r="F6" s="132" t="s">
        <v>173</v>
      </c>
      <c r="G6" s="132" t="s">
        <v>137</v>
      </c>
      <c r="H6" s="132" t="s">
        <v>174</v>
      </c>
      <c r="I6" s="132" t="s">
        <v>175</v>
      </c>
      <c r="J6" s="132" t="s">
        <v>176</v>
      </c>
      <c r="K6" s="132" t="s">
        <v>121</v>
      </c>
      <c r="L6" s="132" t="s">
        <v>129</v>
      </c>
      <c r="M6" s="132"/>
      <c r="N6" s="132"/>
      <c r="O6" s="132"/>
      <c r="P6" s="132"/>
      <c r="Q6" s="132"/>
      <c r="AL6" s="137" t="s">
        <v>157</v>
      </c>
      <c r="AM6" s="137" t="s">
        <v>158</v>
      </c>
      <c r="AN6" s="132" t="s">
        <v>159</v>
      </c>
      <c r="AO6" s="132" t="s">
        <v>160</v>
      </c>
      <c r="AP6" s="132" t="s">
        <v>161</v>
      </c>
      <c r="AQ6" s="137" t="s">
        <v>162</v>
      </c>
      <c r="AR6" s="137" t="s">
        <v>157</v>
      </c>
      <c r="AS6" s="137" t="s">
        <v>158</v>
      </c>
      <c r="AT6" s="132" t="s">
        <v>159</v>
      </c>
      <c r="AU6" s="132" t="s">
        <v>160</v>
      </c>
      <c r="AV6" s="132" t="s">
        <v>161</v>
      </c>
      <c r="AW6" s="137" t="s">
        <v>162</v>
      </c>
    </row>
    <row r="7" spans="1:55" ht="18" customHeight="1"/>
    <row r="8" spans="1:55" s="137" customFormat="1" ht="45.75" customHeight="1">
      <c r="C8" s="132" t="s">
        <v>177</v>
      </c>
      <c r="D8" s="132" t="s">
        <v>178</v>
      </c>
      <c r="E8" s="132" t="s">
        <v>179</v>
      </c>
      <c r="F8" s="132" t="s">
        <v>180</v>
      </c>
      <c r="G8" s="132" t="s">
        <v>181</v>
      </c>
      <c r="H8" s="132" t="s">
        <v>182</v>
      </c>
      <c r="I8" s="132" t="s">
        <v>183</v>
      </c>
      <c r="J8" s="132" t="s">
        <v>184</v>
      </c>
      <c r="K8" s="132" t="s">
        <v>185</v>
      </c>
      <c r="L8" s="132" t="s">
        <v>186</v>
      </c>
      <c r="M8" s="132"/>
      <c r="N8" s="132"/>
      <c r="O8" s="132"/>
      <c r="P8" s="132"/>
      <c r="Q8" s="132"/>
      <c r="AL8" s="137" t="s">
        <v>157</v>
      </c>
      <c r="AM8" s="137" t="s">
        <v>158</v>
      </c>
      <c r="AN8" s="132" t="s">
        <v>159</v>
      </c>
      <c r="AO8" s="132" t="s">
        <v>160</v>
      </c>
      <c r="AP8" s="132" t="s">
        <v>161</v>
      </c>
      <c r="AQ8" s="137" t="s">
        <v>162</v>
      </c>
      <c r="AR8" s="137" t="s">
        <v>157</v>
      </c>
      <c r="AS8" s="137" t="s">
        <v>158</v>
      </c>
      <c r="AT8" s="132" t="s">
        <v>159</v>
      </c>
      <c r="AU8" s="132" t="s">
        <v>160</v>
      </c>
      <c r="AV8" s="132" t="s">
        <v>161</v>
      </c>
      <c r="AW8" s="137" t="s">
        <v>162</v>
      </c>
    </row>
    <row r="9" spans="1:55" s="137" customFormat="1" ht="18" customHeight="1"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AN9" s="132"/>
      <c r="AO9" s="132"/>
      <c r="AP9" s="132"/>
      <c r="AT9" s="132"/>
      <c r="AU9" s="132"/>
      <c r="AV9" s="132"/>
    </row>
    <row r="10" spans="1:55" s="137" customFormat="1" ht="45.75" customHeight="1">
      <c r="C10" s="132" t="s">
        <v>187</v>
      </c>
      <c r="D10" s="132" t="s">
        <v>188</v>
      </c>
      <c r="E10" s="132" t="s">
        <v>189</v>
      </c>
      <c r="F10" s="132" t="s">
        <v>190</v>
      </c>
      <c r="G10" s="132" t="s">
        <v>191</v>
      </c>
      <c r="H10" s="132" t="s">
        <v>192</v>
      </c>
      <c r="I10" s="132" t="s">
        <v>193</v>
      </c>
      <c r="J10" s="132" t="s">
        <v>194</v>
      </c>
      <c r="K10" s="132" t="s">
        <v>195</v>
      </c>
      <c r="L10" s="132" t="s">
        <v>196</v>
      </c>
      <c r="M10" s="132"/>
      <c r="N10" s="132"/>
      <c r="O10" s="132"/>
      <c r="P10" s="132"/>
      <c r="Q10" s="132"/>
      <c r="AN10" s="132"/>
      <c r="AO10" s="132"/>
      <c r="AP10" s="132"/>
      <c r="AT10" s="132"/>
      <c r="AU10" s="132"/>
      <c r="AV10" s="132"/>
    </row>
    <row r="11" spans="1:55" ht="18" customHeight="1"/>
    <row r="12" spans="1:55" s="137" customFormat="1" ht="45.75" customHeight="1">
      <c r="C12" s="137" t="s">
        <v>197</v>
      </c>
      <c r="D12" s="132" t="s">
        <v>198</v>
      </c>
      <c r="E12" s="132" t="s">
        <v>199</v>
      </c>
      <c r="F12" s="132" t="s">
        <v>137</v>
      </c>
      <c r="G12" s="132" t="s">
        <v>200</v>
      </c>
      <c r="H12" s="132" t="s">
        <v>201</v>
      </c>
      <c r="I12" s="132" t="s">
        <v>202</v>
      </c>
      <c r="J12" s="132" t="s">
        <v>203</v>
      </c>
      <c r="K12" s="132" t="s">
        <v>204</v>
      </c>
      <c r="L12" s="132" t="s">
        <v>205</v>
      </c>
      <c r="M12" s="132"/>
      <c r="N12" s="132"/>
      <c r="O12" s="132"/>
      <c r="P12" s="132"/>
      <c r="Q12" s="132"/>
      <c r="AL12" s="137" t="s">
        <v>157</v>
      </c>
      <c r="AM12" s="137" t="s">
        <v>158</v>
      </c>
      <c r="AN12" s="132" t="s">
        <v>159</v>
      </c>
      <c r="AO12" s="132" t="s">
        <v>160</v>
      </c>
      <c r="AP12" s="132" t="s">
        <v>161</v>
      </c>
      <c r="AQ12" s="137" t="s">
        <v>162</v>
      </c>
      <c r="AR12" s="137" t="s">
        <v>157</v>
      </c>
      <c r="AS12" s="137" t="s">
        <v>158</v>
      </c>
      <c r="AT12" s="132" t="s">
        <v>159</v>
      </c>
      <c r="AU12" s="132" t="s">
        <v>160</v>
      </c>
      <c r="AV12" s="132" t="s">
        <v>161</v>
      </c>
      <c r="AW12" s="137" t="s">
        <v>162</v>
      </c>
    </row>
    <row r="13" spans="1:55" ht="18" customHeight="1"/>
    <row r="14" spans="1:55" ht="42" customHeight="1">
      <c r="C14" s="132" t="s">
        <v>206</v>
      </c>
      <c r="D14" s="132" t="s">
        <v>207</v>
      </c>
      <c r="E14" s="132" t="s">
        <v>176</v>
      </c>
      <c r="F14" s="132" t="s">
        <v>116</v>
      </c>
      <c r="G14" s="132" t="s">
        <v>208</v>
      </c>
      <c r="H14" s="132" t="s">
        <v>209</v>
      </c>
      <c r="I14" s="132" t="s">
        <v>210</v>
      </c>
      <c r="J14" s="132" t="s">
        <v>199</v>
      </c>
      <c r="K14" s="132" t="s">
        <v>211</v>
      </c>
      <c r="L14" s="132" t="s">
        <v>212</v>
      </c>
    </row>
    <row r="15" spans="1:55" ht="18" customHeight="1"/>
    <row r="16" spans="1:55" ht="42" customHeight="1">
      <c r="C16" s="132" t="s">
        <v>213</v>
      </c>
      <c r="D16" s="132" t="s">
        <v>214</v>
      </c>
      <c r="E16" s="132" t="s">
        <v>215</v>
      </c>
      <c r="F16" s="132" t="s">
        <v>213</v>
      </c>
      <c r="G16" s="132" t="s">
        <v>214</v>
      </c>
      <c r="H16" s="132" t="s">
        <v>215</v>
      </c>
      <c r="I16" s="132" t="s">
        <v>213</v>
      </c>
      <c r="J16" s="132" t="s">
        <v>214</v>
      </c>
      <c r="K16" s="132" t="s">
        <v>215</v>
      </c>
      <c r="L16" s="132" t="s">
        <v>216</v>
      </c>
    </row>
    <row r="17" spans="8:40" ht="18" customHeight="1"/>
    <row r="18" spans="8:40">
      <c r="AL18" s="138" t="s">
        <v>217</v>
      </c>
    </row>
    <row r="20" spans="8:40" ht="15.75" thickBot="1">
      <c r="AL20" s="139"/>
      <c r="AM20" s="139"/>
    </row>
    <row r="21" spans="8:40" s="140" customFormat="1" ht="80.25" customHeight="1" thickTop="1">
      <c r="O21" s="134" t="s">
        <v>218</v>
      </c>
      <c r="P21" s="134" t="s">
        <v>219</v>
      </c>
      <c r="Q21" s="134" t="s">
        <v>220</v>
      </c>
      <c r="AL21" s="141" t="s">
        <v>221</v>
      </c>
      <c r="AM21" s="141" t="s">
        <v>221</v>
      </c>
      <c r="AN21" s="141" t="s">
        <v>221</v>
      </c>
    </row>
    <row r="22" spans="8:40" s="140" customFormat="1" ht="19.5" customHeight="1">
      <c r="O22" s="142"/>
      <c r="P22" s="142"/>
      <c r="Q22" s="142"/>
      <c r="AL22" s="143"/>
      <c r="AM22" s="143"/>
      <c r="AN22" s="143"/>
    </row>
    <row r="23" spans="8:40" s="145" customFormat="1" ht="80.25" customHeight="1" thickBot="1">
      <c r="H23" s="144"/>
      <c r="I23" s="144"/>
      <c r="J23" s="144"/>
      <c r="K23" s="144"/>
      <c r="L23" s="144"/>
      <c r="M23" s="144"/>
      <c r="N23" s="144"/>
      <c r="O23" s="134" t="s">
        <v>222</v>
      </c>
      <c r="P23" s="134" t="s">
        <v>156</v>
      </c>
      <c r="Q23" s="134" t="s">
        <v>223</v>
      </c>
      <c r="AL23" s="146" t="s">
        <v>224</v>
      </c>
      <c r="AM23" s="146" t="s">
        <v>225</v>
      </c>
      <c r="AN23" s="146" t="s">
        <v>226</v>
      </c>
    </row>
    <row r="24" spans="8:40" s="140" customFormat="1" ht="42.75" customHeight="1" thickTop="1">
      <c r="AL24" s="141" t="s">
        <v>221</v>
      </c>
      <c r="AM24" s="141" t="s">
        <v>221</v>
      </c>
      <c r="AN24" s="141" t="s">
        <v>221</v>
      </c>
    </row>
    <row r="25" spans="8:40" s="145" customFormat="1" ht="33" customHeight="1" thickBot="1">
      <c r="H25" s="144"/>
      <c r="I25" s="144"/>
      <c r="J25" s="144"/>
      <c r="K25" s="144"/>
      <c r="L25" s="144"/>
      <c r="M25" s="144"/>
      <c r="N25" s="144"/>
      <c r="O25" s="144"/>
      <c r="P25" s="144"/>
      <c r="Q25" s="144"/>
      <c r="AL25" s="146" t="s">
        <v>227</v>
      </c>
      <c r="AM25" s="146" t="s">
        <v>228</v>
      </c>
      <c r="AN25" s="146" t="s">
        <v>229</v>
      </c>
    </row>
    <row r="26" spans="8:40" s="140" customFormat="1" ht="42.75" customHeight="1" thickTop="1">
      <c r="AL26" s="141" t="s">
        <v>230</v>
      </c>
      <c r="AM26" s="141" t="s">
        <v>230</v>
      </c>
      <c r="AN26" s="141" t="s">
        <v>230</v>
      </c>
    </row>
    <row r="27" spans="8:40" s="145" customFormat="1" ht="33" customHeight="1" thickBot="1">
      <c r="H27" s="144"/>
      <c r="I27" s="144"/>
      <c r="J27" s="144"/>
      <c r="K27" s="144"/>
      <c r="L27" s="144"/>
      <c r="M27" s="144"/>
      <c r="N27" s="144"/>
      <c r="O27" s="144"/>
      <c r="P27" s="144"/>
      <c r="Q27" s="144"/>
      <c r="AL27" s="146" t="s">
        <v>224</v>
      </c>
      <c r="AM27" s="146" t="s">
        <v>225</v>
      </c>
      <c r="AN27" s="146" t="s">
        <v>226</v>
      </c>
    </row>
    <row r="28" spans="8:40" s="147" customFormat="1" ht="42.75" customHeight="1" thickTop="1">
      <c r="AL28" s="141" t="s">
        <v>230</v>
      </c>
      <c r="AM28" s="141" t="s">
        <v>230</v>
      </c>
      <c r="AN28" s="141" t="s">
        <v>230</v>
      </c>
    </row>
    <row r="29" spans="8:40" s="145" customFormat="1" ht="33" customHeight="1" thickBot="1"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AL29" s="146" t="s">
        <v>227</v>
      </c>
      <c r="AM29" s="146" t="s">
        <v>228</v>
      </c>
      <c r="AN29" s="146" t="s">
        <v>229</v>
      </c>
    </row>
    <row r="30" spans="8:40" s="147" customFormat="1" ht="42.75" customHeight="1" thickTop="1">
      <c r="AL30" s="141" t="s">
        <v>230</v>
      </c>
      <c r="AM30" s="141" t="s">
        <v>230</v>
      </c>
      <c r="AN30" s="141" t="s">
        <v>230</v>
      </c>
    </row>
    <row r="31" spans="8:40" s="145" customFormat="1" ht="33" customHeight="1" thickBot="1">
      <c r="H31" s="144"/>
      <c r="I31" s="144"/>
      <c r="J31" s="144"/>
      <c r="K31" s="144"/>
      <c r="L31" s="144"/>
      <c r="M31" s="144"/>
      <c r="N31" s="144"/>
      <c r="O31" s="144"/>
      <c r="P31" s="144"/>
      <c r="Q31" s="144"/>
      <c r="AL31" s="146" t="s">
        <v>231</v>
      </c>
      <c r="AM31" s="146" t="s">
        <v>232</v>
      </c>
      <c r="AN31" s="146" t="s">
        <v>233</v>
      </c>
    </row>
    <row r="32" spans="8:40" s="147" customFormat="1" ht="42.75" customHeight="1" thickTop="1">
      <c r="AL32" s="141" t="s">
        <v>230</v>
      </c>
      <c r="AM32" s="141" t="s">
        <v>230</v>
      </c>
      <c r="AN32" s="141" t="s">
        <v>230</v>
      </c>
    </row>
    <row r="33" spans="8:40" s="145" customFormat="1" ht="33" customHeight="1" thickBot="1"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AL33" s="146" t="s">
        <v>234</v>
      </c>
      <c r="AM33" s="146" t="s">
        <v>235</v>
      </c>
      <c r="AN33" s="146" t="s">
        <v>236</v>
      </c>
    </row>
    <row r="34" spans="8:40" s="147" customFormat="1" ht="42.75" customHeight="1" thickTop="1">
      <c r="AL34" s="141" t="s">
        <v>230</v>
      </c>
      <c r="AM34" s="141" t="s">
        <v>230</v>
      </c>
      <c r="AN34" s="141" t="s">
        <v>230</v>
      </c>
    </row>
    <row r="35" spans="8:40" s="145" customFormat="1" ht="33" customHeight="1" thickBot="1"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AL35" s="146" t="s">
        <v>237</v>
      </c>
      <c r="AM35" s="146" t="s">
        <v>238</v>
      </c>
      <c r="AN35" s="146" t="s">
        <v>239</v>
      </c>
    </row>
    <row r="36" spans="8:40" s="147" customFormat="1" ht="42.75" customHeight="1" thickTop="1">
      <c r="AL36" s="141" t="s">
        <v>230</v>
      </c>
      <c r="AM36" s="141" t="s">
        <v>230</v>
      </c>
      <c r="AN36" s="141" t="s">
        <v>230</v>
      </c>
    </row>
    <row r="37" spans="8:40" s="145" customFormat="1" ht="33" customHeight="1" thickBot="1"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AL37" s="146" t="s">
        <v>240</v>
      </c>
      <c r="AM37" s="146" t="s">
        <v>241</v>
      </c>
      <c r="AN37" s="146" t="s">
        <v>242</v>
      </c>
    </row>
    <row r="38" spans="8:40" ht="15.75" thickTop="1"/>
  </sheetData>
  <pageMargins left="0.16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18</vt:i4>
      </vt:variant>
    </vt:vector>
  </HeadingPairs>
  <TitlesOfParts>
    <vt:vector size="23" baseType="lpstr">
      <vt:lpstr>TH</vt:lpstr>
      <vt:lpstr>111</vt:lpstr>
      <vt:lpstr>331</vt:lpstr>
      <vt:lpstr>331-CT</vt:lpstr>
      <vt:lpstr>Sheet1 (3)</vt:lpstr>
      <vt:lpstr>_C111</vt:lpstr>
      <vt:lpstr>_N111</vt:lpstr>
      <vt:lpstr>_TH</vt:lpstr>
      <vt:lpstr>DG</vt:lpstr>
      <vt:lpstr>DSKH</vt:lpstr>
      <vt:lpstr>KH</vt:lpstr>
      <vt:lpstr>KHC</vt:lpstr>
      <vt:lpstr>KHN</vt:lpstr>
      <vt:lpstr>MH</vt:lpstr>
      <vt:lpstr>'111'!Print_Area</vt:lpstr>
      <vt:lpstr>'331'!Print_Area</vt:lpstr>
      <vt:lpstr>'331-CT'!Print_Area</vt:lpstr>
      <vt:lpstr>'Sheet1 (3)'!Print_Area</vt:lpstr>
      <vt:lpstr>'111'!Print_Titles</vt:lpstr>
      <vt:lpstr>'331-CT'!Print_Titles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2017-02-06T06:50:20Z</cp:lastPrinted>
  <dcterms:created xsi:type="dcterms:W3CDTF">1996-10-14T23:33:28Z</dcterms:created>
  <dcterms:modified xsi:type="dcterms:W3CDTF">2017-02-13T02:57:09Z</dcterms:modified>
</cp:coreProperties>
</file>