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5000" windowHeight="6405" activeTab="2"/>
  </bookViews>
  <sheets>
    <sheet name="TH - 2017" sheetId="5" r:id="rId1"/>
    <sheet name="TH - 2018" sheetId="6" r:id="rId2"/>
    <sheet name="T1" sheetId="2" r:id="rId3"/>
    <sheet name="T2" sheetId="4" r:id="rId4"/>
  </sheets>
  <calcPr calcId="144525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C3" i="6"/>
  <c r="C5" i="6" l="1"/>
  <c r="C4" i="6"/>
  <c r="D14" i="6"/>
  <c r="H14" i="6"/>
  <c r="F14" i="6"/>
  <c r="C14" i="6"/>
  <c r="D17" i="6" l="1"/>
  <c r="D18" i="6"/>
  <c r="C12" i="5" l="1"/>
  <c r="C11" i="5"/>
  <c r="C10" i="5"/>
  <c r="C9" i="5"/>
  <c r="C8" i="5"/>
  <c r="C7" i="5"/>
  <c r="C6" i="5"/>
  <c r="C5" i="5"/>
  <c r="C3" i="5"/>
  <c r="D14" i="5"/>
  <c r="D17" i="5" s="1"/>
  <c r="F14" i="5"/>
  <c r="H14" i="5"/>
  <c r="E17" i="4"/>
  <c r="J16" i="4"/>
  <c r="I16" i="4"/>
  <c r="H16" i="4"/>
  <c r="E18" i="4" s="1"/>
  <c r="G16" i="4"/>
  <c r="F16" i="4"/>
  <c r="C14" i="5" l="1"/>
  <c r="D18" i="5" s="1"/>
  <c r="E19" i="4"/>
  <c r="E20" i="4" s="1"/>
  <c r="E22" i="4" s="1"/>
  <c r="E28" i="4"/>
  <c r="H19" i="2" l="1"/>
  <c r="E21" i="2" s="1"/>
  <c r="F19" i="2"/>
  <c r="G19" i="2"/>
  <c r="J19" i="2"/>
  <c r="I19" i="2"/>
  <c r="E20" i="2" s="1"/>
  <c r="E22" i="2" l="1"/>
  <c r="E23" i="2" l="1"/>
  <c r="E25" i="2" s="1"/>
</calcChain>
</file>

<file path=xl/sharedStrings.xml><?xml version="1.0" encoding="utf-8"?>
<sst xmlns="http://schemas.openxmlformats.org/spreadsheetml/2006/main" count="130" uniqueCount="70">
  <si>
    <t xml:space="preserve">BẢNG KÊ CƯỚC VẬN CHUYỂN </t>
  </si>
  <si>
    <t>Kính gửi: Công ty TNHH Hải Sản An Lạc</t>
  </si>
  <si>
    <t>STT</t>
  </si>
  <si>
    <t>Ngày</t>
  </si>
  <si>
    <t>Tuyến đường</t>
  </si>
  <si>
    <t xml:space="preserve">Số cont </t>
  </si>
  <si>
    <t>20'</t>
  </si>
  <si>
    <t xml:space="preserve"> 40'</t>
  </si>
  <si>
    <t>PHRU5611184</t>
  </si>
  <si>
    <t>SZLU9926130</t>
  </si>
  <si>
    <t>TEMU9329034</t>
  </si>
  <si>
    <t>TEMU9357946</t>
  </si>
  <si>
    <t>SZLU9681696</t>
  </si>
  <si>
    <t>TEMU9315920</t>
  </si>
  <si>
    <t>CCLU8585700</t>
  </si>
  <si>
    <t>SZLU2020689</t>
  </si>
  <si>
    <t>SZLU2020415</t>
  </si>
  <si>
    <t>CÔNG TY TNHH TM XNK VẬN TẢI VĨNH PHÁT</t>
  </si>
  <si>
    <t>Địa chỉ: 32/4 Lê Cảnh Tuân, P. Phú Thọ Hòa, Q. Tân Phú, TP HCM</t>
  </si>
  <si>
    <t xml:space="preserve">Mã số thuế: 0312991194 </t>
  </si>
  <si>
    <t>Mr Dũng : 0938.151.651 - 0938.818.366</t>
  </si>
  <si>
    <t>Vận chuyển (chưa VAT)</t>
  </si>
  <si>
    <t>Nâng rỗng</t>
  </si>
  <si>
    <t>Hạ rỗng</t>
  </si>
  <si>
    <t>HẢI SƠN</t>
  </si>
  <si>
    <t>TỔNG CỘNG</t>
  </si>
  <si>
    <t xml:space="preserve">Tổng chi phí nâng hạ </t>
  </si>
  <si>
    <t xml:space="preserve">Tổng chi phí vận chuyển </t>
  </si>
  <si>
    <t>Tổng chi phí VAT</t>
  </si>
  <si>
    <t>Tổng số tiền phải thanh toán</t>
  </si>
  <si>
    <t>CÔNG TY TNHH HẢI SẢN AN LẠC</t>
  </si>
  <si>
    <t>02/01</t>
  </si>
  <si>
    <t>16/01</t>
  </si>
  <si>
    <t>17/01</t>
  </si>
  <si>
    <t>18/01</t>
  </si>
  <si>
    <t>28/01</t>
  </si>
  <si>
    <t>Ngày 14 tháng 03 năm 2018</t>
  </si>
  <si>
    <t>XUA</t>
  </si>
  <si>
    <t>05/02</t>
  </si>
  <si>
    <t>CGMU9347230</t>
  </si>
  <si>
    <t>06/02</t>
  </si>
  <si>
    <t>HDMU5225871</t>
  </si>
  <si>
    <t>PHRU5612220</t>
  </si>
  <si>
    <t>08/02</t>
  </si>
  <si>
    <t>BMOU8712003</t>
  </si>
  <si>
    <t>CCLU8589497</t>
  </si>
  <si>
    <t>BMOU9502676</t>
  </si>
  <si>
    <t>Ngày 31 tháng 10 năm 2017</t>
  </si>
  <si>
    <t>THANG</t>
  </si>
  <si>
    <t>VAN CHUYỂN</t>
  </si>
  <si>
    <t>NÂNG HẠ</t>
  </si>
  <si>
    <t>TM</t>
  </si>
  <si>
    <t>CK</t>
  </si>
  <si>
    <t>16/8-16/12</t>
  </si>
  <si>
    <t>NGÀY</t>
  </si>
  <si>
    <t>THANH TOÁN</t>
  </si>
  <si>
    <t>21/12-16/1</t>
  </si>
  <si>
    <t>6/1-15/4</t>
  </si>
  <si>
    <t>7/4-2/6</t>
  </si>
  <si>
    <t>8/6-30/7</t>
  </si>
  <si>
    <t>15/8-28/8</t>
  </si>
  <si>
    <t>4/9-30/9</t>
  </si>
  <si>
    <t>1/10-26/10</t>
  </si>
  <si>
    <t>3/11-29/11</t>
  </si>
  <si>
    <t>4/12-30/12</t>
  </si>
  <si>
    <t>CÒN LẠI TM:</t>
  </si>
  <si>
    <t>CÒN LẠI CK:</t>
  </si>
  <si>
    <t>2/1-28/1</t>
  </si>
  <si>
    <t>5/2-8/2</t>
  </si>
  <si>
    <t>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</si>
</sst>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_(* #,##0_);_(* \(#,##0\);_(* &quot;-&quot;?_);_(@_)"/>
    <numFmt numFmtId="167" formatCode="#,##0\ ;&quot; (&quot;#,##0\);&quot; -&quot;#\ ;@\ "/>
  </numFmts>
  <fonts count="24" x14ac:knownFonts="1">
    <font>
      <sz val="12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</font>
    <font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sz val="10"/>
      <name val="Arial"/>
      <family val="2"/>
    </font>
    <font>
      <b/>
      <sz val="12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b/>
      <sz val="14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sz val="10"/>
      <name val="VNI-Times"/>
    </font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2" fillId="0" borderId="0"/>
    <xf numFmtId="43" fontId="2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/>
    <xf numFmtId="164" fontId="1" fillId="0" borderId="0" xfId="2" applyNumberFormat="1" applyFont="1"/>
    <xf numFmtId="0" fontId="4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64" fontId="3" fillId="3" borderId="1" xfId="2" applyNumberFormat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/>
    </xf>
    <xf numFmtId="0" fontId="9" fillId="0" borderId="0" xfId="1" applyFont="1" applyFill="1" applyAlignment="1">
      <alignment horizontal="right"/>
    </xf>
    <xf numFmtId="0" fontId="10" fillId="0" borderId="0" xfId="1" applyFont="1" applyFill="1" applyAlignment="1">
      <alignment horizontal="right"/>
    </xf>
    <xf numFmtId="0" fontId="11" fillId="0" borderId="0" xfId="1" applyFont="1" applyFill="1" applyBorder="1" applyAlignment="1">
      <alignment horizontal="center"/>
    </xf>
    <xf numFmtId="0" fontId="8" fillId="0" borderId="0" xfId="3" applyFont="1" applyFill="1" applyAlignment="1">
      <alignment horizontal="left"/>
    </xf>
    <xf numFmtId="1" fontId="10" fillId="0" borderId="0" xfId="1" applyNumberFormat="1" applyFont="1" applyFill="1" applyAlignment="1">
      <alignment horizontal="right"/>
    </xf>
    <xf numFmtId="165" fontId="13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165" fontId="9" fillId="0" borderId="0" xfId="1" applyNumberFormat="1" applyFont="1" applyFill="1" applyAlignment="1">
      <alignment horizontal="right"/>
    </xf>
    <xf numFmtId="0" fontId="8" fillId="2" borderId="0" xfId="3" applyFont="1" applyFill="1" applyAlignment="1">
      <alignment horizontal="left"/>
    </xf>
    <xf numFmtId="1" fontId="10" fillId="2" borderId="0" xfId="1" applyNumberFormat="1" applyFont="1" applyFill="1" applyAlignment="1">
      <alignment horizontal="right"/>
    </xf>
    <xf numFmtId="166" fontId="13" fillId="2" borderId="0" xfId="1" applyNumberFormat="1" applyFont="1" applyFill="1" applyBorder="1" applyAlignment="1">
      <alignment horizontal="center"/>
    </xf>
    <xf numFmtId="0" fontId="8" fillId="0" borderId="0" xfId="1" applyFont="1" applyFill="1" applyAlignment="1">
      <alignment horizontal="left"/>
    </xf>
    <xf numFmtId="0" fontId="14" fillId="4" borderId="0" xfId="3" applyFont="1" applyFill="1" applyAlignment="1">
      <alignment horizontal="left"/>
    </xf>
    <xf numFmtId="1" fontId="14" fillId="4" borderId="0" xfId="1" applyNumberFormat="1" applyFont="1" applyFill="1" applyAlignment="1">
      <alignment horizontal="right"/>
    </xf>
    <xf numFmtId="1" fontId="15" fillId="4" borderId="0" xfId="1" applyNumberFormat="1" applyFont="1" applyFill="1" applyAlignment="1">
      <alignment horizontal="right"/>
    </xf>
    <xf numFmtId="165" fontId="14" fillId="4" borderId="0" xfId="1" applyNumberFormat="1" applyFont="1" applyFill="1" applyBorder="1" applyAlignment="1">
      <alignment horizontal="center"/>
    </xf>
    <xf numFmtId="1" fontId="16" fillId="0" borderId="0" xfId="1" applyNumberFormat="1" applyFont="1" applyFill="1" applyAlignment="1">
      <alignment horizontal="right"/>
    </xf>
    <xf numFmtId="165" fontId="17" fillId="0" borderId="0" xfId="1" applyNumberFormat="1" applyFont="1" applyFill="1" applyBorder="1" applyAlignment="1">
      <alignment horizontal="center"/>
    </xf>
    <xf numFmtId="0" fontId="2" fillId="0" borderId="0" xfId="3" applyFont="1" applyFill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center"/>
    </xf>
    <xf numFmtId="0" fontId="18" fillId="0" borderId="0" xfId="1" applyFont="1"/>
    <xf numFmtId="165" fontId="13" fillId="0" borderId="0" xfId="1" applyNumberFormat="1" applyFont="1" applyAlignment="1">
      <alignment horizontal="center"/>
    </xf>
    <xf numFmtId="0" fontId="18" fillId="0" borderId="0" xfId="1" applyFont="1" applyAlignment="1">
      <alignment horizontal="center"/>
    </xf>
    <xf numFmtId="167" fontId="18" fillId="0" borderId="0" xfId="2" applyNumberFormat="1" applyFont="1" applyFill="1" applyBorder="1" applyAlignment="1" applyProtection="1">
      <alignment horizontal="center"/>
    </xf>
    <xf numFmtId="167" fontId="18" fillId="0" borderId="0" xfId="2" applyNumberFormat="1" applyFont="1" applyFill="1" applyBorder="1" applyAlignment="1" applyProtection="1"/>
    <xf numFmtId="167" fontId="19" fillId="0" borderId="0" xfId="2" applyNumberFormat="1" applyFont="1" applyFill="1" applyBorder="1" applyAlignment="1" applyProtection="1">
      <alignment horizontal="center"/>
    </xf>
    <xf numFmtId="0" fontId="20" fillId="0" borderId="0" xfId="1" applyFont="1"/>
    <xf numFmtId="0" fontId="12" fillId="0" borderId="0" xfId="1" applyFont="1"/>
    <xf numFmtId="0" fontId="13" fillId="0" borderId="0" xfId="1" applyFont="1" applyAlignment="1">
      <alignment horizontal="left"/>
    </xf>
    <xf numFmtId="0" fontId="18" fillId="0" borderId="0" xfId="1" applyFont="1" applyAlignme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/>
    <xf numFmtId="16" fontId="0" fillId="0" borderId="1" xfId="0" quotePrefix="1" applyNumberFormat="1" applyBorder="1"/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0" fillId="0" borderId="7" xfId="4" applyNumberFormat="1" applyFont="1" applyBorder="1" applyAlignment="1">
      <alignment horizontal="center" vertical="center"/>
    </xf>
    <xf numFmtId="165" fontId="0" fillId="0" borderId="6" xfId="4" applyNumberFormat="1" applyFont="1" applyBorder="1" applyAlignment="1">
      <alignment horizontal="center" vertical="center"/>
    </xf>
    <xf numFmtId="165" fontId="0" fillId="0" borderId="8" xfId="4" applyNumberFormat="1" applyFont="1" applyBorder="1" applyAlignment="1">
      <alignment horizontal="center" vertical="center"/>
    </xf>
    <xf numFmtId="165" fontId="22" fillId="0" borderId="1" xfId="4" applyNumberFormat="1" applyFont="1" applyBorder="1" applyAlignment="1">
      <alignment horizontal="center" vertical="center"/>
    </xf>
    <xf numFmtId="14" fontId="0" fillId="0" borderId="7" xfId="4" applyNumberFormat="1" applyFont="1" applyBorder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3" fillId="2" borderId="1" xfId="0" applyNumberFormat="1" applyFont="1" applyFill="1" applyBorder="1"/>
    <xf numFmtId="165" fontId="0" fillId="2" borderId="6" xfId="4" applyNumberFormat="1" applyFont="1" applyFill="1" applyBorder="1" applyAlignment="1">
      <alignment horizontal="center" vertical="center"/>
    </xf>
  </cellXfs>
  <cellStyles count="5">
    <cellStyle name="Comma" xfId="4" builtinId="3"/>
    <cellStyle name="Comma 2" xfId="2"/>
    <cellStyle name="Normal" xfId="0" builtinId="0"/>
    <cellStyle name="Normal 2" xfId="1"/>
    <cellStyle name="Normal_Copy of DOANH THU VAN TAI T08-2009- SL CBC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D5" sqref="D5"/>
    </sheetView>
  </sheetViews>
  <sheetFormatPr defaultRowHeight="19.5" customHeight="1" x14ac:dyDescent="0.25"/>
  <cols>
    <col min="1" max="1" width="6.625" style="62" customWidth="1"/>
    <col min="2" max="2" width="10.875" style="62" customWidth="1"/>
    <col min="3" max="4" width="16.25" style="62" customWidth="1"/>
    <col min="5" max="5" width="9.625" style="62" customWidth="1"/>
    <col min="6" max="6" width="16.25" style="62" customWidth="1"/>
    <col min="7" max="7" width="9.625" style="62" customWidth="1"/>
    <col min="8" max="8" width="16.25" style="62" customWidth="1"/>
    <col min="9" max="9" width="9" style="62"/>
    <col min="10" max="10" width="14.75" style="62" bestFit="1" customWidth="1"/>
    <col min="11" max="16384" width="9" style="62"/>
  </cols>
  <sheetData>
    <row r="1" spans="1:11" s="67" customFormat="1" ht="19.5" customHeight="1" x14ac:dyDescent="0.25">
      <c r="A1" s="79" t="s">
        <v>2</v>
      </c>
      <c r="B1" s="79" t="s">
        <v>48</v>
      </c>
      <c r="C1" s="79" t="s">
        <v>49</v>
      </c>
      <c r="D1" s="79" t="s">
        <v>50</v>
      </c>
      <c r="E1" s="76" t="s">
        <v>55</v>
      </c>
      <c r="F1" s="76"/>
      <c r="G1" s="76"/>
      <c r="H1" s="76"/>
    </row>
    <row r="2" spans="1:11" s="61" customFormat="1" ht="22.5" customHeight="1" x14ac:dyDescent="0.25">
      <c r="A2" s="79"/>
      <c r="B2" s="79"/>
      <c r="C2" s="79"/>
      <c r="D2" s="79"/>
      <c r="E2" s="65" t="s">
        <v>54</v>
      </c>
      <c r="F2" s="65" t="s">
        <v>51</v>
      </c>
      <c r="G2" s="65" t="s">
        <v>54</v>
      </c>
      <c r="H2" s="65" t="s">
        <v>52</v>
      </c>
    </row>
    <row r="3" spans="1:11" ht="19.5" customHeight="1" x14ac:dyDescent="0.25">
      <c r="A3" s="64">
        <v>1</v>
      </c>
      <c r="B3" s="64" t="s">
        <v>53</v>
      </c>
      <c r="C3" s="68">
        <f>142800000+14280000</f>
        <v>157080000</v>
      </c>
      <c r="D3" s="68">
        <v>42810000</v>
      </c>
      <c r="E3" s="72"/>
      <c r="F3" s="68"/>
      <c r="G3" s="72">
        <v>42755</v>
      </c>
      <c r="H3" s="68">
        <v>157080000</v>
      </c>
      <c r="J3" s="74"/>
      <c r="K3" s="75"/>
    </row>
    <row r="4" spans="1:11" ht="19.5" customHeight="1" x14ac:dyDescent="0.25">
      <c r="A4" s="63">
        <v>2</v>
      </c>
      <c r="B4" s="63" t="s">
        <v>56</v>
      </c>
      <c r="C4" s="90">
        <v>71610000</v>
      </c>
      <c r="D4" s="90">
        <v>19440000</v>
      </c>
      <c r="E4" s="72"/>
      <c r="F4" s="69"/>
      <c r="G4" s="72"/>
      <c r="H4" s="69"/>
      <c r="J4" s="74"/>
      <c r="K4" s="75"/>
    </row>
    <row r="5" spans="1:11" ht="19.5" customHeight="1" x14ac:dyDescent="0.25">
      <c r="A5" s="64">
        <v>3</v>
      </c>
      <c r="B5" s="64" t="s">
        <v>57</v>
      </c>
      <c r="C5" s="69">
        <f>128600000+12860000</f>
        <v>141460000</v>
      </c>
      <c r="D5" s="69">
        <v>35785000</v>
      </c>
      <c r="E5" s="72">
        <v>42851</v>
      </c>
      <c r="F5" s="69">
        <v>60000000</v>
      </c>
      <c r="G5" s="72">
        <v>42853</v>
      </c>
      <c r="H5" s="69">
        <v>50000000</v>
      </c>
      <c r="J5" s="74"/>
      <c r="K5" s="75"/>
    </row>
    <row r="6" spans="1:11" ht="19.5" customHeight="1" x14ac:dyDescent="0.25">
      <c r="A6" s="63">
        <v>4</v>
      </c>
      <c r="B6" s="63" t="s">
        <v>58</v>
      </c>
      <c r="C6" s="69">
        <f>200900000+20090000</f>
        <v>220990000</v>
      </c>
      <c r="D6" s="69">
        <v>59450000</v>
      </c>
      <c r="E6" s="72"/>
      <c r="F6" s="69"/>
      <c r="G6" s="72">
        <v>42894</v>
      </c>
      <c r="H6" s="69">
        <v>150000000</v>
      </c>
      <c r="J6" s="74"/>
      <c r="K6" s="75"/>
    </row>
    <row r="7" spans="1:11" ht="19.5" customHeight="1" x14ac:dyDescent="0.25">
      <c r="A7" s="64">
        <v>5</v>
      </c>
      <c r="B7" s="64" t="s">
        <v>59</v>
      </c>
      <c r="C7" s="69">
        <f>191800000+19180000</f>
        <v>210980000</v>
      </c>
      <c r="D7" s="69">
        <v>57615000</v>
      </c>
      <c r="E7" s="72"/>
      <c r="F7" s="69"/>
      <c r="G7" s="72">
        <v>42922</v>
      </c>
      <c r="H7" s="69">
        <v>100000000</v>
      </c>
      <c r="J7" s="74"/>
      <c r="K7" s="75"/>
    </row>
    <row r="8" spans="1:11" ht="19.5" customHeight="1" x14ac:dyDescent="0.25">
      <c r="A8" s="63">
        <v>6</v>
      </c>
      <c r="B8" s="63" t="s">
        <v>60</v>
      </c>
      <c r="C8" s="69">
        <f>26600000+2660000</f>
        <v>29260000</v>
      </c>
      <c r="D8" s="69">
        <v>7975000</v>
      </c>
      <c r="E8" s="72"/>
      <c r="F8" s="69"/>
      <c r="G8" s="72">
        <v>42964</v>
      </c>
      <c r="H8" s="69">
        <v>200000000</v>
      </c>
      <c r="J8" s="74"/>
      <c r="K8" s="75"/>
    </row>
    <row r="9" spans="1:11" ht="19.5" customHeight="1" x14ac:dyDescent="0.25">
      <c r="A9" s="64">
        <v>7</v>
      </c>
      <c r="B9" s="64" t="s">
        <v>61</v>
      </c>
      <c r="C9" s="69">
        <f>166600000+16660000</f>
        <v>183260000</v>
      </c>
      <c r="D9" s="69">
        <v>45490000</v>
      </c>
      <c r="E9" s="72"/>
      <c r="F9" s="69"/>
      <c r="G9" s="72"/>
      <c r="H9" s="69"/>
      <c r="J9" s="74"/>
      <c r="K9" s="75"/>
    </row>
    <row r="10" spans="1:11" ht="19.5" customHeight="1" x14ac:dyDescent="0.25">
      <c r="A10" s="63">
        <v>8</v>
      </c>
      <c r="B10" s="63" t="s">
        <v>62</v>
      </c>
      <c r="C10" s="69">
        <f>135100000+13510000</f>
        <v>148610000</v>
      </c>
      <c r="D10" s="69">
        <v>35365000</v>
      </c>
      <c r="E10" s="72"/>
      <c r="F10" s="69"/>
      <c r="G10" s="72">
        <v>43011</v>
      </c>
      <c r="H10" s="69">
        <v>200000000</v>
      </c>
      <c r="J10" s="74"/>
      <c r="K10" s="75"/>
    </row>
    <row r="11" spans="1:11" ht="19.5" customHeight="1" x14ac:dyDescent="0.25">
      <c r="A11" s="64">
        <v>9</v>
      </c>
      <c r="B11" s="64" t="s">
        <v>63</v>
      </c>
      <c r="C11" s="69">
        <f>64400000+6440000</f>
        <v>70840000</v>
      </c>
      <c r="D11" s="69">
        <v>19880000</v>
      </c>
      <c r="E11" s="72"/>
      <c r="F11" s="69"/>
      <c r="G11" s="72">
        <v>43056</v>
      </c>
      <c r="H11" s="69">
        <v>200000000</v>
      </c>
      <c r="J11" s="74"/>
      <c r="K11" s="75"/>
    </row>
    <row r="12" spans="1:11" ht="19.5" customHeight="1" x14ac:dyDescent="0.25">
      <c r="A12" s="63">
        <v>10</v>
      </c>
      <c r="B12" s="63" t="s">
        <v>64</v>
      </c>
      <c r="C12" s="69">
        <f>82500000+8250000</f>
        <v>90750000</v>
      </c>
      <c r="D12" s="69">
        <v>21270000</v>
      </c>
      <c r="E12" s="72"/>
      <c r="F12" s="69"/>
      <c r="G12" s="72"/>
      <c r="H12" s="69"/>
      <c r="J12" s="74"/>
      <c r="K12" s="75"/>
    </row>
    <row r="13" spans="1:11" ht="19.5" customHeight="1" x14ac:dyDescent="0.25">
      <c r="A13" s="66"/>
      <c r="B13" s="66"/>
      <c r="C13" s="70"/>
      <c r="D13" s="70"/>
      <c r="E13" s="72"/>
      <c r="F13" s="70"/>
      <c r="G13" s="72"/>
      <c r="H13" s="70"/>
    </row>
    <row r="14" spans="1:11" s="67" customFormat="1" ht="19.5" customHeight="1" x14ac:dyDescent="0.25">
      <c r="A14" s="77" t="s">
        <v>25</v>
      </c>
      <c r="B14" s="78"/>
      <c r="C14" s="71">
        <f>SUM(C3:C13)</f>
        <v>1324840000</v>
      </c>
      <c r="D14" s="71">
        <f>SUM(D3:D13)</f>
        <v>345080000</v>
      </c>
      <c r="E14" s="71"/>
      <c r="F14" s="71">
        <f>SUM(F3:F13)</f>
        <v>60000000</v>
      </c>
      <c r="G14" s="71"/>
      <c r="H14" s="71">
        <f>SUM(H3:H13)</f>
        <v>1057080000</v>
      </c>
    </row>
    <row r="17" spans="3:4" s="67" customFormat="1" ht="19.5" customHeight="1" x14ac:dyDescent="0.25">
      <c r="C17" s="67" t="s">
        <v>65</v>
      </c>
      <c r="D17" s="73">
        <f>D14-F14</f>
        <v>285080000</v>
      </c>
    </row>
    <row r="18" spans="3:4" s="67" customFormat="1" ht="19.5" customHeight="1" x14ac:dyDescent="0.25">
      <c r="C18" s="67" t="s">
        <v>66</v>
      </c>
      <c r="D18" s="73">
        <f>C14-H14</f>
        <v>267760000</v>
      </c>
    </row>
  </sheetData>
  <mergeCells count="6">
    <mergeCell ref="E1:H1"/>
    <mergeCell ref="A14:B14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8"/>
  <sheetViews>
    <sheetView workbookViewId="0">
      <selection activeCell="D21" sqref="D21"/>
    </sheetView>
  </sheetViews>
  <sheetFormatPr defaultRowHeight="19.5" customHeight="1" x14ac:dyDescent="0.25"/>
  <cols>
    <col min="1" max="1" width="6.625" style="62" customWidth="1"/>
    <col min="2" max="2" width="10.875" style="62" customWidth="1"/>
    <col min="3" max="4" width="16.25" style="62" customWidth="1"/>
    <col min="5" max="5" width="9.625" style="62" customWidth="1"/>
    <col min="6" max="6" width="16.25" style="62" customWidth="1"/>
    <col min="7" max="7" width="9.625" style="62" customWidth="1"/>
    <col min="8" max="8" width="16.25" style="62" customWidth="1"/>
    <col min="9" max="16384" width="9" style="62"/>
  </cols>
  <sheetData>
    <row r="1" spans="1:8" s="67" customFormat="1" ht="19.5" customHeight="1" x14ac:dyDescent="0.25">
      <c r="A1" s="79" t="s">
        <v>2</v>
      </c>
      <c r="B1" s="79" t="s">
        <v>48</v>
      </c>
      <c r="C1" s="79" t="s">
        <v>49</v>
      </c>
      <c r="D1" s="79" t="s">
        <v>50</v>
      </c>
      <c r="E1" s="76" t="s">
        <v>55</v>
      </c>
      <c r="F1" s="76"/>
      <c r="G1" s="76"/>
      <c r="H1" s="76"/>
    </row>
    <row r="2" spans="1:8" s="61" customFormat="1" ht="22.5" customHeight="1" x14ac:dyDescent="0.25">
      <c r="A2" s="79"/>
      <c r="B2" s="79"/>
      <c r="C2" s="79"/>
      <c r="D2" s="79"/>
      <c r="E2" s="65" t="s">
        <v>54</v>
      </c>
      <c r="F2" s="65" t="s">
        <v>51</v>
      </c>
      <c r="G2" s="65" t="s">
        <v>54</v>
      </c>
      <c r="H2" s="65" t="s">
        <v>52</v>
      </c>
    </row>
    <row r="3" spans="1:8" ht="19.5" customHeight="1" x14ac:dyDescent="0.25">
      <c r="A3" s="64">
        <v>1</v>
      </c>
      <c r="B3" s="64" t="s">
        <v>69</v>
      </c>
      <c r="C3" s="68">
        <f>'TH - 2017'!C14</f>
        <v>1324840000</v>
      </c>
      <c r="D3" s="68">
        <f>'TH - 2017'!D14</f>
        <v>345080000</v>
      </c>
      <c r="E3" s="68">
        <f>'TH - 2017'!E14</f>
        <v>0</v>
      </c>
      <c r="F3" s="68">
        <f>'TH - 2017'!F14</f>
        <v>60000000</v>
      </c>
      <c r="G3" s="68">
        <f>'TH - 2017'!G14</f>
        <v>0</v>
      </c>
      <c r="H3" s="68">
        <f>'TH - 2017'!H14</f>
        <v>1057080000</v>
      </c>
    </row>
    <row r="4" spans="1:8" ht="19.5" customHeight="1" x14ac:dyDescent="0.25">
      <c r="A4" s="63">
        <v>2</v>
      </c>
      <c r="B4" s="63" t="s">
        <v>67</v>
      </c>
      <c r="C4" s="69">
        <f>29400000+2940000</f>
        <v>32340000</v>
      </c>
      <c r="D4" s="69">
        <v>8540000</v>
      </c>
      <c r="E4" s="72"/>
      <c r="F4" s="69"/>
      <c r="G4" s="72"/>
      <c r="H4" s="69"/>
    </row>
    <row r="5" spans="1:8" ht="19.5" customHeight="1" x14ac:dyDescent="0.25">
      <c r="A5" s="64">
        <v>3</v>
      </c>
      <c r="B5" s="64" t="s">
        <v>68</v>
      </c>
      <c r="C5" s="69">
        <f>18900000+1890000</f>
        <v>20790000</v>
      </c>
      <c r="D5" s="69">
        <v>5020000</v>
      </c>
      <c r="E5" s="72">
        <v>43137</v>
      </c>
      <c r="F5" s="69">
        <v>100000000</v>
      </c>
      <c r="G5" s="72">
        <v>43137</v>
      </c>
      <c r="H5" s="69">
        <v>106170000</v>
      </c>
    </row>
    <row r="6" spans="1:8" ht="19.5" customHeight="1" x14ac:dyDescent="0.25">
      <c r="A6" s="63">
        <v>4</v>
      </c>
      <c r="B6" s="63"/>
      <c r="C6" s="69"/>
      <c r="D6" s="69"/>
      <c r="E6" s="72">
        <v>43182</v>
      </c>
      <c r="F6" s="69">
        <v>197775000</v>
      </c>
      <c r="G6" s="72"/>
      <c r="H6" s="69"/>
    </row>
    <row r="7" spans="1:8" ht="19.5" customHeight="1" x14ac:dyDescent="0.25">
      <c r="A7" s="64">
        <v>5</v>
      </c>
      <c r="B7" s="64"/>
      <c r="C7" s="69"/>
      <c r="D7" s="69"/>
      <c r="E7" s="72"/>
      <c r="F7" s="69"/>
      <c r="G7" s="72"/>
      <c r="H7" s="69"/>
    </row>
    <row r="8" spans="1:8" ht="19.5" customHeight="1" x14ac:dyDescent="0.25">
      <c r="A8" s="63">
        <v>6</v>
      </c>
      <c r="B8" s="63"/>
      <c r="C8" s="69"/>
      <c r="D8" s="69"/>
      <c r="E8" s="72"/>
      <c r="F8" s="69"/>
      <c r="G8" s="72"/>
      <c r="H8" s="69"/>
    </row>
    <row r="9" spans="1:8" ht="19.5" customHeight="1" x14ac:dyDescent="0.25">
      <c r="A9" s="64">
        <v>7</v>
      </c>
      <c r="B9" s="64"/>
      <c r="C9" s="69"/>
      <c r="D9" s="69"/>
      <c r="E9" s="72"/>
      <c r="F9" s="69"/>
      <c r="G9" s="72"/>
      <c r="H9" s="69"/>
    </row>
    <row r="10" spans="1:8" ht="19.5" customHeight="1" x14ac:dyDescent="0.25">
      <c r="A10" s="63">
        <v>8</v>
      </c>
      <c r="B10" s="63"/>
      <c r="C10" s="69"/>
      <c r="D10" s="69"/>
      <c r="E10" s="72"/>
      <c r="F10" s="69"/>
      <c r="G10" s="72"/>
      <c r="H10" s="69"/>
    </row>
    <row r="11" spans="1:8" ht="19.5" customHeight="1" x14ac:dyDescent="0.25">
      <c r="A11" s="64">
        <v>9</v>
      </c>
      <c r="B11" s="64"/>
      <c r="C11" s="69"/>
      <c r="D11" s="69"/>
      <c r="E11" s="72"/>
      <c r="F11" s="69"/>
      <c r="G11" s="72"/>
      <c r="H11" s="69"/>
    </row>
    <row r="12" spans="1:8" ht="19.5" customHeight="1" x14ac:dyDescent="0.25">
      <c r="A12" s="63">
        <v>10</v>
      </c>
      <c r="B12" s="63"/>
      <c r="C12" s="69"/>
      <c r="D12" s="69"/>
      <c r="E12" s="72"/>
      <c r="F12" s="69"/>
      <c r="G12" s="72"/>
      <c r="H12" s="69"/>
    </row>
    <row r="13" spans="1:8" ht="19.5" customHeight="1" x14ac:dyDescent="0.25">
      <c r="A13" s="66"/>
      <c r="B13" s="66"/>
      <c r="C13" s="70"/>
      <c r="D13" s="70"/>
      <c r="E13" s="72"/>
      <c r="F13" s="70"/>
      <c r="G13" s="72"/>
      <c r="H13" s="70"/>
    </row>
    <row r="14" spans="1:8" s="67" customFormat="1" ht="19.5" customHeight="1" x14ac:dyDescent="0.25">
      <c r="A14" s="77" t="s">
        <v>25</v>
      </c>
      <c r="B14" s="78"/>
      <c r="C14" s="71">
        <f>SUM(C3:C13)</f>
        <v>1377970000</v>
      </c>
      <c r="D14" s="71">
        <f>SUM(D3:D13)</f>
        <v>358640000</v>
      </c>
      <c r="E14" s="71"/>
      <c r="F14" s="71">
        <f>SUM(F3:F13)</f>
        <v>357775000</v>
      </c>
      <c r="G14" s="71"/>
      <c r="H14" s="71">
        <f>SUM(H3:H13)</f>
        <v>1163250000</v>
      </c>
    </row>
    <row r="17" spans="3:4" s="67" customFormat="1" ht="19.5" customHeight="1" x14ac:dyDescent="0.25">
      <c r="C17" s="67" t="s">
        <v>65</v>
      </c>
      <c r="D17" s="73">
        <f>D14-F14</f>
        <v>865000</v>
      </c>
    </row>
    <row r="18" spans="3:4" s="67" customFormat="1" ht="19.5" customHeight="1" x14ac:dyDescent="0.25">
      <c r="C18" s="67" t="s">
        <v>66</v>
      </c>
      <c r="D18" s="73">
        <f>C14-H14</f>
        <v>214720000</v>
      </c>
    </row>
  </sheetData>
  <mergeCells count="6">
    <mergeCell ref="E1:H1"/>
    <mergeCell ref="A14:B14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Q32"/>
  <sheetViews>
    <sheetView tabSelected="1" topLeftCell="A7" workbookViewId="0">
      <selection activeCell="E32" sqref="E32"/>
    </sheetView>
  </sheetViews>
  <sheetFormatPr defaultRowHeight="15.75" x14ac:dyDescent="0.25"/>
  <cols>
    <col min="1" max="1" width="5.5" customWidth="1"/>
    <col min="2" max="2" width="7.375" customWidth="1"/>
    <col min="3" max="4" width="4.75" customWidth="1"/>
    <col min="5" max="5" width="15.5" customWidth="1"/>
    <col min="6" max="7" width="6.125" customWidth="1"/>
    <col min="8" max="8" width="14" customWidth="1"/>
    <col min="9" max="9" width="11.125" bestFit="1" customWidth="1"/>
    <col min="10" max="10" width="11.875" bestFit="1" customWidth="1"/>
  </cols>
  <sheetData>
    <row r="1" spans="1:14" x14ac:dyDescent="0.25">
      <c r="A1" s="4" t="s">
        <v>17</v>
      </c>
      <c r="B1" s="5"/>
      <c r="C1" s="5"/>
      <c r="D1" s="6"/>
      <c r="E1" s="5"/>
      <c r="F1" s="7"/>
      <c r="G1" s="7"/>
      <c r="H1" s="8"/>
      <c r="I1" s="8"/>
      <c r="J1" s="8"/>
      <c r="K1" s="7"/>
      <c r="L1" s="7"/>
      <c r="M1" s="7"/>
      <c r="N1" s="7"/>
    </row>
    <row r="2" spans="1:14" x14ac:dyDescent="0.25">
      <c r="A2" s="6" t="s">
        <v>18</v>
      </c>
      <c r="B2" s="5"/>
      <c r="C2" s="5"/>
      <c r="D2" s="6"/>
      <c r="E2" s="5"/>
      <c r="F2" s="7"/>
      <c r="G2" s="7"/>
      <c r="H2" s="8"/>
      <c r="I2" s="8"/>
      <c r="J2" s="8"/>
      <c r="K2" s="7"/>
      <c r="L2" s="7"/>
      <c r="M2" s="7"/>
      <c r="N2" s="7"/>
    </row>
    <row r="3" spans="1:14" x14ac:dyDescent="0.25">
      <c r="A3" s="6" t="s">
        <v>19</v>
      </c>
      <c r="B3" s="5"/>
      <c r="C3" s="5"/>
      <c r="D3" s="6"/>
      <c r="E3" s="5"/>
      <c r="F3" s="7"/>
      <c r="G3" s="7"/>
      <c r="H3" s="8"/>
      <c r="I3" s="8"/>
      <c r="J3" s="8"/>
      <c r="K3" s="7"/>
      <c r="L3" s="7"/>
      <c r="M3" s="7"/>
      <c r="N3" s="7"/>
    </row>
    <row r="4" spans="1:14" x14ac:dyDescent="0.25">
      <c r="A4" s="6" t="s">
        <v>20</v>
      </c>
      <c r="B4" s="5"/>
      <c r="C4" s="5"/>
      <c r="D4" s="6"/>
      <c r="E4" s="5"/>
      <c r="F4" s="7"/>
      <c r="G4" s="7"/>
      <c r="H4" s="8"/>
      <c r="I4" s="8"/>
      <c r="J4" s="8"/>
      <c r="K4" s="7"/>
      <c r="L4" s="7"/>
      <c r="M4" s="7"/>
      <c r="N4" s="7"/>
    </row>
    <row r="5" spans="1:14" x14ac:dyDescent="0.25">
      <c r="A5" s="6"/>
      <c r="B5" s="5"/>
      <c r="C5" s="5"/>
      <c r="D5" s="6"/>
      <c r="E5" s="5"/>
      <c r="F5" s="7"/>
      <c r="G5" s="7"/>
      <c r="H5" s="8"/>
      <c r="I5" s="8"/>
      <c r="J5" s="8"/>
      <c r="K5" s="7"/>
      <c r="L5" s="7"/>
      <c r="M5" s="7"/>
      <c r="N5" s="7"/>
    </row>
    <row r="6" spans="1:14" ht="22.5" x14ac:dyDescent="0.3">
      <c r="A6" s="80" t="s">
        <v>0</v>
      </c>
      <c r="B6" s="80"/>
      <c r="C6" s="80"/>
      <c r="D6" s="80"/>
      <c r="E6" s="80"/>
      <c r="F6" s="9"/>
      <c r="G6" s="9"/>
      <c r="H6" s="9"/>
      <c r="I6" s="9"/>
      <c r="J6" s="9"/>
      <c r="K6" s="9"/>
      <c r="L6" s="10"/>
      <c r="M6" s="10"/>
      <c r="N6" s="7"/>
    </row>
    <row r="7" spans="1:14" ht="22.5" x14ac:dyDescent="0.3">
      <c r="A7" s="11" t="s">
        <v>1</v>
      </c>
      <c r="B7" s="11"/>
      <c r="C7" s="11"/>
      <c r="D7" s="11"/>
      <c r="E7" s="11"/>
      <c r="F7" s="12"/>
      <c r="G7" s="12"/>
      <c r="H7" s="12"/>
      <c r="I7" s="12"/>
      <c r="J7" s="12"/>
      <c r="K7" s="12"/>
      <c r="L7" s="10"/>
      <c r="M7" s="10"/>
      <c r="N7" s="7"/>
    </row>
    <row r="8" spans="1:14" x14ac:dyDescent="0.25">
      <c r="A8" s="13"/>
      <c r="B8" s="13"/>
      <c r="C8" s="13"/>
      <c r="D8" s="14"/>
      <c r="E8" s="13"/>
      <c r="F8" s="13"/>
      <c r="G8" s="13"/>
      <c r="H8" s="13"/>
      <c r="I8" s="13"/>
      <c r="J8" s="13"/>
      <c r="K8" s="5"/>
      <c r="L8" s="10"/>
    </row>
    <row r="9" spans="1:14" ht="28.5" x14ac:dyDescent="0.25">
      <c r="A9" s="15" t="s">
        <v>2</v>
      </c>
      <c r="B9" s="15" t="s">
        <v>3</v>
      </c>
      <c r="C9" s="81" t="s">
        <v>4</v>
      </c>
      <c r="D9" s="82"/>
      <c r="E9" s="15" t="s">
        <v>5</v>
      </c>
      <c r="F9" s="16" t="s">
        <v>6</v>
      </c>
      <c r="G9" s="16" t="s">
        <v>7</v>
      </c>
      <c r="H9" s="17" t="s">
        <v>21</v>
      </c>
      <c r="I9" s="17" t="s">
        <v>22</v>
      </c>
      <c r="J9" s="18" t="s">
        <v>23</v>
      </c>
    </row>
    <row r="10" spans="1:14" x14ac:dyDescent="0.25">
      <c r="A10" s="1">
        <v>1</v>
      </c>
      <c r="B10" s="60" t="s">
        <v>31</v>
      </c>
      <c r="C10" s="83" t="s">
        <v>24</v>
      </c>
      <c r="D10" s="84"/>
      <c r="E10" s="1" t="s">
        <v>8</v>
      </c>
      <c r="F10" s="1">
        <v>1</v>
      </c>
      <c r="G10" s="19"/>
      <c r="H10" s="20">
        <v>2800000</v>
      </c>
      <c r="I10" s="2">
        <v>340000</v>
      </c>
      <c r="J10" s="3">
        <v>350000</v>
      </c>
    </row>
    <row r="11" spans="1:14" x14ac:dyDescent="0.25">
      <c r="A11" s="1">
        <v>2</v>
      </c>
      <c r="B11" s="60" t="s">
        <v>32</v>
      </c>
      <c r="C11" s="83" t="s">
        <v>24</v>
      </c>
      <c r="D11" s="84"/>
      <c r="E11" s="1" t="s">
        <v>16</v>
      </c>
      <c r="F11" s="1">
        <v>1</v>
      </c>
      <c r="G11" s="19"/>
      <c r="H11" s="20">
        <v>2800000</v>
      </c>
      <c r="I11" s="2">
        <v>340000</v>
      </c>
      <c r="J11" s="3">
        <v>340000</v>
      </c>
    </row>
    <row r="12" spans="1:14" x14ac:dyDescent="0.25">
      <c r="A12" s="1">
        <v>4</v>
      </c>
      <c r="B12" s="60" t="s">
        <v>32</v>
      </c>
      <c r="C12" s="83" t="s">
        <v>24</v>
      </c>
      <c r="D12" s="84"/>
      <c r="E12" s="1" t="s">
        <v>9</v>
      </c>
      <c r="F12" s="1"/>
      <c r="G12" s="19">
        <v>1</v>
      </c>
      <c r="H12" s="20">
        <v>3500000</v>
      </c>
      <c r="I12" s="2">
        <v>520000</v>
      </c>
      <c r="J12" s="3">
        <v>600000</v>
      </c>
    </row>
    <row r="13" spans="1:14" x14ac:dyDescent="0.25">
      <c r="A13" s="1">
        <v>5</v>
      </c>
      <c r="B13" s="60" t="s">
        <v>33</v>
      </c>
      <c r="C13" s="83" t="s">
        <v>24</v>
      </c>
      <c r="D13" s="84"/>
      <c r="E13" s="1" t="s">
        <v>10</v>
      </c>
      <c r="F13" s="1"/>
      <c r="G13" s="19">
        <v>1</v>
      </c>
      <c r="H13" s="20">
        <v>3500000</v>
      </c>
      <c r="I13" s="2">
        <v>600000</v>
      </c>
      <c r="J13" s="3">
        <v>610000</v>
      </c>
    </row>
    <row r="14" spans="1:14" x14ac:dyDescent="0.25">
      <c r="A14" s="1">
        <v>6</v>
      </c>
      <c r="B14" s="60" t="s">
        <v>34</v>
      </c>
      <c r="C14" s="83" t="s">
        <v>24</v>
      </c>
      <c r="D14" s="84"/>
      <c r="E14" s="1" t="s">
        <v>11</v>
      </c>
      <c r="F14" s="1"/>
      <c r="G14" s="19">
        <v>1</v>
      </c>
      <c r="H14" s="20">
        <v>3500000</v>
      </c>
      <c r="I14" s="2">
        <v>600000</v>
      </c>
      <c r="J14" s="3">
        <v>610000</v>
      </c>
    </row>
    <row r="15" spans="1:14" x14ac:dyDescent="0.25">
      <c r="A15" s="1">
        <v>7</v>
      </c>
      <c r="B15" s="60" t="s">
        <v>34</v>
      </c>
      <c r="C15" s="83" t="s">
        <v>24</v>
      </c>
      <c r="D15" s="84"/>
      <c r="E15" s="1" t="s">
        <v>12</v>
      </c>
      <c r="F15" s="1"/>
      <c r="G15" s="19">
        <v>1</v>
      </c>
      <c r="H15" s="20">
        <v>3500000</v>
      </c>
      <c r="I15" s="2">
        <v>450000</v>
      </c>
      <c r="J15" s="87">
        <v>1020000</v>
      </c>
    </row>
    <row r="16" spans="1:14" x14ac:dyDescent="0.25">
      <c r="A16" s="1">
        <v>8</v>
      </c>
      <c r="B16" s="60" t="s">
        <v>34</v>
      </c>
      <c r="C16" s="83" t="s">
        <v>24</v>
      </c>
      <c r="D16" s="84"/>
      <c r="E16" s="1" t="s">
        <v>13</v>
      </c>
      <c r="F16" s="1"/>
      <c r="G16" s="19">
        <v>1</v>
      </c>
      <c r="H16" s="20">
        <v>3500000</v>
      </c>
      <c r="I16" s="89">
        <v>340000</v>
      </c>
      <c r="J16" s="88"/>
      <c r="K16" t="s">
        <v>37</v>
      </c>
    </row>
    <row r="17" spans="1:251" x14ac:dyDescent="0.25">
      <c r="A17" s="1">
        <v>9</v>
      </c>
      <c r="B17" s="60" t="s">
        <v>34</v>
      </c>
      <c r="C17" s="83" t="s">
        <v>24</v>
      </c>
      <c r="D17" s="84"/>
      <c r="E17" s="1" t="s">
        <v>14</v>
      </c>
      <c r="F17" s="1"/>
      <c r="G17" s="19">
        <v>1</v>
      </c>
      <c r="H17" s="20">
        <v>3500000</v>
      </c>
      <c r="I17" s="2">
        <v>520000</v>
      </c>
      <c r="J17" s="2">
        <v>610000</v>
      </c>
    </row>
    <row r="18" spans="1:251" x14ac:dyDescent="0.25">
      <c r="A18" s="1">
        <v>10</v>
      </c>
      <c r="B18" s="60" t="s">
        <v>35</v>
      </c>
      <c r="C18" s="83" t="s">
        <v>24</v>
      </c>
      <c r="D18" s="84"/>
      <c r="E18" s="1" t="s">
        <v>15</v>
      </c>
      <c r="F18" s="1">
        <v>1</v>
      </c>
      <c r="G18" s="19"/>
      <c r="H18" s="20">
        <v>2800000</v>
      </c>
      <c r="I18" s="2">
        <v>340000</v>
      </c>
      <c r="J18" s="3">
        <v>350000</v>
      </c>
    </row>
    <row r="19" spans="1:251" x14ac:dyDescent="0.25">
      <c r="A19" s="85" t="s">
        <v>25</v>
      </c>
      <c r="B19" s="86"/>
      <c r="C19" s="85"/>
      <c r="D19" s="86"/>
      <c r="E19" s="21"/>
      <c r="F19" s="21">
        <f>SUM(F10:F18)</f>
        <v>3</v>
      </c>
      <c r="G19" s="21">
        <f>SUM(G10:G18)</f>
        <v>6</v>
      </c>
      <c r="H19" s="21">
        <f>SUM(H10:H18)</f>
        <v>29400000</v>
      </c>
      <c r="I19" s="21">
        <f>SUM(I10:I18)</f>
        <v>4050000</v>
      </c>
      <c r="J19" s="21">
        <f>SUM(J10:J18)</f>
        <v>4490000</v>
      </c>
      <c r="K19" s="22"/>
      <c r="L19" s="23"/>
      <c r="M19" s="23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</row>
    <row r="20" spans="1:251" x14ac:dyDescent="0.25">
      <c r="A20" s="24"/>
      <c r="B20" s="25" t="s">
        <v>26</v>
      </c>
      <c r="C20" s="26"/>
      <c r="D20" s="26"/>
      <c r="E20" s="27">
        <f>I19+J19</f>
        <v>8540000</v>
      </c>
      <c r="F20" s="22"/>
      <c r="G20" s="22"/>
      <c r="H20" s="22"/>
      <c r="I20" s="28"/>
      <c r="J20" s="29"/>
      <c r="K20" s="30"/>
      <c r="L20" s="23"/>
      <c r="M20" s="23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</row>
    <row r="21" spans="1:251" x14ac:dyDescent="0.25">
      <c r="A21" s="24"/>
      <c r="B21" s="25" t="s">
        <v>27</v>
      </c>
      <c r="C21" s="26"/>
      <c r="D21" s="26"/>
      <c r="E21" s="27">
        <f>H19</f>
        <v>29400000</v>
      </c>
      <c r="F21" s="22"/>
      <c r="G21" s="22"/>
      <c r="H21" s="22"/>
      <c r="I21" s="28"/>
      <c r="J21" s="29"/>
      <c r="K21" s="30"/>
      <c r="L21" s="23"/>
      <c r="M21" s="23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</row>
    <row r="22" spans="1:251" x14ac:dyDescent="0.25">
      <c r="A22" s="24"/>
      <c r="B22" s="25" t="s">
        <v>28</v>
      </c>
      <c r="C22" s="26"/>
      <c r="D22" s="26"/>
      <c r="E22" s="31">
        <f>E21*0.1</f>
        <v>2940000</v>
      </c>
      <c r="F22" s="22"/>
      <c r="G22" s="22"/>
      <c r="H22" s="32"/>
      <c r="I22" s="28"/>
      <c r="J22" s="29"/>
      <c r="K22" s="30"/>
      <c r="L22" s="23"/>
      <c r="M22" s="23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</row>
    <row r="23" spans="1:251" x14ac:dyDescent="0.25">
      <c r="A23" s="24"/>
      <c r="B23" s="33" t="s">
        <v>25</v>
      </c>
      <c r="C23" s="34"/>
      <c r="D23" s="34"/>
      <c r="E23" s="35">
        <f>E20+E21+E22</f>
        <v>40880000</v>
      </c>
      <c r="F23" s="36"/>
      <c r="G23" s="36"/>
      <c r="H23" s="36"/>
      <c r="I23" s="36"/>
      <c r="J23" s="36"/>
      <c r="K23" s="30"/>
      <c r="L23" s="23"/>
      <c r="M23" s="23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x14ac:dyDescent="0.25">
      <c r="A24" s="24"/>
      <c r="B24" s="25"/>
      <c r="C24" s="26"/>
      <c r="D24" s="26"/>
      <c r="E24" s="31"/>
      <c r="F24" s="22"/>
      <c r="G24" s="22"/>
      <c r="H24" s="32"/>
      <c r="I24" s="28"/>
      <c r="J24" s="29"/>
      <c r="K24" s="30"/>
      <c r="L24" s="23"/>
      <c r="M24" s="23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18.75" x14ac:dyDescent="0.3">
      <c r="A25" s="24"/>
      <c r="B25" s="37" t="s">
        <v>29</v>
      </c>
      <c r="C25" s="38"/>
      <c r="D25" s="39"/>
      <c r="E25" s="40">
        <f>E23</f>
        <v>40880000</v>
      </c>
      <c r="F25" s="41"/>
      <c r="G25" s="26"/>
      <c r="H25" s="42"/>
      <c r="I25" s="28"/>
      <c r="J25" s="29"/>
      <c r="K25" s="30"/>
      <c r="L25" s="23"/>
      <c r="M25" s="23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x14ac:dyDescent="0.25">
      <c r="A26" s="24"/>
      <c r="B26" s="43"/>
      <c r="C26" s="41"/>
      <c r="D26" s="26"/>
      <c r="E26" s="42"/>
      <c r="F26" s="41"/>
      <c r="G26" s="26"/>
      <c r="H26" s="42"/>
      <c r="I26" s="28"/>
      <c r="J26" s="29"/>
      <c r="K26" s="30"/>
      <c r="L26" s="23"/>
      <c r="M26" s="23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x14ac:dyDescent="0.25">
      <c r="A27" s="44"/>
      <c r="B27" s="45"/>
      <c r="C27" s="46"/>
      <c r="D27" s="46"/>
      <c r="E27" s="47"/>
      <c r="F27" s="45"/>
      <c r="G27" s="48"/>
      <c r="H27" s="49" t="s">
        <v>36</v>
      </c>
      <c r="I27" s="49"/>
      <c r="J27" s="49"/>
      <c r="K27" s="49"/>
      <c r="L27" s="50"/>
      <c r="M27" s="50"/>
      <c r="N27" s="51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</row>
    <row r="28" spans="1:251" x14ac:dyDescent="0.25">
      <c r="A28" s="53"/>
      <c r="B28" s="54" t="s">
        <v>30</v>
      </c>
      <c r="C28" s="55"/>
      <c r="D28" s="55"/>
      <c r="E28" s="48"/>
      <c r="F28" s="48"/>
      <c r="G28" s="56" t="s">
        <v>17</v>
      </c>
      <c r="H28" s="56"/>
      <c r="I28" s="56"/>
      <c r="J28" s="56"/>
      <c r="K28" s="56"/>
      <c r="L28" s="50"/>
      <c r="M28" s="50"/>
      <c r="N28" s="51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1:25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0"/>
      <c r="M29" s="10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1:251" x14ac:dyDescent="0.25">
      <c r="A30" s="57"/>
      <c r="B30" s="7"/>
      <c r="C30" s="57"/>
      <c r="D30" s="58"/>
      <c r="E30" s="7"/>
      <c r="F30" s="7"/>
      <c r="G30" s="7"/>
      <c r="H30" s="8"/>
      <c r="I30" s="8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1:251" x14ac:dyDescent="0.25">
      <c r="E31" s="59"/>
    </row>
    <row r="32" spans="1:251" x14ac:dyDescent="0.25">
      <c r="L32" s="57"/>
    </row>
  </sheetData>
  <mergeCells count="14">
    <mergeCell ref="A19:B19"/>
    <mergeCell ref="C19:D19"/>
    <mergeCell ref="J15:J16"/>
    <mergeCell ref="C18:D18"/>
    <mergeCell ref="C13:D13"/>
    <mergeCell ref="C14:D14"/>
    <mergeCell ref="C15:D15"/>
    <mergeCell ref="C16:D16"/>
    <mergeCell ref="C17:D17"/>
    <mergeCell ref="A6:E6"/>
    <mergeCell ref="C9:D9"/>
    <mergeCell ref="C10:D10"/>
    <mergeCell ref="C11:D11"/>
    <mergeCell ref="C12:D12"/>
  </mergeCells>
  <pageMargins left="0.16" right="0.23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Q29"/>
  <sheetViews>
    <sheetView workbookViewId="0">
      <selection activeCell="E27" sqref="E27"/>
    </sheetView>
  </sheetViews>
  <sheetFormatPr defaultRowHeight="15.75" x14ac:dyDescent="0.25"/>
  <cols>
    <col min="1" max="1" width="5.875" customWidth="1"/>
    <col min="2" max="2" width="7" customWidth="1"/>
    <col min="3" max="4" width="7.125" customWidth="1"/>
    <col min="5" max="5" width="15.875" customWidth="1"/>
    <col min="6" max="7" width="6.5" customWidth="1"/>
    <col min="8" max="8" width="14.625" customWidth="1"/>
    <col min="9" max="9" width="11.125" bestFit="1" customWidth="1"/>
    <col min="10" max="10" width="11.875" bestFit="1" customWidth="1"/>
  </cols>
  <sheetData>
    <row r="1" spans="1:251" x14ac:dyDescent="0.25">
      <c r="A1" s="4" t="s">
        <v>17</v>
      </c>
      <c r="B1" s="5"/>
      <c r="C1" s="5"/>
      <c r="D1" s="6"/>
      <c r="E1" s="5"/>
      <c r="F1" s="7"/>
      <c r="G1" s="7"/>
      <c r="H1" s="8"/>
      <c r="I1" s="8"/>
      <c r="J1" s="8"/>
      <c r="K1" s="7"/>
      <c r="L1" s="7"/>
      <c r="M1" s="7"/>
      <c r="N1" s="7"/>
    </row>
    <row r="2" spans="1:251" x14ac:dyDescent="0.25">
      <c r="A2" s="6" t="s">
        <v>18</v>
      </c>
      <c r="B2" s="5"/>
      <c r="C2" s="5"/>
      <c r="D2" s="6"/>
      <c r="E2" s="5"/>
      <c r="F2" s="7"/>
      <c r="G2" s="7"/>
      <c r="H2" s="8"/>
      <c r="I2" s="8"/>
      <c r="J2" s="8"/>
      <c r="K2" s="7"/>
      <c r="L2" s="7"/>
      <c r="M2" s="7"/>
      <c r="N2" s="7"/>
    </row>
    <row r="3" spans="1:251" x14ac:dyDescent="0.25">
      <c r="A3" s="6" t="s">
        <v>19</v>
      </c>
      <c r="B3" s="5"/>
      <c r="C3" s="5"/>
      <c r="D3" s="6"/>
      <c r="E3" s="5"/>
      <c r="F3" s="7"/>
      <c r="G3" s="7"/>
      <c r="H3" s="8"/>
      <c r="I3" s="8"/>
      <c r="J3" s="8"/>
      <c r="K3" s="7"/>
      <c r="L3" s="7"/>
      <c r="M3" s="7"/>
      <c r="N3" s="7"/>
    </row>
    <row r="4" spans="1:251" x14ac:dyDescent="0.25">
      <c r="A4" s="6" t="s">
        <v>20</v>
      </c>
      <c r="B4" s="5"/>
      <c r="C4" s="5"/>
      <c r="D4" s="6"/>
      <c r="E4" s="5"/>
      <c r="F4" s="7"/>
      <c r="G4" s="7"/>
      <c r="H4" s="8"/>
      <c r="I4" s="8"/>
      <c r="J4" s="8"/>
      <c r="K4" s="7"/>
      <c r="L4" s="7"/>
      <c r="M4" s="7"/>
      <c r="N4" s="7"/>
    </row>
    <row r="5" spans="1:251" x14ac:dyDescent="0.25">
      <c r="A5" s="6"/>
      <c r="B5" s="5"/>
      <c r="C5" s="5"/>
      <c r="D5" s="6"/>
      <c r="E5" s="5"/>
      <c r="F5" s="7"/>
      <c r="G5" s="7"/>
      <c r="H5" s="8"/>
      <c r="I5" s="8"/>
      <c r="J5" s="8"/>
      <c r="K5" s="7"/>
      <c r="L5" s="7"/>
      <c r="M5" s="7"/>
      <c r="N5" s="7"/>
    </row>
    <row r="6" spans="1:251" ht="22.5" x14ac:dyDescent="0.3">
      <c r="A6" s="80" t="s">
        <v>0</v>
      </c>
      <c r="B6" s="80"/>
      <c r="C6" s="80"/>
      <c r="D6" s="80"/>
      <c r="E6" s="80"/>
      <c r="F6" s="9"/>
      <c r="G6" s="9"/>
      <c r="H6" s="9"/>
      <c r="I6" s="9"/>
      <c r="J6" s="9"/>
      <c r="K6" s="9"/>
      <c r="L6" s="10"/>
      <c r="M6" s="10"/>
      <c r="N6" s="7"/>
    </row>
    <row r="7" spans="1:251" ht="22.5" x14ac:dyDescent="0.3">
      <c r="A7" s="11" t="s">
        <v>1</v>
      </c>
      <c r="B7" s="11"/>
      <c r="C7" s="11"/>
      <c r="D7" s="11"/>
      <c r="E7" s="11"/>
      <c r="F7" s="12"/>
      <c r="G7" s="12"/>
      <c r="H7" s="12"/>
      <c r="I7" s="12"/>
      <c r="J7" s="12"/>
      <c r="K7" s="12"/>
      <c r="L7" s="10"/>
      <c r="M7" s="10"/>
      <c r="N7" s="7"/>
    </row>
    <row r="8" spans="1:251" x14ac:dyDescent="0.25">
      <c r="A8" s="13"/>
      <c r="B8" s="13"/>
      <c r="C8" s="13"/>
      <c r="D8" s="14"/>
      <c r="E8" s="13"/>
      <c r="F8" s="13"/>
      <c r="G8" s="13"/>
      <c r="H8" s="13"/>
      <c r="I8" s="13"/>
      <c r="J8" s="13"/>
      <c r="K8" s="5"/>
      <c r="L8" s="10"/>
    </row>
    <row r="9" spans="1:251" ht="30.75" customHeight="1" x14ac:dyDescent="0.25">
      <c r="A9" s="15" t="s">
        <v>2</v>
      </c>
      <c r="B9" s="15" t="s">
        <v>3</v>
      </c>
      <c r="C9" s="81" t="s">
        <v>4</v>
      </c>
      <c r="D9" s="82"/>
      <c r="E9" s="15" t="s">
        <v>5</v>
      </c>
      <c r="F9" s="16" t="s">
        <v>6</v>
      </c>
      <c r="G9" s="16" t="s">
        <v>7</v>
      </c>
      <c r="H9" s="17" t="s">
        <v>21</v>
      </c>
      <c r="I9" s="17" t="s">
        <v>22</v>
      </c>
      <c r="J9" s="18" t="s">
        <v>23</v>
      </c>
    </row>
    <row r="10" spans="1:251" x14ac:dyDescent="0.25">
      <c r="A10" s="1"/>
      <c r="B10" s="60" t="s">
        <v>38</v>
      </c>
      <c r="C10" s="83"/>
      <c r="D10" s="84"/>
      <c r="E10" s="1" t="s">
        <v>39</v>
      </c>
      <c r="F10" s="1"/>
      <c r="G10" s="19">
        <v>1</v>
      </c>
      <c r="H10" s="20">
        <v>3500000</v>
      </c>
      <c r="I10" s="2"/>
      <c r="J10" s="3">
        <v>450000</v>
      </c>
    </row>
    <row r="11" spans="1:251" x14ac:dyDescent="0.25">
      <c r="A11" s="1">
        <v>1</v>
      </c>
      <c r="B11" s="60" t="s">
        <v>40</v>
      </c>
      <c r="C11" s="83" t="s">
        <v>24</v>
      </c>
      <c r="D11" s="84"/>
      <c r="E11" s="1" t="s">
        <v>41</v>
      </c>
      <c r="F11" s="1">
        <v>1</v>
      </c>
      <c r="G11" s="19"/>
      <c r="H11" s="20">
        <v>2800000</v>
      </c>
      <c r="I11" s="2">
        <v>290000</v>
      </c>
      <c r="J11" s="3">
        <v>350000</v>
      </c>
    </row>
    <row r="12" spans="1:251" x14ac:dyDescent="0.25">
      <c r="A12" s="1">
        <v>2</v>
      </c>
      <c r="B12" s="60" t="s">
        <v>40</v>
      </c>
      <c r="C12" s="83" t="s">
        <v>24</v>
      </c>
      <c r="D12" s="84"/>
      <c r="E12" s="1" t="s">
        <v>42</v>
      </c>
      <c r="F12" s="1">
        <v>1</v>
      </c>
      <c r="G12" s="19"/>
      <c r="H12" s="20">
        <v>2800000</v>
      </c>
      <c r="I12" s="2">
        <v>470000</v>
      </c>
      <c r="J12" s="3">
        <v>350000</v>
      </c>
    </row>
    <row r="13" spans="1:251" x14ac:dyDescent="0.25">
      <c r="A13" s="1">
        <v>4</v>
      </c>
      <c r="B13" s="60" t="s">
        <v>43</v>
      </c>
      <c r="C13" s="83" t="s">
        <v>24</v>
      </c>
      <c r="D13" s="84"/>
      <c r="E13" s="1" t="s">
        <v>44</v>
      </c>
      <c r="F13" s="1">
        <v>1</v>
      </c>
      <c r="G13" s="19"/>
      <c r="H13" s="20">
        <v>2800000</v>
      </c>
      <c r="I13" s="2">
        <v>340000</v>
      </c>
      <c r="J13" s="3">
        <v>350000</v>
      </c>
    </row>
    <row r="14" spans="1:251" x14ac:dyDescent="0.25">
      <c r="A14" s="1">
        <v>5</v>
      </c>
      <c r="B14" s="60" t="s">
        <v>43</v>
      </c>
      <c r="C14" s="83" t="s">
        <v>24</v>
      </c>
      <c r="D14" s="84"/>
      <c r="E14" s="1" t="s">
        <v>45</v>
      </c>
      <c r="F14" s="1"/>
      <c r="G14" s="19">
        <v>1</v>
      </c>
      <c r="H14" s="20">
        <v>3500000</v>
      </c>
      <c r="I14" s="2">
        <v>600000</v>
      </c>
      <c r="J14" s="3">
        <v>610000</v>
      </c>
    </row>
    <row r="15" spans="1:251" x14ac:dyDescent="0.25">
      <c r="A15" s="1">
        <v>6</v>
      </c>
      <c r="B15" s="60" t="s">
        <v>43</v>
      </c>
      <c r="C15" s="83" t="s">
        <v>24</v>
      </c>
      <c r="D15" s="84"/>
      <c r="E15" s="1" t="s">
        <v>46</v>
      </c>
      <c r="F15" s="1"/>
      <c r="G15" s="19">
        <v>1</v>
      </c>
      <c r="H15" s="20">
        <v>3500000</v>
      </c>
      <c r="I15" s="2">
        <v>600000</v>
      </c>
      <c r="J15" s="3">
        <v>610000</v>
      </c>
    </row>
    <row r="16" spans="1:251" x14ac:dyDescent="0.25">
      <c r="A16" s="85" t="s">
        <v>25</v>
      </c>
      <c r="B16" s="86"/>
      <c r="C16" s="85"/>
      <c r="D16" s="86"/>
      <c r="E16" s="21"/>
      <c r="F16" s="21">
        <f>SUM(F11:F15)</f>
        <v>3</v>
      </c>
      <c r="G16" s="21">
        <f>SUM(G10:G15)</f>
        <v>3</v>
      </c>
      <c r="H16" s="21">
        <f>SUM(H10:H15)</f>
        <v>18900000</v>
      </c>
      <c r="I16" s="21">
        <f t="shared" ref="I16:J16" si="0">SUM(I10:I15)</f>
        <v>2300000</v>
      </c>
      <c r="J16" s="21">
        <f t="shared" si="0"/>
        <v>2720000</v>
      </c>
      <c r="K16" s="22"/>
      <c r="L16" s="23"/>
      <c r="M16" s="23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x14ac:dyDescent="0.25">
      <c r="A17" s="24"/>
      <c r="B17" s="25" t="s">
        <v>26</v>
      </c>
      <c r="C17" s="26"/>
      <c r="D17" s="26"/>
      <c r="E17" s="27">
        <f>I16+J16</f>
        <v>5020000</v>
      </c>
      <c r="F17" s="22"/>
      <c r="G17" s="22"/>
      <c r="H17" s="22"/>
      <c r="I17" s="28"/>
      <c r="J17" s="29"/>
      <c r="K17" s="30"/>
      <c r="L17" s="23"/>
      <c r="M17" s="23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x14ac:dyDescent="0.25">
      <c r="A18" s="24"/>
      <c r="B18" s="25" t="s">
        <v>27</v>
      </c>
      <c r="C18" s="26"/>
      <c r="D18" s="26"/>
      <c r="E18" s="27">
        <f>H16</f>
        <v>18900000</v>
      </c>
      <c r="F18" s="22"/>
      <c r="G18" s="22"/>
      <c r="H18" s="22"/>
      <c r="I18" s="28"/>
      <c r="J18" s="29"/>
      <c r="K18" s="30"/>
      <c r="L18" s="23"/>
      <c r="M18" s="23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</row>
    <row r="19" spans="1:251" x14ac:dyDescent="0.25">
      <c r="A19" s="24"/>
      <c r="B19" s="25" t="s">
        <v>28</v>
      </c>
      <c r="C19" s="26"/>
      <c r="D19" s="26"/>
      <c r="E19" s="31">
        <f>E18*0.1</f>
        <v>1890000</v>
      </c>
      <c r="F19" s="22"/>
      <c r="G19" s="22"/>
      <c r="H19" s="32"/>
      <c r="I19" s="28"/>
      <c r="J19" s="29"/>
      <c r="K19" s="30"/>
      <c r="L19" s="23"/>
      <c r="M19" s="23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</row>
    <row r="20" spans="1:251" x14ac:dyDescent="0.25">
      <c r="A20" s="24"/>
      <c r="B20" s="33" t="s">
        <v>25</v>
      </c>
      <c r="C20" s="34"/>
      <c r="D20" s="34"/>
      <c r="E20" s="35">
        <f>E17+E18+E19</f>
        <v>25810000</v>
      </c>
      <c r="F20" s="36"/>
      <c r="G20" s="36"/>
      <c r="H20" s="36"/>
      <c r="I20" s="36"/>
      <c r="J20" s="36"/>
      <c r="K20" s="30"/>
      <c r="L20" s="23"/>
      <c r="M20" s="23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</row>
    <row r="21" spans="1:251" x14ac:dyDescent="0.25">
      <c r="A21" s="24"/>
      <c r="B21" s="25"/>
      <c r="C21" s="26"/>
      <c r="D21" s="26"/>
      <c r="E21" s="31"/>
      <c r="F21" s="22"/>
      <c r="G21" s="22"/>
      <c r="H21" s="32"/>
      <c r="I21" s="28"/>
      <c r="J21" s="29"/>
      <c r="K21" s="30"/>
      <c r="L21" s="23"/>
      <c r="M21" s="23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</row>
    <row r="22" spans="1:251" ht="18.75" x14ac:dyDescent="0.3">
      <c r="A22" s="24"/>
      <c r="B22" s="37" t="s">
        <v>29</v>
      </c>
      <c r="C22" s="38"/>
      <c r="D22" s="39"/>
      <c r="E22" s="40">
        <f>E20</f>
        <v>25810000</v>
      </c>
      <c r="F22" s="41"/>
      <c r="G22" s="26"/>
      <c r="H22" s="42"/>
      <c r="I22" s="28"/>
      <c r="J22" s="29"/>
      <c r="K22" s="30"/>
      <c r="L22" s="23"/>
      <c r="M22" s="23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</row>
    <row r="23" spans="1:251" x14ac:dyDescent="0.25">
      <c r="A23" s="24"/>
      <c r="B23" s="43"/>
      <c r="C23" s="41"/>
      <c r="D23" s="26"/>
      <c r="E23" s="42"/>
      <c r="F23" s="41"/>
      <c r="G23" s="26"/>
      <c r="H23" s="42"/>
      <c r="I23" s="28"/>
      <c r="J23" s="29"/>
      <c r="K23" s="30"/>
      <c r="L23" s="23"/>
      <c r="M23" s="23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x14ac:dyDescent="0.25">
      <c r="A24" s="44"/>
      <c r="B24" s="45"/>
      <c r="C24" s="46"/>
      <c r="D24" s="46"/>
      <c r="E24" s="47"/>
      <c r="F24" s="45"/>
      <c r="G24" s="48"/>
      <c r="H24" s="49" t="s">
        <v>47</v>
      </c>
      <c r="I24" s="49"/>
      <c r="J24" s="49"/>
      <c r="K24" s="49"/>
      <c r="L24" s="50"/>
      <c r="M24" s="50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</row>
    <row r="25" spans="1:251" x14ac:dyDescent="0.25">
      <c r="A25" s="53"/>
      <c r="B25" s="54" t="s">
        <v>30</v>
      </c>
      <c r="C25" s="55"/>
      <c r="D25" s="55"/>
      <c r="E25" s="48"/>
      <c r="F25" s="48"/>
      <c r="G25" s="56" t="s">
        <v>17</v>
      </c>
      <c r="H25" s="56"/>
      <c r="I25" s="56"/>
      <c r="J25" s="56"/>
      <c r="K25" s="56"/>
      <c r="L25" s="50"/>
      <c r="M25" s="50"/>
      <c r="N25" s="51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1:25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10"/>
      <c r="M26" s="1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1:251" x14ac:dyDescent="0.25">
      <c r="A27" s="57"/>
      <c r="B27" s="7"/>
      <c r="C27" s="57"/>
      <c r="D27" s="58"/>
      <c r="E27" s="7"/>
      <c r="F27" s="7"/>
      <c r="G27" s="7"/>
      <c r="H27" s="8"/>
      <c r="I27" s="8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1:251" x14ac:dyDescent="0.25">
      <c r="E28" s="59">
        <f>E18*1.1</f>
        <v>20790000</v>
      </c>
    </row>
    <row r="29" spans="1:251" x14ac:dyDescent="0.25">
      <c r="L29" s="57"/>
    </row>
  </sheetData>
  <mergeCells count="10">
    <mergeCell ref="C14:D14"/>
    <mergeCell ref="C15:D15"/>
    <mergeCell ref="A16:B16"/>
    <mergeCell ref="C16:D16"/>
    <mergeCell ref="A6:E6"/>
    <mergeCell ref="C9:D9"/>
    <mergeCell ref="C10:D10"/>
    <mergeCell ref="C11:D11"/>
    <mergeCell ref="C12:D12"/>
    <mergeCell ref="C13:D13"/>
  </mergeCells>
  <pageMargins left="0.16" right="0.2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 - 2017</vt:lpstr>
      <vt:lpstr>TH - 2018</vt:lpstr>
      <vt:lpstr>T1</vt:lpstr>
      <vt:lpstr>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1</cp:lastModifiedBy>
  <cp:lastPrinted>2018-03-15T03:26:56Z</cp:lastPrinted>
  <dcterms:created xsi:type="dcterms:W3CDTF">2017-11-02T11:47:38Z</dcterms:created>
  <dcterms:modified xsi:type="dcterms:W3CDTF">2018-03-29T02:16:03Z</dcterms:modified>
</cp:coreProperties>
</file>