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1"/>
  </bookViews>
  <sheets>
    <sheet name="CP NHẬP" sheetId="1" r:id="rId1"/>
    <sheet name="CP-Xuất" sheetId="5" r:id="rId2"/>
    <sheet name="CP-Xuất (2)" sheetId="6" r:id="rId3"/>
  </sheets>
  <definedNames>
    <definedName name="_Fill" localSheetId="1" hidden="1">#REF!</definedName>
    <definedName name="_Fill" localSheetId="2" hidden="1">#REF!</definedName>
    <definedName name="_Fill" hidden="1">#REF!</definedName>
  </definedNames>
  <calcPr calcId="144525"/>
</workbook>
</file>

<file path=xl/calcChain.xml><?xml version="1.0" encoding="utf-8"?>
<calcChain xmlns="http://schemas.openxmlformats.org/spreadsheetml/2006/main">
  <c r="E53" i="5" l="1"/>
  <c r="C49" i="5"/>
  <c r="E48" i="6"/>
  <c r="E47" i="6"/>
  <c r="E43" i="6"/>
  <c r="E40" i="6"/>
  <c r="C40" i="6"/>
  <c r="E37" i="6"/>
  <c r="E36" i="6"/>
  <c r="E35" i="6"/>
  <c r="C35" i="6"/>
  <c r="E32" i="6"/>
  <c r="E31" i="6"/>
  <c r="E30" i="6"/>
  <c r="E29" i="6"/>
  <c r="E28" i="6"/>
  <c r="C27" i="6"/>
  <c r="E27" i="6" s="1"/>
  <c r="E51" i="6" s="1"/>
  <c r="E55" i="6" s="1"/>
  <c r="E26" i="6"/>
  <c r="E25" i="6"/>
  <c r="E24" i="6"/>
  <c r="F18" i="6"/>
  <c r="E13" i="6"/>
  <c r="E12" i="6"/>
  <c r="C11" i="6"/>
  <c r="E11" i="6" s="1"/>
  <c r="E10" i="6"/>
  <c r="E9" i="6"/>
  <c r="E8" i="6"/>
  <c r="E7" i="6"/>
  <c r="E6" i="6"/>
  <c r="E5" i="6"/>
  <c r="E18" i="6" l="1"/>
  <c r="C18" i="6"/>
  <c r="E46" i="5"/>
  <c r="E45" i="5"/>
  <c r="C38" i="5" l="1"/>
  <c r="C33" i="5"/>
  <c r="C25" i="5"/>
  <c r="E35" i="5" l="1"/>
  <c r="E34" i="5"/>
  <c r="E41" i="5" l="1"/>
  <c r="E38" i="5"/>
  <c r="E33" i="5"/>
  <c r="E27" i="5"/>
  <c r="E28" i="5"/>
  <c r="E29" i="5"/>
  <c r="E30" i="5"/>
  <c r="E26" i="5"/>
  <c r="E23" i="5"/>
  <c r="E24" i="5"/>
  <c r="E25" i="5"/>
  <c r="E22" i="5"/>
  <c r="E7" i="5"/>
  <c r="E8" i="5"/>
  <c r="E9" i="5"/>
  <c r="E10" i="5"/>
  <c r="E11" i="5"/>
  <c r="E49" i="5" l="1"/>
  <c r="E6" i="5"/>
  <c r="E5" i="5"/>
  <c r="F16" i="5"/>
  <c r="C16" i="5"/>
  <c r="E16" i="5" l="1"/>
  <c r="F17" i="5" s="1"/>
  <c r="C21" i="1"/>
</calcChain>
</file>

<file path=xl/sharedStrings.xml><?xml version="1.0" encoding="utf-8"?>
<sst xmlns="http://schemas.openxmlformats.org/spreadsheetml/2006/main" count="136" uniqueCount="74">
  <si>
    <t xml:space="preserve">Công Ty TNHH Hải Sản An Lạc </t>
  </si>
  <si>
    <t>Cộng Hòa Xã Hội Chủ Nghĩa Việt Nam</t>
  </si>
  <si>
    <t>Lô A14 đường 4A, KCN Hải Sơn, Long An</t>
  </si>
  <si>
    <t>Độc Lập - Tự Do - Hạnh Phúc</t>
  </si>
  <si>
    <t>GIẤY ĐỀ NGHỊ THANH TÓAN NK LÔ RONG BIỂN</t>
  </si>
  <si>
    <t>Họ tên: Nguyễn Thiện Duyệt</t>
  </si>
  <si>
    <t xml:space="preserve">Số tiền tạm ứng: </t>
  </si>
  <si>
    <t>đồng</t>
  </si>
  <si>
    <t>Bằng chử: Mười lăm triệu đồng</t>
  </si>
  <si>
    <t xml:space="preserve">Lý do tạm ứng: </t>
  </si>
  <si>
    <t>Stt</t>
  </si>
  <si>
    <t>Nội dung chi</t>
  </si>
  <si>
    <t>Số tiền</t>
  </si>
  <si>
    <t>Số hóa đơn</t>
  </si>
  <si>
    <t>Ghi chú</t>
  </si>
  <si>
    <t>Nộp HS hải quan kiểm tra cơ sở</t>
  </si>
  <si>
    <t>Bồi dưởng HQ kiểm tra nhà máy</t>
  </si>
  <si>
    <t>Đóng tiền kiểm dịch thực vật</t>
  </si>
  <si>
    <t>Bồi dưởng nộp hồ sơ kiểm dịch</t>
  </si>
  <si>
    <t>Đóng tiền giao cont, phí cắm điện</t>
  </si>
  <si>
    <t>Chi bồi dưởng HQ nhập hàng</t>
  </si>
  <si>
    <t>Bồi dưởng kiểm dịch thực vật, VSATTP</t>
  </si>
  <si>
    <t>Tổng</t>
  </si>
  <si>
    <t>Ngày  27  tháng  02 năm 2016</t>
  </si>
  <si>
    <t>Duyệt Ban Giám đốc</t>
  </si>
  <si>
    <t>Kế toán</t>
  </si>
  <si>
    <t>Người đề nghị</t>
  </si>
  <si>
    <t>Nguyễn Thiện Duyệt</t>
  </si>
  <si>
    <t>Phí kéo cont nội địa</t>
  </si>
  <si>
    <t>Phí vệ sinh cont, chứng từ, THC</t>
  </si>
  <si>
    <t>NỘI DUNG</t>
  </si>
  <si>
    <t>SỐ LƯỢNG</t>
  </si>
  <si>
    <t>ĐƠN GIÁ</t>
  </si>
  <si>
    <t>THÀNH TIỀN USD</t>
  </si>
  <si>
    <t>TỔNG</t>
  </si>
  <si>
    <t>STT</t>
  </si>
  <si>
    <t>THÀNH TIỀN</t>
  </si>
  <si>
    <t>BD làm C/O</t>
  </si>
  <si>
    <t>Phí kiểm mẫu Nafi</t>
  </si>
  <si>
    <t>Bồi dưỡng kiểm hàng Nafi</t>
  </si>
  <si>
    <t>TỔNG CỘNG CHI PHÍ</t>
  </si>
  <si>
    <t>Lá rong biển thắt nơ</t>
  </si>
  <si>
    <t>cọng rong biển cắt sợi</t>
  </si>
  <si>
    <t>Bồi dưỡng làm health</t>
  </si>
  <si>
    <t>CHI PHÍ XUẤT HÀNG RONG BIỂN</t>
  </si>
  <si>
    <t>TỜ KHAI (lần 1): 14/06/16</t>
  </si>
  <si>
    <t>TỜ KHAI (lần 2): 26/07/16</t>
  </si>
  <si>
    <t>TỜ KHAI (lần 3): dự kiến</t>
  </si>
  <si>
    <t>THANH TOÁN</t>
  </si>
  <si>
    <t>CHI PHÍ GIA CÔNG</t>
  </si>
  <si>
    <t xml:space="preserve">Wakame </t>
  </si>
  <si>
    <t>Monova</t>
  </si>
  <si>
    <t>Kensan</t>
  </si>
  <si>
    <t>Gumbu</t>
  </si>
  <si>
    <t>Tiền tàu, phí chứng từ, phí nâng hạ</t>
  </si>
  <si>
    <t>Phí vận chuyển ra sân bay</t>
  </si>
  <si>
    <t xml:space="preserve">An Lạc </t>
  </si>
  <si>
    <t>Phan Thiết</t>
  </si>
  <si>
    <t>Phế liệu</t>
  </si>
  <si>
    <t>Phí chứng từ</t>
  </si>
  <si>
    <t>CHI PHÍ KHÁC</t>
  </si>
  <si>
    <t>MB, Điện, Nước</t>
  </si>
  <si>
    <t>Thanh toán:</t>
  </si>
  <si>
    <t>Còn lại:</t>
  </si>
  <si>
    <t>THANH TOÁN:</t>
  </si>
  <si>
    <t>20/5/16 Chuyển NH</t>
  </si>
  <si>
    <t>Chi phí nhập khẩu</t>
  </si>
  <si>
    <t>Công đóng thùng (TP) (8100kg x 1000đ)</t>
  </si>
  <si>
    <t>Bao PE lót kết ( 40kg x 42.000đ)</t>
  </si>
  <si>
    <t>Lá rong biển thắt nơ 15kg/box</t>
  </si>
  <si>
    <t>Lá rong biển thắt nơ 35kg/box</t>
  </si>
  <si>
    <t>TỜ KHAI (lần 3): 24/08/16</t>
  </si>
  <si>
    <t>Thanh toán 20/05/16:</t>
  </si>
  <si>
    <t>Thanh toán 24/08/16: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</si>
</sst>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-* #,##0.00_-;\-* #,##0.00_-;_-* &quot;-&quot;??_-;_-@_-"/>
    <numFmt numFmtId="167" formatCode="_(* #,##0.000_);_(* \(#,##0.000\);_(* &quot;-&quot;??_);_(@_)"/>
    <numFmt numFmtId="168" formatCode="_(* #,##0.0_);_(* \(#,##0.0\);_(* &quot;-&quot;?_);_(@_)"/>
    <numFmt numFmtId="169" formatCode="#,###"/>
    <numFmt numFmtId="170" formatCode="\$#,##0\ ;\(\$#,##0\)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</numFmts>
  <fonts count="25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b/>
      <sz val="16"/>
      <color indexed="8"/>
      <name val="Times New Roman"/>
      <family val="1"/>
    </font>
    <font>
      <b/>
      <sz val="11"/>
      <color theme="1"/>
      <name val="Times New Roman"/>
      <family val="1"/>
      <charset val="163"/>
    </font>
    <font>
      <sz val="12"/>
      <color theme="1"/>
      <name val="Times New Roman"/>
      <family val="2"/>
    </font>
    <font>
      <sz val="12"/>
      <color rgb="FFFF0000"/>
      <name val="Times New Roman"/>
      <family val="2"/>
    </font>
    <font>
      <sz val="12"/>
      <color theme="1"/>
      <name val="Calibri"/>
      <family val="2"/>
      <charset val="163"/>
      <scheme val="minor"/>
    </font>
    <font>
      <sz val="12"/>
      <name val="VNI-Times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i/>
      <sz val="12"/>
      <name val="Times New Roman"/>
      <family val="1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color theme="1"/>
      <name val="Calibri"/>
      <family val="2"/>
      <charset val="163"/>
      <scheme val="minor"/>
    </font>
    <font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9">
    <xf numFmtId="0" fontId="0" fillId="0" borderId="0"/>
    <xf numFmtId="0" fontId="2" fillId="0" borderId="0"/>
    <xf numFmtId="0" fontId="8" fillId="0" borderId="0"/>
    <xf numFmtId="43" fontId="11" fillId="0" borderId="0" applyFont="0" applyFill="0" applyBorder="0" applyAlignment="0" applyProtection="0"/>
    <xf numFmtId="166" fontId="8" fillId="0" borderId="0" applyFont="0" applyFill="0" applyBorder="0" applyAlignment="0" applyProtection="0"/>
    <xf numFmtId="3" fontId="13" fillId="2" borderId="1"/>
    <xf numFmtId="43" fontId="8" fillId="0" borderId="0" applyFont="0" applyFill="0" applyBorder="0" applyAlignment="0" applyProtection="0"/>
    <xf numFmtId="43" fontId="14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3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3" fillId="2" borderId="1">
      <alignment horizontal="centerContinuous" vertical="center" wrapText="1"/>
    </xf>
    <xf numFmtId="3" fontId="13" fillId="2" borderId="1">
      <alignment horizontal="center" vertical="center" wrapText="1"/>
    </xf>
    <xf numFmtId="2" fontId="11" fillId="0" borderId="0" applyFont="0" applyFill="0" applyBorder="0" applyAlignment="0" applyProtection="0"/>
    <xf numFmtId="0" fontId="15" fillId="0" borderId="15" applyNumberFormat="0" applyAlignment="0" applyProtection="0">
      <alignment horizontal="left" vertical="center"/>
    </xf>
    <xf numFmtId="0" fontId="15" fillId="0" borderId="16">
      <alignment horizontal="left" vertical="center"/>
    </xf>
    <xf numFmtId="3" fontId="13" fillId="0" borderId="17"/>
    <xf numFmtId="3" fontId="16" fillId="0" borderId="18"/>
    <xf numFmtId="3" fontId="13" fillId="0" borderId="1">
      <alignment horizontal="center" vertical="center" wrapText="1"/>
    </xf>
    <xf numFmtId="3" fontId="13" fillId="0" borderId="1">
      <alignment horizontal="centerContinuous" vertical="center"/>
    </xf>
    <xf numFmtId="169" fontId="17" fillId="0" borderId="9"/>
    <xf numFmtId="0" fontId="8" fillId="0" borderId="0"/>
    <xf numFmtId="0" fontId="1" fillId="0" borderId="0"/>
    <xf numFmtId="0" fontId="11" fillId="0" borderId="0"/>
    <xf numFmtId="0" fontId="18" fillId="0" borderId="0">
      <alignment horizontal="centerContinuous"/>
    </xf>
    <xf numFmtId="40" fontId="19" fillId="0" borderId="0" applyFont="0" applyFill="0" applyBorder="0" applyAlignment="0" applyProtection="0"/>
    <xf numFmtId="38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0" fontId="11" fillId="0" borderId="0" applyFont="0" applyFill="0" applyBorder="0" applyAlignment="0" applyProtection="0"/>
    <xf numFmtId="0" fontId="20" fillId="0" borderId="0"/>
    <xf numFmtId="17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3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0" fontId="22" fillId="0" borderId="0"/>
    <xf numFmtId="43" fontId="23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/>
    <xf numFmtId="0" fontId="2" fillId="0" borderId="0" xfId="1"/>
    <xf numFmtId="0" fontId="5" fillId="0" borderId="0" xfId="1" applyFont="1"/>
    <xf numFmtId="3" fontId="5" fillId="0" borderId="0" xfId="1" applyNumberFormat="1" applyFont="1"/>
    <xf numFmtId="0" fontId="5" fillId="0" borderId="1" xfId="1" applyFont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5" fillId="0" borderId="2" xfId="1" applyFont="1" applyBorder="1" applyAlignment="1">
      <alignment horizontal="right"/>
    </xf>
    <xf numFmtId="0" fontId="5" fillId="0" borderId="3" xfId="1" applyFont="1" applyBorder="1" applyAlignment="1"/>
    <xf numFmtId="3" fontId="5" fillId="0" borderId="4" xfId="1" applyNumberFormat="1" applyFont="1" applyBorder="1" applyAlignment="1">
      <alignment horizontal="right"/>
    </xf>
    <xf numFmtId="0" fontId="5" fillId="0" borderId="2" xfId="1" quotePrefix="1" applyFont="1" applyBorder="1" applyAlignment="1">
      <alignment horizontal="right"/>
    </xf>
    <xf numFmtId="0" fontId="5" fillId="0" borderId="3" xfId="1" applyFont="1" applyFill="1" applyBorder="1" applyAlignment="1">
      <alignment horizontal="center"/>
    </xf>
    <xf numFmtId="0" fontId="5" fillId="0" borderId="3" xfId="1" applyFont="1" applyBorder="1" applyAlignment="1">
      <alignment horizontal="right"/>
    </xf>
    <xf numFmtId="3" fontId="5" fillId="0" borderId="6" xfId="1" applyNumberFormat="1" applyFont="1" applyBorder="1"/>
    <xf numFmtId="0" fontId="5" fillId="0" borderId="3" xfId="1" applyFont="1" applyBorder="1"/>
    <xf numFmtId="3" fontId="5" fillId="0" borderId="3" xfId="1" applyNumberFormat="1" applyFont="1" applyBorder="1" applyAlignment="1"/>
    <xf numFmtId="0" fontId="5" fillId="0" borderId="3" xfId="1" quotePrefix="1" applyFont="1" applyBorder="1" applyAlignment="1">
      <alignment horizontal="right"/>
    </xf>
    <xf numFmtId="0" fontId="5" fillId="0" borderId="3" xfId="1" applyFont="1" applyFill="1" applyBorder="1" applyAlignment="1"/>
    <xf numFmtId="3" fontId="5" fillId="0" borderId="1" xfId="1" applyNumberFormat="1" applyFont="1" applyBorder="1" applyAlignment="1"/>
    <xf numFmtId="0" fontId="5" fillId="0" borderId="1" xfId="1" applyFont="1" applyBorder="1" applyAlignment="1"/>
    <xf numFmtId="0" fontId="5" fillId="0" borderId="1" xfId="1" applyFont="1" applyBorder="1"/>
    <xf numFmtId="0" fontId="5" fillId="0" borderId="0" xfId="1" applyFont="1" applyBorder="1" applyAlignment="1">
      <alignment horizontal="center"/>
    </xf>
    <xf numFmtId="3" fontId="5" fillId="0" borderId="0" xfId="1" applyNumberFormat="1" applyFont="1" applyBorder="1" applyAlignment="1"/>
    <xf numFmtId="0" fontId="5" fillId="0" borderId="0" xfId="1" applyFont="1" applyBorder="1" applyAlignment="1"/>
    <xf numFmtId="0" fontId="5" fillId="0" borderId="0" xfId="1" applyFont="1" applyBorder="1"/>
    <xf numFmtId="0" fontId="5" fillId="0" borderId="0" xfId="1" applyFont="1" applyAlignment="1">
      <alignment horizontal="center"/>
    </xf>
    <xf numFmtId="0" fontId="7" fillId="0" borderId="0" xfId="0" applyFont="1"/>
    <xf numFmtId="3" fontId="5" fillId="0" borderId="3" xfId="1" applyNumberFormat="1" applyFont="1" applyFill="1" applyBorder="1" applyAlignment="1"/>
    <xf numFmtId="3" fontId="0" fillId="0" borderId="0" xfId="0" applyNumberFormat="1"/>
    <xf numFmtId="0" fontId="9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164" fontId="10" fillId="0" borderId="0" xfId="3" applyNumberFormat="1" applyFont="1" applyAlignment="1">
      <alignment vertical="center"/>
    </xf>
    <xf numFmtId="165" fontId="10" fillId="0" borderId="0" xfId="3" applyNumberFormat="1" applyFont="1" applyAlignment="1">
      <alignment vertical="center"/>
    </xf>
    <xf numFmtId="0" fontId="9" fillId="0" borderId="0" xfId="2" applyFont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164" fontId="9" fillId="0" borderId="1" xfId="3" applyNumberFormat="1" applyFont="1" applyBorder="1" applyAlignment="1">
      <alignment horizontal="center" vertical="center" wrapText="1"/>
    </xf>
    <xf numFmtId="165" fontId="9" fillId="0" borderId="1" xfId="3" applyNumberFormat="1" applyFont="1" applyBorder="1" applyAlignment="1">
      <alignment horizontal="center" vertical="center" wrapText="1"/>
    </xf>
    <xf numFmtId="0" fontId="10" fillId="0" borderId="0" xfId="2" applyFont="1" applyAlignment="1">
      <alignment horizontal="center" vertical="center" wrapText="1"/>
    </xf>
    <xf numFmtId="0" fontId="9" fillId="0" borderId="10" xfId="2" applyFont="1" applyBorder="1" applyAlignment="1">
      <alignment vertical="center"/>
    </xf>
    <xf numFmtId="164" fontId="10" fillId="0" borderId="10" xfId="3" applyNumberFormat="1" applyFont="1" applyBorder="1" applyAlignment="1">
      <alignment vertical="center"/>
    </xf>
    <xf numFmtId="43" fontId="10" fillId="0" borderId="10" xfId="3" applyFont="1" applyBorder="1" applyAlignment="1">
      <alignment vertical="center"/>
    </xf>
    <xf numFmtId="43" fontId="10" fillId="0" borderId="10" xfId="3" applyNumberFormat="1" applyFont="1" applyBorder="1" applyAlignment="1">
      <alignment vertical="center"/>
    </xf>
    <xf numFmtId="165" fontId="10" fillId="0" borderId="10" xfId="2" applyNumberFormat="1" applyFont="1" applyBorder="1" applyAlignment="1">
      <alignment vertical="center"/>
    </xf>
    <xf numFmtId="0" fontId="10" fillId="0" borderId="11" xfId="2" applyFont="1" applyBorder="1" applyAlignment="1">
      <alignment vertical="center"/>
    </xf>
    <xf numFmtId="164" fontId="10" fillId="0" borderId="11" xfId="3" applyNumberFormat="1" applyFont="1" applyBorder="1" applyAlignment="1">
      <alignment vertical="center"/>
    </xf>
    <xf numFmtId="43" fontId="10" fillId="0" borderId="11" xfId="3" applyFont="1" applyBorder="1" applyAlignment="1">
      <alignment vertical="center"/>
    </xf>
    <xf numFmtId="43" fontId="10" fillId="0" borderId="11" xfId="3" applyNumberFormat="1" applyFont="1" applyBorder="1" applyAlignment="1">
      <alignment vertical="center"/>
    </xf>
    <xf numFmtId="165" fontId="10" fillId="0" borderId="11" xfId="2" applyNumberFormat="1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164" fontId="10" fillId="0" borderId="12" xfId="3" applyNumberFormat="1" applyFont="1" applyBorder="1" applyAlignment="1">
      <alignment vertical="center"/>
    </xf>
    <xf numFmtId="43" fontId="10" fillId="0" borderId="12" xfId="3" applyFont="1" applyBorder="1" applyAlignment="1">
      <alignment vertical="center"/>
    </xf>
    <xf numFmtId="43" fontId="10" fillId="0" borderId="12" xfId="3" applyNumberFormat="1" applyFont="1" applyBorder="1" applyAlignment="1">
      <alignment vertical="center"/>
    </xf>
    <xf numFmtId="165" fontId="10" fillId="0" borderId="12" xfId="3" applyNumberFormat="1" applyFont="1" applyBorder="1" applyAlignment="1">
      <alignment vertical="center"/>
    </xf>
    <xf numFmtId="0" fontId="9" fillId="0" borderId="1" xfId="2" applyFont="1" applyBorder="1" applyAlignment="1">
      <alignment vertical="center"/>
    </xf>
    <xf numFmtId="164" fontId="9" fillId="0" borderId="1" xfId="3" applyNumberFormat="1" applyFont="1" applyBorder="1" applyAlignment="1">
      <alignment vertical="center"/>
    </xf>
    <xf numFmtId="43" fontId="9" fillId="0" borderId="1" xfId="3" applyNumberFormat="1" applyFont="1" applyBorder="1" applyAlignment="1">
      <alignment vertical="center"/>
    </xf>
    <xf numFmtId="165" fontId="9" fillId="0" borderId="1" xfId="3" applyNumberFormat="1" applyFont="1" applyBorder="1" applyAlignment="1">
      <alignment vertical="center"/>
    </xf>
    <xf numFmtId="0" fontId="12" fillId="0" borderId="0" xfId="2" applyFont="1" applyAlignment="1">
      <alignment vertical="center"/>
    </xf>
    <xf numFmtId="165" fontId="12" fillId="0" borderId="0" xfId="3" applyNumberFormat="1" applyFont="1" applyBorder="1" applyAlignment="1">
      <alignment vertical="center"/>
    </xf>
    <xf numFmtId="43" fontId="10" fillId="0" borderId="0" xfId="2" applyNumberFormat="1" applyFont="1" applyAlignment="1">
      <alignment vertical="center"/>
    </xf>
    <xf numFmtId="0" fontId="9" fillId="0" borderId="0" xfId="2" applyFont="1" applyAlignment="1">
      <alignment vertical="center" wrapText="1"/>
    </xf>
    <xf numFmtId="0" fontId="10" fillId="0" borderId="14" xfId="2" applyFont="1" applyBorder="1" applyAlignment="1">
      <alignment horizontal="center" vertical="center"/>
    </xf>
    <xf numFmtId="167" fontId="10" fillId="0" borderId="10" xfId="4" applyNumberFormat="1" applyFont="1" applyBorder="1" applyAlignment="1">
      <alignment horizontal="left"/>
    </xf>
    <xf numFmtId="165" fontId="10" fillId="0" borderId="10" xfId="3" applyNumberFormat="1" applyFont="1" applyBorder="1" applyAlignment="1">
      <alignment vertical="center"/>
    </xf>
    <xf numFmtId="168" fontId="10" fillId="0" borderId="0" xfId="2" applyNumberFormat="1" applyFont="1" applyAlignment="1">
      <alignment vertical="center"/>
    </xf>
    <xf numFmtId="1" fontId="10" fillId="0" borderId="10" xfId="4" applyNumberFormat="1" applyFont="1" applyBorder="1" applyAlignment="1">
      <alignment horizontal="left"/>
    </xf>
    <xf numFmtId="0" fontId="10" fillId="0" borderId="10" xfId="2" applyFont="1" applyBorder="1" applyAlignment="1">
      <alignment horizontal="center" vertical="center"/>
    </xf>
    <xf numFmtId="165" fontId="10" fillId="0" borderId="11" xfId="3" applyNumberFormat="1" applyFont="1" applyBorder="1" applyAlignment="1">
      <alignment vertical="center"/>
    </xf>
    <xf numFmtId="167" fontId="10" fillId="0" borderId="10" xfId="3" applyNumberFormat="1" applyFont="1" applyBorder="1" applyAlignment="1">
      <alignment vertical="center"/>
    </xf>
    <xf numFmtId="43" fontId="10" fillId="0" borderId="10" xfId="38" applyFont="1" applyBorder="1" applyAlignment="1">
      <alignment vertical="center"/>
    </xf>
    <xf numFmtId="43" fontId="9" fillId="0" borderId="1" xfId="38" applyFont="1" applyBorder="1" applyAlignment="1">
      <alignment vertical="center"/>
    </xf>
    <xf numFmtId="168" fontId="24" fillId="0" borderId="0" xfId="2" applyNumberFormat="1" applyFont="1" applyAlignment="1">
      <alignment vertical="center"/>
    </xf>
    <xf numFmtId="43" fontId="10" fillId="0" borderId="11" xfId="38" applyFont="1" applyBorder="1" applyAlignment="1">
      <alignment vertical="center"/>
    </xf>
    <xf numFmtId="0" fontId="9" fillId="0" borderId="11" xfId="2" applyFont="1" applyBorder="1" applyAlignment="1">
      <alignment vertical="center"/>
    </xf>
    <xf numFmtId="164" fontId="9" fillId="0" borderId="0" xfId="3" applyNumberFormat="1" applyFont="1" applyAlignment="1">
      <alignment vertical="center"/>
    </xf>
    <xf numFmtId="165" fontId="9" fillId="0" borderId="0" xfId="3" applyNumberFormat="1" applyFont="1" applyAlignment="1">
      <alignment vertical="center"/>
    </xf>
    <xf numFmtId="43" fontId="9" fillId="0" borderId="0" xfId="38" applyFont="1" applyAlignment="1">
      <alignment vertical="center"/>
    </xf>
    <xf numFmtId="164" fontId="9" fillId="0" borderId="11" xfId="3" applyNumberFormat="1" applyFont="1" applyBorder="1" applyAlignment="1">
      <alignment vertical="center"/>
    </xf>
    <xf numFmtId="43" fontId="9" fillId="0" borderId="11" xfId="3" applyFont="1" applyBorder="1" applyAlignment="1">
      <alignment vertical="center"/>
    </xf>
    <xf numFmtId="43" fontId="9" fillId="0" borderId="11" xfId="3" applyNumberFormat="1" applyFont="1" applyBorder="1" applyAlignment="1">
      <alignment vertical="center"/>
    </xf>
    <xf numFmtId="165" fontId="9" fillId="0" borderId="11" xfId="2" applyNumberFormat="1" applyFont="1" applyBorder="1" applyAlignment="1">
      <alignment vertical="center"/>
    </xf>
    <xf numFmtId="0" fontId="9" fillId="0" borderId="0" xfId="2" applyFont="1" applyBorder="1" applyAlignment="1">
      <alignment vertical="center"/>
    </xf>
    <xf numFmtId="164" fontId="9" fillId="0" borderId="13" xfId="3" applyNumberFormat="1" applyFont="1" applyBorder="1" applyAlignment="1">
      <alignment vertical="center"/>
    </xf>
    <xf numFmtId="43" fontId="9" fillId="0" borderId="0" xfId="3" applyNumberFormat="1" applyFont="1" applyBorder="1" applyAlignment="1">
      <alignment vertical="center"/>
    </xf>
    <xf numFmtId="165" fontId="9" fillId="0" borderId="0" xfId="3" applyNumberFormat="1" applyFont="1" applyBorder="1" applyAlignment="1">
      <alignment vertical="center"/>
    </xf>
    <xf numFmtId="0" fontId="6" fillId="0" borderId="0" xfId="1" applyFont="1" applyAlignment="1">
      <alignment horizontal="center" wrapText="1"/>
    </xf>
    <xf numFmtId="0" fontId="5" fillId="0" borderId="0" xfId="1" applyFont="1" applyAlignment="1">
      <alignment horizontal="center" wrapText="1"/>
    </xf>
    <xf numFmtId="0" fontId="2" fillId="0" borderId="0" xfId="1" applyAlignment="1">
      <alignment horizontal="center"/>
    </xf>
    <xf numFmtId="0" fontId="4" fillId="0" borderId="0" xfId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4" fillId="0" borderId="0" xfId="1" applyFont="1" applyAlignment="1">
      <alignment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>
      <alignment wrapText="1"/>
    </xf>
    <xf numFmtId="0" fontId="5" fillId="0" borderId="5" xfId="1" applyFont="1" applyBorder="1" applyAlignment="1"/>
    <xf numFmtId="0" fontId="5" fillId="0" borderId="7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165" fontId="12" fillId="0" borderId="13" xfId="3" applyNumberFormat="1" applyFont="1" applyBorder="1" applyAlignment="1">
      <alignment horizontal="center" vertical="center"/>
    </xf>
    <xf numFmtId="43" fontId="10" fillId="0" borderId="0" xfId="38" applyFont="1" applyAlignment="1">
      <alignment vertical="center"/>
    </xf>
    <xf numFmtId="43" fontId="9" fillId="0" borderId="0" xfId="38" applyFont="1" applyBorder="1" applyAlignment="1">
      <alignment vertical="center"/>
    </xf>
    <xf numFmtId="167" fontId="9" fillId="0" borderId="1" xfId="38" applyNumberFormat="1" applyFont="1" applyBorder="1" applyAlignment="1">
      <alignment vertical="center"/>
    </xf>
  </cellXfs>
  <cellStyles count="39">
    <cellStyle name="cg" xfId="5"/>
    <cellStyle name="Comma" xfId="38" builtinId="3"/>
    <cellStyle name="Comma 2" xfId="3"/>
    <cellStyle name="Comma 3" xfId="6"/>
    <cellStyle name="Comma 4" xfId="7"/>
    <cellStyle name="Comma 5" xfId="8"/>
    <cellStyle name="Comma 6" xfId="9"/>
    <cellStyle name="Comma_cong no VL" xfId="4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1"/>
    <cellStyle name="Normal 3" xfId="23"/>
    <cellStyle name="Normal 4" xfId="24"/>
    <cellStyle name="Normal 5" xfId="25"/>
    <cellStyle name="Normal_CHI PHI HANG CHÚ NGUYÊN" xfId="2"/>
    <cellStyle name="TD1" xfId="26"/>
    <cellStyle name="똿뗦먛귟 [0.00]_PRODUCT DETAIL Q1" xfId="27"/>
    <cellStyle name="똿뗦먛귟_PRODUCT DETAIL Q1" xfId="28"/>
    <cellStyle name="믅됞 [0.00]_PRODUCT DETAIL Q1" xfId="29"/>
    <cellStyle name="믅됞_PRODUCT DETAIL Q1" xfId="30"/>
    <cellStyle name="백분율_HOBONG" xfId="31"/>
    <cellStyle name="뷭?_BOOKSHIP" xfId="32"/>
    <cellStyle name="콤마 [0]_1202" xfId="33"/>
    <cellStyle name="콤마_1202" xfId="34"/>
    <cellStyle name="통화 [0]_1202" xfId="35"/>
    <cellStyle name="통화_1202" xfId="36"/>
    <cellStyle name="표준_(정보부문)월별인원계획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4" workbookViewId="0">
      <selection activeCell="B23" sqref="B23"/>
    </sheetView>
  </sheetViews>
  <sheetFormatPr defaultRowHeight="15"/>
  <cols>
    <col min="1" max="1" width="4.28515625" customWidth="1"/>
    <col min="2" max="2" width="60.28515625" customWidth="1"/>
    <col min="3" max="3" width="11.42578125" customWidth="1"/>
    <col min="4" max="4" width="11" customWidth="1"/>
    <col min="5" max="5" width="14.42578125" customWidth="1"/>
  </cols>
  <sheetData>
    <row r="1" spans="1:7">
      <c r="A1" s="88" t="s">
        <v>0</v>
      </c>
      <c r="B1" s="88"/>
      <c r="C1" s="89" t="s">
        <v>1</v>
      </c>
      <c r="D1" s="89"/>
      <c r="E1" s="90"/>
      <c r="F1" s="1"/>
      <c r="G1" s="1"/>
    </row>
    <row r="2" spans="1:7">
      <c r="A2" s="2" t="s">
        <v>2</v>
      </c>
      <c r="B2" s="2"/>
      <c r="C2" s="89" t="s">
        <v>3</v>
      </c>
      <c r="D2" s="89"/>
      <c r="E2" s="90"/>
      <c r="F2" s="1"/>
      <c r="G2" s="1"/>
    </row>
    <row r="4" spans="1:7" ht="20.25">
      <c r="A4" s="91" t="s">
        <v>4</v>
      </c>
      <c r="B4" s="91"/>
      <c r="C4" s="91"/>
      <c r="D4" s="91"/>
      <c r="E4" s="92"/>
      <c r="F4" s="1"/>
      <c r="G4" s="1"/>
    </row>
    <row r="6" spans="1:7" ht="15.75">
      <c r="A6" s="3" t="s">
        <v>5</v>
      </c>
      <c r="B6" s="3"/>
      <c r="C6" s="3"/>
      <c r="D6" s="3"/>
      <c r="E6" s="3"/>
      <c r="F6" s="1"/>
      <c r="G6" s="1"/>
    </row>
    <row r="7" spans="1:7" ht="15.75">
      <c r="A7" s="3" t="s">
        <v>6</v>
      </c>
      <c r="B7" s="3"/>
      <c r="C7" s="4">
        <v>15000000</v>
      </c>
      <c r="D7" s="3" t="s">
        <v>7</v>
      </c>
      <c r="E7" s="3"/>
      <c r="F7" s="1"/>
      <c r="G7" s="1"/>
    </row>
    <row r="8" spans="1:7" ht="15.75">
      <c r="A8" s="3" t="s">
        <v>8</v>
      </c>
      <c r="B8" s="3"/>
      <c r="C8" s="3"/>
      <c r="D8" s="3"/>
      <c r="E8" s="3"/>
      <c r="F8" s="1"/>
      <c r="G8" s="1"/>
    </row>
    <row r="9" spans="1:7" ht="15.75">
      <c r="A9" s="93" t="s">
        <v>9</v>
      </c>
      <c r="B9" s="93"/>
      <c r="C9" s="3"/>
      <c r="D9" s="3"/>
      <c r="E9" s="3"/>
      <c r="F9" s="1"/>
      <c r="G9" s="1"/>
    </row>
    <row r="10" spans="1:7" ht="15.75">
      <c r="A10" s="5" t="s">
        <v>10</v>
      </c>
      <c r="B10" s="5" t="s">
        <v>11</v>
      </c>
      <c r="C10" s="5" t="s">
        <v>12</v>
      </c>
      <c r="D10" s="5" t="s">
        <v>13</v>
      </c>
      <c r="E10" s="6" t="s">
        <v>14</v>
      </c>
      <c r="F10" s="1"/>
      <c r="G10" s="1"/>
    </row>
    <row r="11" spans="1:7" ht="15.75">
      <c r="A11" s="7">
        <v>1</v>
      </c>
      <c r="B11" s="8" t="s">
        <v>15</v>
      </c>
      <c r="C11" s="9">
        <v>200000</v>
      </c>
      <c r="D11" s="10"/>
      <c r="E11" s="11"/>
      <c r="F11" s="1"/>
      <c r="G11" s="1"/>
    </row>
    <row r="12" spans="1:7" ht="15.75">
      <c r="A12" s="12">
        <v>2</v>
      </c>
      <c r="B12" s="8" t="s">
        <v>16</v>
      </c>
      <c r="C12" s="13">
        <v>1000000</v>
      </c>
      <c r="D12" s="12"/>
      <c r="E12" s="14"/>
      <c r="F12" s="1"/>
      <c r="G12" s="1"/>
    </row>
    <row r="13" spans="1:7" ht="15.75">
      <c r="A13" s="12">
        <v>3</v>
      </c>
      <c r="B13" s="8" t="s">
        <v>17</v>
      </c>
      <c r="C13" s="13">
        <v>238000</v>
      </c>
      <c r="D13" s="12">
        <v>14231</v>
      </c>
      <c r="E13" s="14"/>
      <c r="F13" s="1"/>
      <c r="G13" s="1"/>
    </row>
    <row r="14" spans="1:7" ht="15.75">
      <c r="A14" s="12">
        <v>4</v>
      </c>
      <c r="B14" s="8" t="s">
        <v>18</v>
      </c>
      <c r="C14" s="15">
        <v>100000</v>
      </c>
      <c r="D14" s="12"/>
      <c r="E14" s="14"/>
      <c r="F14" s="1"/>
      <c r="G14" s="1"/>
    </row>
    <row r="15" spans="1:7" ht="15.75">
      <c r="A15" s="12">
        <v>5</v>
      </c>
      <c r="B15" s="8" t="s">
        <v>29</v>
      </c>
      <c r="C15" s="15">
        <v>5159000</v>
      </c>
      <c r="D15" s="12">
        <v>39091</v>
      </c>
      <c r="E15" s="14"/>
      <c r="F15" s="1"/>
      <c r="G15" s="28"/>
    </row>
    <row r="16" spans="1:7" ht="15.75">
      <c r="A16" s="12">
        <v>6</v>
      </c>
      <c r="B16" s="17" t="s">
        <v>28</v>
      </c>
      <c r="C16" s="27">
        <v>4615000</v>
      </c>
      <c r="D16" s="12"/>
      <c r="E16" s="14"/>
    </row>
    <row r="17" spans="1:5" ht="15.75">
      <c r="A17" s="12">
        <v>7</v>
      </c>
      <c r="B17" s="8" t="s">
        <v>19</v>
      </c>
      <c r="C17" s="15">
        <v>9050000</v>
      </c>
      <c r="D17" s="12">
        <v>188353</v>
      </c>
      <c r="E17" s="14"/>
    </row>
    <row r="18" spans="1:5" ht="15.75">
      <c r="A18" s="12">
        <v>8</v>
      </c>
      <c r="B18" s="8" t="s">
        <v>20</v>
      </c>
      <c r="C18" s="15">
        <v>1500000</v>
      </c>
      <c r="D18" s="16"/>
      <c r="E18" s="14"/>
    </row>
    <row r="19" spans="1:5" ht="15.75">
      <c r="A19" s="12">
        <v>9</v>
      </c>
      <c r="B19" s="8" t="s">
        <v>21</v>
      </c>
      <c r="C19" s="15">
        <v>500000</v>
      </c>
      <c r="D19" s="12"/>
      <c r="E19" s="14"/>
    </row>
    <row r="20" spans="1:5" ht="15.75">
      <c r="A20" s="12"/>
      <c r="B20" s="3"/>
      <c r="C20" s="15"/>
      <c r="D20" s="12"/>
      <c r="E20" s="14"/>
    </row>
    <row r="21" spans="1:5" ht="15.75">
      <c r="A21" s="94" t="s">
        <v>22</v>
      </c>
      <c r="B21" s="95"/>
      <c r="C21" s="18">
        <f>SUM(C11:C20)</f>
        <v>22362000</v>
      </c>
      <c r="D21" s="19"/>
      <c r="E21" s="20"/>
    </row>
    <row r="22" spans="1:5" ht="15.75">
      <c r="A22" s="21"/>
      <c r="B22" s="21"/>
      <c r="C22" s="22"/>
      <c r="D22" s="23"/>
      <c r="E22" s="24"/>
    </row>
    <row r="23" spans="1:5" ht="15.75">
      <c r="A23" s="3"/>
      <c r="B23" s="3"/>
      <c r="C23" s="3"/>
      <c r="D23" s="85" t="s">
        <v>23</v>
      </c>
      <c r="E23" s="85"/>
    </row>
    <row r="24" spans="1:5" ht="15.75">
      <c r="A24" s="3" t="s">
        <v>24</v>
      </c>
      <c r="B24" s="3"/>
      <c r="C24" s="25" t="s">
        <v>25</v>
      </c>
      <c r="D24" s="86" t="s">
        <v>26</v>
      </c>
      <c r="E24" s="86"/>
    </row>
    <row r="25" spans="1:5" ht="15.75">
      <c r="A25" s="26"/>
      <c r="B25" s="26"/>
      <c r="C25" s="26"/>
      <c r="D25" s="26"/>
      <c r="E25" s="26"/>
    </row>
    <row r="26" spans="1:5" ht="15.75">
      <c r="A26" s="26"/>
      <c r="B26" s="26"/>
      <c r="C26" s="26"/>
      <c r="D26" s="26"/>
      <c r="E26" s="26"/>
    </row>
    <row r="29" spans="1:5">
      <c r="D29" s="87" t="s">
        <v>27</v>
      </c>
      <c r="E29" s="87"/>
    </row>
  </sheetData>
  <mergeCells count="9">
    <mergeCell ref="D23:E23"/>
    <mergeCell ref="D24:E24"/>
    <mergeCell ref="D29:E29"/>
    <mergeCell ref="A1:B1"/>
    <mergeCell ref="C1:E1"/>
    <mergeCell ref="C2:E2"/>
    <mergeCell ref="A4:E4"/>
    <mergeCell ref="A9:B9"/>
    <mergeCell ref="A21:B2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5"/>
  </sheetPr>
  <dimension ref="A1:J53"/>
  <sheetViews>
    <sheetView tabSelected="1" topLeftCell="A31" workbookViewId="0">
      <selection activeCell="E58" sqref="E58"/>
    </sheetView>
  </sheetViews>
  <sheetFormatPr defaultColWidth="10.28515625" defaultRowHeight="15.75"/>
  <cols>
    <col min="1" max="1" width="4" style="30" customWidth="1"/>
    <col min="2" max="2" width="40.140625" style="30" customWidth="1"/>
    <col min="3" max="3" width="12.5703125" style="31" customWidth="1"/>
    <col min="4" max="4" width="11.28515625" style="32" customWidth="1"/>
    <col min="5" max="5" width="16.28515625" style="32" customWidth="1"/>
    <col min="6" max="6" width="15.7109375" style="30" customWidth="1"/>
    <col min="7" max="16384" width="10.28515625" style="30"/>
  </cols>
  <sheetData>
    <row r="1" spans="1:10" ht="27.75" customHeight="1">
      <c r="A1" s="96" t="s">
        <v>44</v>
      </c>
      <c r="B1" s="96"/>
      <c r="C1" s="96"/>
      <c r="D1" s="96"/>
      <c r="E1" s="96"/>
      <c r="F1" s="29"/>
    </row>
    <row r="2" spans="1:10" ht="15" customHeight="1">
      <c r="A2" s="29"/>
    </row>
    <row r="3" spans="1:10" s="37" customFormat="1" ht="39.75" customHeight="1">
      <c r="A3" s="33"/>
      <c r="B3" s="34" t="s">
        <v>30</v>
      </c>
      <c r="C3" s="35" t="s">
        <v>31</v>
      </c>
      <c r="D3" s="36" t="s">
        <v>32</v>
      </c>
      <c r="E3" s="36" t="s">
        <v>33</v>
      </c>
      <c r="F3" s="36" t="s">
        <v>48</v>
      </c>
    </row>
    <row r="4" spans="1:10" ht="17.25" customHeight="1">
      <c r="B4" s="38" t="s">
        <v>45</v>
      </c>
      <c r="C4" s="39"/>
      <c r="D4" s="40"/>
      <c r="E4" s="41"/>
      <c r="F4" s="42"/>
    </row>
    <row r="5" spans="1:10" ht="17.25" customHeight="1">
      <c r="B5" s="43" t="s">
        <v>41</v>
      </c>
      <c r="C5" s="44">
        <v>1750</v>
      </c>
      <c r="D5" s="45">
        <v>0.5</v>
      </c>
      <c r="E5" s="46">
        <f>C5*D5</f>
        <v>875</v>
      </c>
      <c r="F5" s="47"/>
    </row>
    <row r="6" spans="1:10" ht="17.25" customHeight="1">
      <c r="B6" s="43" t="s">
        <v>42</v>
      </c>
      <c r="C6" s="44">
        <v>5390</v>
      </c>
      <c r="D6" s="45">
        <v>0.25</v>
      </c>
      <c r="E6" s="46">
        <f>C6*D6</f>
        <v>1347.5</v>
      </c>
      <c r="F6" s="47"/>
    </row>
    <row r="7" spans="1:10" ht="17.25" customHeight="1">
      <c r="B7" s="38" t="s">
        <v>46</v>
      </c>
      <c r="C7" s="44"/>
      <c r="D7" s="45"/>
      <c r="E7" s="46">
        <f t="shared" ref="E7:E11" si="0">C7*D7</f>
        <v>0</v>
      </c>
      <c r="F7" s="47"/>
      <c r="I7" s="98" t="s">
        <v>56</v>
      </c>
      <c r="J7" s="98">
        <v>4434</v>
      </c>
    </row>
    <row r="8" spans="1:10" ht="17.25" customHeight="1">
      <c r="B8" s="43" t="s">
        <v>41</v>
      </c>
      <c r="C8" s="44">
        <v>900</v>
      </c>
      <c r="D8" s="45">
        <v>0.5</v>
      </c>
      <c r="E8" s="46">
        <f t="shared" si="0"/>
        <v>450</v>
      </c>
      <c r="F8" s="47"/>
      <c r="I8" s="98" t="s">
        <v>58</v>
      </c>
      <c r="J8" s="98">
        <v>741.5</v>
      </c>
    </row>
    <row r="9" spans="1:10" ht="17.25" customHeight="1">
      <c r="B9" s="38" t="s">
        <v>71</v>
      </c>
      <c r="C9" s="44"/>
      <c r="D9" s="45"/>
      <c r="E9" s="46">
        <f t="shared" si="0"/>
        <v>0</v>
      </c>
      <c r="F9" s="47"/>
      <c r="I9" s="98" t="s">
        <v>57</v>
      </c>
      <c r="J9" s="98">
        <v>3614</v>
      </c>
    </row>
    <row r="10" spans="1:10" ht="17.25" customHeight="1">
      <c r="B10" s="43" t="s">
        <v>69</v>
      </c>
      <c r="C10" s="44">
        <v>8100</v>
      </c>
      <c r="D10" s="45">
        <v>1</v>
      </c>
      <c r="E10" s="46">
        <f t="shared" si="0"/>
        <v>8100</v>
      </c>
      <c r="F10" s="47"/>
      <c r="I10" s="98" t="s">
        <v>58</v>
      </c>
      <c r="J10" s="98">
        <v>990</v>
      </c>
    </row>
    <row r="11" spans="1:10" ht="17.25" customHeight="1">
      <c r="B11" s="43" t="s">
        <v>70</v>
      </c>
      <c r="C11" s="44">
        <v>3150</v>
      </c>
      <c r="D11" s="45">
        <v>1</v>
      </c>
      <c r="E11" s="46">
        <f t="shared" si="0"/>
        <v>3150</v>
      </c>
      <c r="F11" s="47"/>
    </row>
    <row r="12" spans="1:10" ht="17.25" customHeight="1">
      <c r="B12" s="43"/>
      <c r="C12" s="44"/>
      <c r="D12" s="45"/>
      <c r="E12" s="46"/>
      <c r="F12" s="47"/>
    </row>
    <row r="13" spans="1:10" s="29" customFormat="1" ht="17.25" customHeight="1">
      <c r="B13" s="73" t="s">
        <v>64</v>
      </c>
      <c r="C13" s="77"/>
      <c r="D13" s="78"/>
      <c r="E13" s="79"/>
      <c r="F13" s="80"/>
    </row>
    <row r="14" spans="1:10" ht="17.25" customHeight="1">
      <c r="B14" s="43" t="s">
        <v>65</v>
      </c>
      <c r="C14" s="44"/>
      <c r="D14" s="45"/>
      <c r="E14" s="46"/>
      <c r="F14" s="47">
        <v>5000</v>
      </c>
    </row>
    <row r="15" spans="1:10" ht="17.25" customHeight="1">
      <c r="B15" s="48"/>
      <c r="C15" s="49"/>
      <c r="D15" s="50"/>
      <c r="E15" s="51"/>
      <c r="F15" s="52"/>
    </row>
    <row r="16" spans="1:10" s="29" customFormat="1" ht="17.25" customHeight="1">
      <c r="B16" s="53" t="s">
        <v>34</v>
      </c>
      <c r="C16" s="54">
        <f>SUM(C4:C15)</f>
        <v>19290</v>
      </c>
      <c r="D16" s="54"/>
      <c r="E16" s="55">
        <f>SUM(E4:E15)</f>
        <v>13922.5</v>
      </c>
      <c r="F16" s="70">
        <f>SUM(F4:F15)</f>
        <v>5000</v>
      </c>
    </row>
    <row r="17" spans="1:6" s="29" customFormat="1" ht="17.25" customHeight="1">
      <c r="B17" s="81"/>
      <c r="C17" s="74" t="s">
        <v>63</v>
      </c>
      <c r="D17" s="82"/>
      <c r="E17" s="83"/>
      <c r="F17" s="99">
        <f>E16-F16</f>
        <v>8922.5</v>
      </c>
    </row>
    <row r="18" spans="1:6" ht="11.25" customHeight="1">
      <c r="B18" s="57"/>
      <c r="C18" s="97"/>
      <c r="D18" s="97"/>
      <c r="E18" s="58"/>
      <c r="F18" s="59"/>
    </row>
    <row r="19" spans="1:6" ht="18.75" customHeight="1">
      <c r="A19" s="29" t="s">
        <v>49</v>
      </c>
    </row>
    <row r="20" spans="1:6" s="60" customFormat="1" ht="36.75" customHeight="1">
      <c r="A20" s="34" t="s">
        <v>35</v>
      </c>
      <c r="B20" s="34" t="s">
        <v>30</v>
      </c>
      <c r="C20" s="35" t="s">
        <v>31</v>
      </c>
      <c r="D20" s="36" t="s">
        <v>32</v>
      </c>
      <c r="E20" s="36" t="s">
        <v>36</v>
      </c>
    </row>
    <row r="21" spans="1:6" ht="15.75" customHeight="1">
      <c r="A21" s="61">
        <v>1</v>
      </c>
      <c r="B21" s="38" t="s">
        <v>45</v>
      </c>
      <c r="C21" s="39"/>
      <c r="D21" s="63"/>
      <c r="E21" s="63"/>
      <c r="F21" s="64"/>
    </row>
    <row r="22" spans="1:6" ht="15.75" customHeight="1">
      <c r="A22" s="61"/>
      <c r="B22" s="62" t="s">
        <v>50</v>
      </c>
      <c r="C22" s="68">
        <v>5.2149999999999999</v>
      </c>
      <c r="D22" s="63">
        <v>270</v>
      </c>
      <c r="E22" s="69">
        <f>C22*D22</f>
        <v>1408.05</v>
      </c>
      <c r="F22" s="64"/>
    </row>
    <row r="23" spans="1:6" ht="15.75" customHeight="1">
      <c r="A23" s="61"/>
      <c r="B23" s="62" t="s">
        <v>51</v>
      </c>
      <c r="C23" s="68">
        <v>0.7</v>
      </c>
      <c r="D23" s="63">
        <v>200</v>
      </c>
      <c r="E23" s="69">
        <f t="shared" ref="E23:E25" si="1">C23*D23</f>
        <v>140</v>
      </c>
      <c r="F23" s="64"/>
    </row>
    <row r="24" spans="1:6" ht="15.75" customHeight="1">
      <c r="A24" s="61"/>
      <c r="B24" s="62" t="s">
        <v>52</v>
      </c>
      <c r="C24" s="68">
        <v>1.4350000000000001</v>
      </c>
      <c r="D24" s="63">
        <v>420</v>
      </c>
      <c r="E24" s="69">
        <f t="shared" si="1"/>
        <v>602.70000000000005</v>
      </c>
      <c r="F24" s="64"/>
    </row>
    <row r="25" spans="1:6" ht="15.75" customHeight="1">
      <c r="A25" s="61"/>
      <c r="B25" s="62" t="s">
        <v>53</v>
      </c>
      <c r="C25" s="68">
        <f>1.085+0.028</f>
        <v>1.113</v>
      </c>
      <c r="D25" s="63">
        <v>800</v>
      </c>
      <c r="E25" s="69">
        <f t="shared" si="1"/>
        <v>890.4</v>
      </c>
      <c r="F25" s="71"/>
    </row>
    <row r="26" spans="1:6" ht="15.75" customHeight="1">
      <c r="A26" s="61"/>
      <c r="B26" s="62" t="s">
        <v>54</v>
      </c>
      <c r="C26" s="68"/>
      <c r="D26" s="63"/>
      <c r="E26" s="69">
        <f>F26/22300</f>
        <v>807.90739910313903</v>
      </c>
      <c r="F26" s="71">
        <v>18016335</v>
      </c>
    </row>
    <row r="27" spans="1:6" ht="15.75" customHeight="1">
      <c r="A27" s="61"/>
      <c r="B27" s="62" t="s">
        <v>43</v>
      </c>
      <c r="C27" s="39"/>
      <c r="D27" s="63"/>
      <c r="E27" s="69">
        <f t="shared" ref="E27:E30" si="2">F27/22300</f>
        <v>8.9686098654708513</v>
      </c>
      <c r="F27" s="71">
        <v>200000</v>
      </c>
    </row>
    <row r="28" spans="1:6" ht="15.75" customHeight="1">
      <c r="A28" s="61"/>
      <c r="B28" s="65" t="s">
        <v>37</v>
      </c>
      <c r="C28" s="39"/>
      <c r="D28" s="63"/>
      <c r="E28" s="69">
        <f t="shared" si="2"/>
        <v>8.9686098654708513</v>
      </c>
      <c r="F28" s="71">
        <v>200000</v>
      </c>
    </row>
    <row r="29" spans="1:6" ht="15.75" customHeight="1">
      <c r="A29" s="61"/>
      <c r="B29" s="43" t="s">
        <v>38</v>
      </c>
      <c r="C29" s="39"/>
      <c r="D29" s="63"/>
      <c r="E29" s="69">
        <f t="shared" si="2"/>
        <v>22.421524663677129</v>
      </c>
      <c r="F29" s="71">
        <v>500000</v>
      </c>
    </row>
    <row r="30" spans="1:6" ht="15.75" customHeight="1">
      <c r="A30" s="61"/>
      <c r="B30" s="43" t="s">
        <v>39</v>
      </c>
      <c r="C30" s="39"/>
      <c r="D30" s="63"/>
      <c r="E30" s="69">
        <f t="shared" si="2"/>
        <v>22.421524663677129</v>
      </c>
      <c r="F30" s="71">
        <v>500000</v>
      </c>
    </row>
    <row r="31" spans="1:6" ht="15.75" customHeight="1">
      <c r="A31" s="61"/>
      <c r="B31" s="43"/>
      <c r="C31" s="39"/>
      <c r="D31" s="63"/>
      <c r="E31" s="69"/>
      <c r="F31" s="71"/>
    </row>
    <row r="32" spans="1:6" ht="15.75" customHeight="1">
      <c r="A32" s="61">
        <v>2</v>
      </c>
      <c r="B32" s="38" t="s">
        <v>46</v>
      </c>
      <c r="C32" s="39"/>
      <c r="D32" s="63"/>
      <c r="E32" s="69"/>
      <c r="F32" s="71"/>
    </row>
    <row r="33" spans="1:6" ht="15.75" customHeight="1">
      <c r="A33" s="61"/>
      <c r="B33" s="62" t="s">
        <v>53</v>
      </c>
      <c r="C33" s="68">
        <f>0.906</f>
        <v>0.90600000000000003</v>
      </c>
      <c r="D33" s="63">
        <v>1200</v>
      </c>
      <c r="E33" s="69">
        <f>C33*D33</f>
        <v>1087.2</v>
      </c>
      <c r="F33" s="71"/>
    </row>
    <row r="34" spans="1:6" ht="15.75" customHeight="1">
      <c r="A34" s="61"/>
      <c r="B34" s="43" t="s">
        <v>55</v>
      </c>
      <c r="C34" s="39"/>
      <c r="D34" s="63"/>
      <c r="E34" s="69">
        <f>900000/22300</f>
        <v>40.358744394618832</v>
      </c>
      <c r="F34" s="71"/>
    </row>
    <row r="35" spans="1:6" ht="15.75" customHeight="1">
      <c r="A35" s="61"/>
      <c r="B35" s="43" t="s">
        <v>59</v>
      </c>
      <c r="C35" s="39"/>
      <c r="D35" s="63"/>
      <c r="E35" s="69">
        <f>300000/22300</f>
        <v>13.452914798206278</v>
      </c>
      <c r="F35" s="64"/>
    </row>
    <row r="36" spans="1:6" ht="15.75" customHeight="1">
      <c r="A36" s="61"/>
      <c r="B36" s="43"/>
      <c r="C36" s="39"/>
      <c r="D36" s="63"/>
      <c r="E36" s="69"/>
      <c r="F36" s="64"/>
    </row>
    <row r="37" spans="1:6" ht="15.75" customHeight="1">
      <c r="A37" s="61">
        <v>3</v>
      </c>
      <c r="B37" s="38" t="s">
        <v>71</v>
      </c>
      <c r="C37" s="39"/>
      <c r="D37" s="63"/>
      <c r="E37" s="69"/>
      <c r="F37" s="64"/>
    </row>
    <row r="38" spans="1:6" ht="15.75" customHeight="1">
      <c r="A38" s="61"/>
      <c r="B38" s="62" t="s">
        <v>53</v>
      </c>
      <c r="C38" s="68">
        <f>4.434</f>
        <v>4.4340000000000002</v>
      </c>
      <c r="D38" s="63">
        <v>1200</v>
      </c>
      <c r="E38" s="69">
        <f>C38*D38</f>
        <v>5320.8</v>
      </c>
      <c r="F38" s="64"/>
    </row>
    <row r="39" spans="1:6" ht="15.75" customHeight="1">
      <c r="A39" s="61"/>
      <c r="B39" s="62" t="s">
        <v>54</v>
      </c>
      <c r="C39" s="68"/>
      <c r="D39" s="63"/>
      <c r="E39" s="69">
        <v>807.90739910313903</v>
      </c>
      <c r="F39" s="64"/>
    </row>
    <row r="40" spans="1:6" ht="15.75" customHeight="1">
      <c r="A40" s="61"/>
      <c r="B40" s="65" t="s">
        <v>37</v>
      </c>
      <c r="C40" s="39"/>
      <c r="D40" s="63"/>
      <c r="E40" s="69">
        <v>8.9686098654708513</v>
      </c>
      <c r="F40" s="64"/>
    </row>
    <row r="41" spans="1:6" ht="15.75" customHeight="1">
      <c r="A41" s="61"/>
      <c r="B41" s="43"/>
      <c r="C41" s="39"/>
      <c r="D41" s="63"/>
      <c r="E41" s="69">
        <f t="shared" ref="E41" si="3">C41*D41</f>
        <v>0</v>
      </c>
      <c r="F41" s="64"/>
    </row>
    <row r="42" spans="1:6" ht="15.75" customHeight="1">
      <c r="A42" s="61">
        <v>4</v>
      </c>
      <c r="B42" s="73" t="s">
        <v>60</v>
      </c>
      <c r="C42" s="44"/>
      <c r="D42" s="67"/>
      <c r="E42" s="72"/>
      <c r="F42" s="64"/>
    </row>
    <row r="43" spans="1:6" ht="15.75" customHeight="1">
      <c r="A43" s="61"/>
      <c r="B43" s="43" t="s">
        <v>61</v>
      </c>
      <c r="C43" s="44"/>
      <c r="D43" s="67"/>
      <c r="E43" s="72">
        <v>1000</v>
      </c>
      <c r="F43" s="64"/>
    </row>
    <row r="44" spans="1:6" ht="15.75" customHeight="1">
      <c r="A44" s="61"/>
      <c r="B44" s="43" t="s">
        <v>66</v>
      </c>
      <c r="C44" s="44"/>
      <c r="D44" s="67"/>
      <c r="E44" s="72">
        <v>1005</v>
      </c>
      <c r="F44" s="64"/>
    </row>
    <row r="45" spans="1:6" ht="15.75" customHeight="1">
      <c r="A45" s="61"/>
      <c r="B45" s="43" t="s">
        <v>67</v>
      </c>
      <c r="C45" s="44"/>
      <c r="D45" s="67"/>
      <c r="E45" s="72">
        <f>8100000/22300</f>
        <v>363.22869955156949</v>
      </c>
      <c r="F45" s="64"/>
    </row>
    <row r="46" spans="1:6" ht="15.75" customHeight="1">
      <c r="A46" s="61"/>
      <c r="B46" s="43" t="s">
        <v>68</v>
      </c>
      <c r="C46" s="44"/>
      <c r="D46" s="67"/>
      <c r="E46" s="72">
        <f>1680000/22300</f>
        <v>75.336322869955154</v>
      </c>
      <c r="F46" s="64"/>
    </row>
    <row r="47" spans="1:6" ht="15.75" customHeight="1">
      <c r="A47" s="66"/>
      <c r="B47" s="43"/>
      <c r="C47" s="44"/>
      <c r="D47" s="67"/>
      <c r="E47" s="67"/>
      <c r="F47" s="64"/>
    </row>
    <row r="48" spans="1:6" ht="6" customHeight="1">
      <c r="A48" s="66"/>
      <c r="B48" s="48"/>
      <c r="C48" s="49"/>
      <c r="D48" s="52"/>
      <c r="E48" s="52"/>
    </row>
    <row r="49" spans="1:6" s="29" customFormat="1" ht="15.75" customHeight="1">
      <c r="A49" s="53"/>
      <c r="B49" s="53" t="s">
        <v>40</v>
      </c>
      <c r="C49" s="100">
        <f>SUM(C21:C47)</f>
        <v>13.803000000000001</v>
      </c>
      <c r="D49" s="56"/>
      <c r="E49" s="70">
        <f>SUM(E21:E48)</f>
        <v>13634.090358744395</v>
      </c>
      <c r="F49" s="30"/>
    </row>
    <row r="50" spans="1:6" ht="8.25" customHeight="1"/>
    <row r="51" spans="1:6" s="29" customFormat="1">
      <c r="C51" s="74" t="s">
        <v>72</v>
      </c>
      <c r="D51" s="75"/>
      <c r="E51" s="76">
        <v>5000</v>
      </c>
    </row>
    <row r="52" spans="1:6" s="29" customFormat="1">
      <c r="C52" s="74" t="s">
        <v>73</v>
      </c>
      <c r="D52" s="75"/>
      <c r="E52" s="76">
        <v>8616.7000000000007</v>
      </c>
    </row>
    <row r="53" spans="1:6" s="29" customFormat="1">
      <c r="C53" s="74" t="s">
        <v>63</v>
      </c>
      <c r="D53" s="75"/>
      <c r="E53" s="76">
        <f>E49-E51-E52</f>
        <v>17.390358744394689</v>
      </c>
    </row>
  </sheetData>
  <mergeCells count="2">
    <mergeCell ref="A1:E1"/>
    <mergeCell ref="C18:D18"/>
  </mergeCells>
  <pageMargins left="0.51" right="0.25" top="0.19" bottom="0.25" header="0" footer="0"/>
  <pageSetup paperSize="9"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5"/>
  </sheetPr>
  <dimension ref="A1:F55"/>
  <sheetViews>
    <sheetView topLeftCell="A22" workbookViewId="0">
      <selection activeCell="E49" sqref="E49"/>
    </sheetView>
  </sheetViews>
  <sheetFormatPr defaultColWidth="10.28515625" defaultRowHeight="15.75"/>
  <cols>
    <col min="1" max="1" width="4" style="30" customWidth="1"/>
    <col min="2" max="2" width="40.140625" style="30" customWidth="1"/>
    <col min="3" max="3" width="12.5703125" style="31" customWidth="1"/>
    <col min="4" max="4" width="11.28515625" style="32" customWidth="1"/>
    <col min="5" max="5" width="16.28515625" style="32" customWidth="1"/>
    <col min="6" max="6" width="15.7109375" style="30" customWidth="1"/>
    <col min="7" max="16384" width="10.28515625" style="30"/>
  </cols>
  <sheetData>
    <row r="1" spans="1:6" ht="27.75" customHeight="1">
      <c r="A1" s="96" t="s">
        <v>44</v>
      </c>
      <c r="B1" s="96"/>
      <c r="C1" s="96"/>
      <c r="D1" s="96"/>
      <c r="E1" s="96"/>
      <c r="F1" s="29"/>
    </row>
    <row r="2" spans="1:6" ht="15" customHeight="1">
      <c r="A2" s="29"/>
    </row>
    <row r="3" spans="1:6" s="37" customFormat="1" ht="39.75" customHeight="1">
      <c r="A3" s="33"/>
      <c r="B3" s="34" t="s">
        <v>30</v>
      </c>
      <c r="C3" s="35" t="s">
        <v>31</v>
      </c>
      <c r="D3" s="36" t="s">
        <v>32</v>
      </c>
      <c r="E3" s="36" t="s">
        <v>33</v>
      </c>
      <c r="F3" s="36" t="s">
        <v>48</v>
      </c>
    </row>
    <row r="4" spans="1:6" ht="17.25" customHeight="1">
      <c r="B4" s="38" t="s">
        <v>45</v>
      </c>
      <c r="C4" s="39"/>
      <c r="D4" s="40"/>
      <c r="E4" s="41"/>
      <c r="F4" s="42"/>
    </row>
    <row r="5" spans="1:6" ht="17.25" customHeight="1">
      <c r="B5" s="43" t="s">
        <v>41</v>
      </c>
      <c r="C5" s="44">
        <v>1750</v>
      </c>
      <c r="D5" s="45">
        <v>0.5</v>
      </c>
      <c r="E5" s="46">
        <f>C5*D5</f>
        <v>875</v>
      </c>
      <c r="F5" s="47"/>
    </row>
    <row r="6" spans="1:6" ht="17.25" customHeight="1">
      <c r="B6" s="43" t="s">
        <v>42</v>
      </c>
      <c r="C6" s="44">
        <v>5390</v>
      </c>
      <c r="D6" s="45">
        <v>0.25</v>
      </c>
      <c r="E6" s="46">
        <f>C6*D6</f>
        <v>1347.5</v>
      </c>
      <c r="F6" s="47"/>
    </row>
    <row r="7" spans="1:6" ht="17.25" customHeight="1">
      <c r="B7" s="38" t="s">
        <v>46</v>
      </c>
      <c r="C7" s="44"/>
      <c r="D7" s="45"/>
      <c r="E7" s="46">
        <f t="shared" ref="E7:E13" si="0">C7*D7</f>
        <v>0</v>
      </c>
      <c r="F7" s="47"/>
    </row>
    <row r="8" spans="1:6" ht="17.25" customHeight="1">
      <c r="B8" s="43" t="s">
        <v>41</v>
      </c>
      <c r="C8" s="44">
        <v>900</v>
      </c>
      <c r="D8" s="45">
        <v>0.5</v>
      </c>
      <c r="E8" s="46">
        <f t="shared" si="0"/>
        <v>450</v>
      </c>
      <c r="F8" s="47"/>
    </row>
    <row r="9" spans="1:6" ht="17.25" customHeight="1">
      <c r="B9" s="38" t="s">
        <v>47</v>
      </c>
      <c r="C9" s="44"/>
      <c r="D9" s="45"/>
      <c r="E9" s="46">
        <f t="shared" si="0"/>
        <v>0</v>
      </c>
      <c r="F9" s="47"/>
    </row>
    <row r="10" spans="1:6" ht="17.25" customHeight="1">
      <c r="B10" s="43" t="s">
        <v>56</v>
      </c>
      <c r="C10" s="44">
        <v>4434</v>
      </c>
      <c r="D10" s="45"/>
      <c r="E10" s="46">
        <f t="shared" si="0"/>
        <v>0</v>
      </c>
      <c r="F10" s="47"/>
    </row>
    <row r="11" spans="1:6" ht="17.25" customHeight="1">
      <c r="B11" s="43" t="s">
        <v>58</v>
      </c>
      <c r="C11" s="44">
        <f>33.5+708</f>
        <v>741.5</v>
      </c>
      <c r="D11" s="45"/>
      <c r="E11" s="46">
        <f t="shared" si="0"/>
        <v>0</v>
      </c>
      <c r="F11" s="47"/>
    </row>
    <row r="12" spans="1:6" ht="17.25" customHeight="1">
      <c r="B12" s="43" t="s">
        <v>57</v>
      </c>
      <c r="C12" s="44">
        <v>3614</v>
      </c>
      <c r="D12" s="45"/>
      <c r="E12" s="46">
        <f t="shared" si="0"/>
        <v>0</v>
      </c>
      <c r="F12" s="47"/>
    </row>
    <row r="13" spans="1:6" ht="17.25" customHeight="1">
      <c r="B13" s="43" t="s">
        <v>58</v>
      </c>
      <c r="C13" s="44">
        <v>990</v>
      </c>
      <c r="D13" s="45"/>
      <c r="E13" s="46">
        <f t="shared" si="0"/>
        <v>0</v>
      </c>
      <c r="F13" s="47"/>
    </row>
    <row r="14" spans="1:6" ht="17.25" customHeight="1">
      <c r="B14" s="43"/>
      <c r="C14" s="44"/>
      <c r="D14" s="45"/>
      <c r="E14" s="46"/>
      <c r="F14" s="47"/>
    </row>
    <row r="15" spans="1:6" s="29" customFormat="1" ht="17.25" customHeight="1">
      <c r="B15" s="73" t="s">
        <v>64</v>
      </c>
      <c r="C15" s="77"/>
      <c r="D15" s="78"/>
      <c r="E15" s="79"/>
      <c r="F15" s="80"/>
    </row>
    <row r="16" spans="1:6" ht="17.25" customHeight="1">
      <c r="B16" s="43" t="s">
        <v>65</v>
      </c>
      <c r="C16" s="44"/>
      <c r="D16" s="45"/>
      <c r="E16" s="46"/>
      <c r="F16" s="47">
        <v>5000</v>
      </c>
    </row>
    <row r="17" spans="1:6" ht="17.25" customHeight="1">
      <c r="B17" s="48"/>
      <c r="C17" s="49"/>
      <c r="D17" s="50"/>
      <c r="E17" s="51"/>
      <c r="F17" s="52"/>
    </row>
    <row r="18" spans="1:6" s="29" customFormat="1" ht="17.25" customHeight="1">
      <c r="B18" s="53" t="s">
        <v>34</v>
      </c>
      <c r="C18" s="54">
        <f>SUM(C4:C17)</f>
        <v>17819.5</v>
      </c>
      <c r="D18" s="54"/>
      <c r="E18" s="55">
        <f>SUM(E4:E17)</f>
        <v>2672.5</v>
      </c>
      <c r="F18" s="70">
        <f>SUM(F4:F17)</f>
        <v>5000</v>
      </c>
    </row>
    <row r="19" spans="1:6" s="29" customFormat="1" ht="17.25" customHeight="1">
      <c r="B19" s="81"/>
      <c r="C19" s="82"/>
      <c r="D19" s="82"/>
      <c r="E19" s="83"/>
      <c r="F19" s="84"/>
    </row>
    <row r="20" spans="1:6" ht="11.25" customHeight="1">
      <c r="B20" s="57"/>
      <c r="C20" s="97"/>
      <c r="D20" s="97"/>
      <c r="E20" s="58"/>
      <c r="F20" s="59"/>
    </row>
    <row r="21" spans="1:6" ht="18.75" customHeight="1">
      <c r="A21" s="29" t="s">
        <v>49</v>
      </c>
    </row>
    <row r="22" spans="1:6" s="60" customFormat="1" ht="36.75" customHeight="1">
      <c r="A22" s="34" t="s">
        <v>35</v>
      </c>
      <c r="B22" s="34" t="s">
        <v>30</v>
      </c>
      <c r="C22" s="35" t="s">
        <v>31</v>
      </c>
      <c r="D22" s="36" t="s">
        <v>32</v>
      </c>
      <c r="E22" s="36" t="s">
        <v>36</v>
      </c>
    </row>
    <row r="23" spans="1:6" ht="15.75" customHeight="1">
      <c r="A23" s="61">
        <v>1</v>
      </c>
      <c r="B23" s="38" t="s">
        <v>45</v>
      </c>
      <c r="C23" s="39"/>
      <c r="D23" s="63"/>
      <c r="E23" s="63"/>
      <c r="F23" s="64"/>
    </row>
    <row r="24" spans="1:6" ht="15.75" customHeight="1">
      <c r="A24" s="61"/>
      <c r="B24" s="62" t="s">
        <v>50</v>
      </c>
      <c r="C24" s="68">
        <v>5.2149999999999999</v>
      </c>
      <c r="D24" s="63">
        <v>270</v>
      </c>
      <c r="E24" s="69">
        <f>C24*D24</f>
        <v>1408.05</v>
      </c>
      <c r="F24" s="64"/>
    </row>
    <row r="25" spans="1:6" ht="15.75" customHeight="1">
      <c r="A25" s="61"/>
      <c r="B25" s="62" t="s">
        <v>51</v>
      </c>
      <c r="C25" s="68">
        <v>0.7</v>
      </c>
      <c r="D25" s="63">
        <v>200</v>
      </c>
      <c r="E25" s="69">
        <f t="shared" ref="E25:E27" si="1">C25*D25</f>
        <v>140</v>
      </c>
      <c r="F25" s="64"/>
    </row>
    <row r="26" spans="1:6" ht="15.75" customHeight="1">
      <c r="A26" s="61"/>
      <c r="B26" s="62" t="s">
        <v>52</v>
      </c>
      <c r="C26" s="68">
        <v>1.4350000000000001</v>
      </c>
      <c r="D26" s="63">
        <v>420</v>
      </c>
      <c r="E26" s="69">
        <f t="shared" si="1"/>
        <v>602.70000000000005</v>
      </c>
      <c r="F26" s="64"/>
    </row>
    <row r="27" spans="1:6" ht="15.75" customHeight="1">
      <c r="A27" s="61"/>
      <c r="B27" s="62" t="s">
        <v>53</v>
      </c>
      <c r="C27" s="68">
        <f>1.085+0.028</f>
        <v>1.113</v>
      </c>
      <c r="D27" s="63">
        <v>800</v>
      </c>
      <c r="E27" s="69">
        <f t="shared" si="1"/>
        <v>890.4</v>
      </c>
      <c r="F27" s="71"/>
    </row>
    <row r="28" spans="1:6" ht="15.75" customHeight="1">
      <c r="A28" s="61"/>
      <c r="B28" s="62" t="s">
        <v>54</v>
      </c>
      <c r="C28" s="68"/>
      <c r="D28" s="63"/>
      <c r="E28" s="69">
        <f>F28/22300</f>
        <v>807.90739910313903</v>
      </c>
      <c r="F28" s="71">
        <v>18016335</v>
      </c>
    </row>
    <row r="29" spans="1:6" ht="15.75" customHeight="1">
      <c r="A29" s="61"/>
      <c r="B29" s="62" t="s">
        <v>43</v>
      </c>
      <c r="C29" s="39"/>
      <c r="D29" s="63"/>
      <c r="E29" s="69">
        <f t="shared" ref="E29:E32" si="2">F29/22300</f>
        <v>8.9686098654708513</v>
      </c>
      <c r="F29" s="71">
        <v>200000</v>
      </c>
    </row>
    <row r="30" spans="1:6" ht="15.75" customHeight="1">
      <c r="A30" s="61"/>
      <c r="B30" s="65" t="s">
        <v>37</v>
      </c>
      <c r="C30" s="39"/>
      <c r="D30" s="63"/>
      <c r="E30" s="69">
        <f t="shared" si="2"/>
        <v>8.9686098654708513</v>
      </c>
      <c r="F30" s="71">
        <v>200000</v>
      </c>
    </row>
    <row r="31" spans="1:6" ht="15.75" customHeight="1">
      <c r="A31" s="61"/>
      <c r="B31" s="43" t="s">
        <v>38</v>
      </c>
      <c r="C31" s="39"/>
      <c r="D31" s="63"/>
      <c r="E31" s="69">
        <f t="shared" si="2"/>
        <v>22.421524663677129</v>
      </c>
      <c r="F31" s="71">
        <v>500000</v>
      </c>
    </row>
    <row r="32" spans="1:6" ht="15.75" customHeight="1">
      <c r="A32" s="61"/>
      <c r="B32" s="43" t="s">
        <v>39</v>
      </c>
      <c r="C32" s="39"/>
      <c r="D32" s="63"/>
      <c r="E32" s="69">
        <f t="shared" si="2"/>
        <v>22.421524663677129</v>
      </c>
      <c r="F32" s="71">
        <v>500000</v>
      </c>
    </row>
    <row r="33" spans="1:6" ht="15.75" customHeight="1">
      <c r="A33" s="61"/>
      <c r="B33" s="43"/>
      <c r="C33" s="39"/>
      <c r="D33" s="63"/>
      <c r="E33" s="69"/>
      <c r="F33" s="71"/>
    </row>
    <row r="34" spans="1:6" ht="15.75" customHeight="1">
      <c r="A34" s="61">
        <v>2</v>
      </c>
      <c r="B34" s="38" t="s">
        <v>46</v>
      </c>
      <c r="C34" s="39"/>
      <c r="D34" s="63"/>
      <c r="E34" s="69"/>
      <c r="F34" s="71"/>
    </row>
    <row r="35" spans="1:6" ht="15.75" customHeight="1">
      <c r="A35" s="61"/>
      <c r="B35" s="62" t="s">
        <v>53</v>
      </c>
      <c r="C35" s="68">
        <f>0.906</f>
        <v>0.90600000000000003</v>
      </c>
      <c r="D35" s="63">
        <v>1200</v>
      </c>
      <c r="E35" s="69">
        <f>C35*D35</f>
        <v>1087.2</v>
      </c>
      <c r="F35" s="71"/>
    </row>
    <row r="36" spans="1:6" ht="15.75" customHeight="1">
      <c r="A36" s="61"/>
      <c r="B36" s="43" t="s">
        <v>55</v>
      </c>
      <c r="C36" s="39"/>
      <c r="D36" s="63"/>
      <c r="E36" s="69">
        <f>900000/22300</f>
        <v>40.358744394618832</v>
      </c>
      <c r="F36" s="71"/>
    </row>
    <row r="37" spans="1:6" ht="15.75" customHeight="1">
      <c r="A37" s="61"/>
      <c r="B37" s="43" t="s">
        <v>59</v>
      </c>
      <c r="C37" s="39"/>
      <c r="D37" s="63"/>
      <c r="E37" s="69">
        <f>300000/22300</f>
        <v>13.452914798206278</v>
      </c>
      <c r="F37" s="64"/>
    </row>
    <row r="38" spans="1:6" ht="15.75" customHeight="1">
      <c r="A38" s="61"/>
      <c r="B38" s="43"/>
      <c r="C38" s="39"/>
      <c r="D38" s="63"/>
      <c r="E38" s="69"/>
      <c r="F38" s="64"/>
    </row>
    <row r="39" spans="1:6" ht="15.75" customHeight="1">
      <c r="A39" s="61">
        <v>3</v>
      </c>
      <c r="B39" s="38" t="s">
        <v>47</v>
      </c>
      <c r="C39" s="39"/>
      <c r="D39" s="63"/>
      <c r="E39" s="69"/>
      <c r="F39" s="64"/>
    </row>
    <row r="40" spans="1:6" ht="15.75" customHeight="1">
      <c r="A40" s="61"/>
      <c r="B40" s="62" t="s">
        <v>53</v>
      </c>
      <c r="C40" s="68">
        <f>4.434</f>
        <v>4.4340000000000002</v>
      </c>
      <c r="D40" s="63">
        <v>1200</v>
      </c>
      <c r="E40" s="69">
        <f>C40*D40</f>
        <v>5320.8</v>
      </c>
      <c r="F40" s="64"/>
    </row>
    <row r="41" spans="1:6" ht="15.75" customHeight="1">
      <c r="A41" s="61"/>
      <c r="B41" s="62" t="s">
        <v>54</v>
      </c>
      <c r="C41" s="68"/>
      <c r="D41" s="63"/>
      <c r="E41" s="69">
        <v>807.90739910313903</v>
      </c>
      <c r="F41" s="64"/>
    </row>
    <row r="42" spans="1:6" ht="15.75" customHeight="1">
      <c r="A42" s="61"/>
      <c r="B42" s="65" t="s">
        <v>37</v>
      </c>
      <c r="C42" s="39"/>
      <c r="D42" s="63"/>
      <c r="E42" s="69">
        <v>8.9686098654708513</v>
      </c>
      <c r="F42" s="64"/>
    </row>
    <row r="43" spans="1:6" ht="15.75" customHeight="1">
      <c r="A43" s="61"/>
      <c r="B43" s="43"/>
      <c r="C43" s="39"/>
      <c r="D43" s="63"/>
      <c r="E43" s="69">
        <f t="shared" ref="E43" si="3">C43*D43</f>
        <v>0</v>
      </c>
      <c r="F43" s="64"/>
    </row>
    <row r="44" spans="1:6" ht="15.75" customHeight="1">
      <c r="A44" s="61">
        <v>4</v>
      </c>
      <c r="B44" s="73" t="s">
        <v>60</v>
      </c>
      <c r="C44" s="44"/>
      <c r="D44" s="67"/>
      <c r="E44" s="72"/>
      <c r="F44" s="64"/>
    </row>
    <row r="45" spans="1:6" ht="15.75" customHeight="1">
      <c r="A45" s="61"/>
      <c r="B45" s="43" t="s">
        <v>61</v>
      </c>
      <c r="C45" s="44"/>
      <c r="D45" s="67"/>
      <c r="E45" s="72">
        <v>1000</v>
      </c>
      <c r="F45" s="64"/>
    </row>
    <row r="46" spans="1:6" ht="15.75" customHeight="1">
      <c r="A46" s="61"/>
      <c r="B46" s="43" t="s">
        <v>66</v>
      </c>
      <c r="C46" s="44"/>
      <c r="D46" s="67"/>
      <c r="E46" s="72">
        <v>1005</v>
      </c>
      <c r="F46" s="64"/>
    </row>
    <row r="47" spans="1:6" ht="15.75" customHeight="1">
      <c r="A47" s="61"/>
      <c r="B47" s="43" t="s">
        <v>67</v>
      </c>
      <c r="C47" s="44"/>
      <c r="D47" s="67"/>
      <c r="E47" s="72">
        <f>8100000/22300</f>
        <v>363.22869955156949</v>
      </c>
      <c r="F47" s="64"/>
    </row>
    <row r="48" spans="1:6" ht="15.75" customHeight="1">
      <c r="A48" s="61"/>
      <c r="B48" s="43" t="s">
        <v>68</v>
      </c>
      <c r="C48" s="44"/>
      <c r="D48" s="67"/>
      <c r="E48" s="72">
        <f>1680000/22300</f>
        <v>75.336322869955154</v>
      </c>
      <c r="F48" s="64"/>
    </row>
    <row r="49" spans="1:6" ht="15.75" customHeight="1">
      <c r="A49" s="66"/>
      <c r="B49" s="43"/>
      <c r="C49" s="44"/>
      <c r="D49" s="67"/>
      <c r="E49" s="67"/>
      <c r="F49" s="64"/>
    </row>
    <row r="50" spans="1:6" ht="6" customHeight="1">
      <c r="A50" s="66"/>
      <c r="B50" s="48"/>
      <c r="C50" s="49"/>
      <c r="D50" s="52"/>
      <c r="E50" s="52"/>
    </row>
    <row r="51" spans="1:6" s="29" customFormat="1" ht="15.75" customHeight="1">
      <c r="A51" s="53"/>
      <c r="B51" s="53" t="s">
        <v>40</v>
      </c>
      <c r="C51" s="54"/>
      <c r="D51" s="56"/>
      <c r="E51" s="70">
        <f>SUM(E23:E50)</f>
        <v>13634.090358744395</v>
      </c>
      <c r="F51" s="30"/>
    </row>
    <row r="52" spans="1:6" ht="8.25" customHeight="1"/>
    <row r="53" spans="1:6" s="29" customFormat="1">
      <c r="C53" s="74" t="s">
        <v>62</v>
      </c>
      <c r="D53" s="75"/>
      <c r="E53" s="76">
        <v>5000</v>
      </c>
    </row>
    <row r="54" spans="1:6" s="29" customFormat="1">
      <c r="C54" s="74"/>
      <c r="D54" s="75"/>
      <c r="E54" s="75"/>
    </row>
    <row r="55" spans="1:6" s="29" customFormat="1">
      <c r="C55" s="74" t="s">
        <v>63</v>
      </c>
      <c r="D55" s="75"/>
      <c r="E55" s="76">
        <f>E51-E53</f>
        <v>8634.0903587443954</v>
      </c>
    </row>
  </sheetData>
  <mergeCells count="2">
    <mergeCell ref="A1:E1"/>
    <mergeCell ref="C20:D20"/>
  </mergeCells>
  <pageMargins left="0.51" right="0.25" top="0.19" bottom="0.25" header="0" footer="0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 NHẬP</vt:lpstr>
      <vt:lpstr>CP-Xuất</vt:lpstr>
      <vt:lpstr>CP-Xuất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duyet</dc:creator>
  <cp:lastModifiedBy>User 1</cp:lastModifiedBy>
  <cp:lastPrinted>2016-09-09T05:10:43Z</cp:lastPrinted>
  <dcterms:created xsi:type="dcterms:W3CDTF">2016-04-25T05:16:46Z</dcterms:created>
  <dcterms:modified xsi:type="dcterms:W3CDTF">2016-09-09T05:19:13Z</dcterms:modified>
</cp:coreProperties>
</file>