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65" windowWidth="14940" windowHeight="8685" tabRatio="968" firstSheet="8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Sheet1!$C$1:$L$1</definedName>
    <definedName name="_xlnm.Print_Titles" localSheetId="2">'TỶ LIÊN'!$9:$9</definedName>
  </definedNames>
  <calcPr calcId="144525"/>
</workbook>
</file>

<file path=xl/calcChain.xml><?xml version="1.0" encoding="utf-8"?>
<calcChain xmlns="http://schemas.openxmlformats.org/spreadsheetml/2006/main">
  <c r="E32" i="119" l="1"/>
  <c r="H32" i="119"/>
  <c r="E33" i="119"/>
  <c r="H33" i="119"/>
  <c r="E34" i="119"/>
  <c r="H34" i="119"/>
  <c r="E35" i="119"/>
  <c r="H35" i="119"/>
  <c r="E36" i="119"/>
  <c r="H36" i="119"/>
  <c r="F29" i="119"/>
  <c r="F28" i="119"/>
  <c r="E27" i="119"/>
  <c r="E30" i="119"/>
  <c r="F17" i="119"/>
  <c r="F18" i="119"/>
  <c r="F19" i="119"/>
  <c r="F16" i="119"/>
  <c r="F14" i="119"/>
  <c r="E15" i="119"/>
  <c r="E21" i="119"/>
  <c r="E23" i="119"/>
  <c r="E24" i="119"/>
  <c r="E25" i="119"/>
  <c r="E26" i="119"/>
  <c r="F31" i="119" l="1"/>
  <c r="G84" i="41"/>
  <c r="G85" i="41"/>
  <c r="G86" i="41"/>
  <c r="G87" i="41" s="1"/>
  <c r="G88" i="41" s="1"/>
  <c r="G89" i="41" s="1"/>
  <c r="G94" i="41"/>
  <c r="G95" i="41"/>
  <c r="E146" i="8" l="1"/>
  <c r="F143" i="8"/>
  <c r="F142" i="8"/>
  <c r="E90" i="41" l="1"/>
  <c r="G90" i="41" s="1"/>
  <c r="E91" i="41"/>
  <c r="E84" i="41"/>
  <c r="E83" i="41"/>
  <c r="E85" i="41"/>
  <c r="E86" i="41"/>
  <c r="E88" i="41"/>
  <c r="E89" i="41"/>
  <c r="E87" i="41"/>
  <c r="E92" i="41"/>
  <c r="E93" i="41"/>
  <c r="G91" i="41" l="1"/>
  <c r="G92" i="41" s="1"/>
  <c r="G93" i="41" s="1"/>
  <c r="F14" i="117"/>
  <c r="F13" i="117"/>
  <c r="E10" i="117"/>
  <c r="G10" i="117" s="1"/>
  <c r="E16" i="117"/>
  <c r="G16" i="117"/>
  <c r="E17" i="117"/>
  <c r="G17" i="117"/>
  <c r="E18" i="117"/>
  <c r="G18" i="117"/>
  <c r="D11" i="117"/>
  <c r="D12" i="117"/>
  <c r="D10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4" i="41"/>
  <c r="E95" i="41"/>
  <c r="E96" i="41"/>
  <c r="G96" i="41"/>
  <c r="E97" i="41"/>
  <c r="G97" i="41"/>
  <c r="E98" i="41"/>
  <c r="G98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10" i="119"/>
  <c r="H10" i="119" s="1"/>
  <c r="E11" i="119"/>
  <c r="E12" i="119"/>
  <c r="E13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H37" i="119"/>
  <c r="F18" i="113"/>
  <c r="H11" i="119" l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F38" i="119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7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E12" i="117"/>
  <c r="E11" i="117"/>
  <c r="E138" i="8"/>
  <c r="E141" i="8"/>
  <c r="E144" i="8"/>
  <c r="E145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I22" i="119" l="1"/>
  <c r="H23" i="119"/>
  <c r="H24" i="119" s="1"/>
  <c r="H25" i="119" s="1"/>
  <c r="H26" i="119" s="1"/>
  <c r="H27" i="119" s="1"/>
  <c r="H28" i="119" s="1"/>
  <c r="H29" i="119" s="1"/>
  <c r="H30" i="119" s="1"/>
  <c r="H31" i="119" s="1"/>
  <c r="E26" i="118"/>
  <c r="H26" i="118" s="1"/>
  <c r="C12" i="26" s="1"/>
  <c r="E20" i="117"/>
  <c r="G20" i="117" s="1"/>
  <c r="E38" i="119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13" i="117" s="1"/>
  <c r="G14" i="117" s="1"/>
  <c r="G15" i="117" s="1"/>
  <c r="G38" i="119" l="1"/>
  <c r="H38" i="119" s="1"/>
  <c r="C15" i="26" s="1"/>
  <c r="E22" i="117"/>
  <c r="C9" i="26"/>
  <c r="C23" i="117"/>
  <c r="F21" i="104" l="1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3" i="41"/>
  <c r="E70" i="41"/>
  <c r="E74" i="41"/>
  <c r="E75" i="41"/>
  <c r="E76" i="41"/>
  <c r="E77" i="41"/>
  <c r="E78" i="41"/>
  <c r="E79" i="41"/>
  <c r="E80" i="41"/>
  <c r="E81" i="41"/>
  <c r="E82" i="41"/>
  <c r="E99" i="41"/>
  <c r="G99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E22" i="109" l="1"/>
  <c r="H12" i="104"/>
  <c r="H13" i="104" s="1"/>
  <c r="G14" i="104" s="1"/>
  <c r="H14" i="104" s="1"/>
  <c r="H15" i="104" s="1"/>
  <c r="H16" i="104" s="1"/>
  <c r="H17" i="104" s="1"/>
  <c r="E27" i="106"/>
  <c r="G27" i="106" s="1"/>
  <c r="C22" i="26" s="1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47" i="8"/>
  <c r="G147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2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61" i="1"/>
  <c r="H162" i="1"/>
  <c r="G12" i="2"/>
  <c r="J18" i="2"/>
  <c r="J20" i="2"/>
  <c r="G79" i="2"/>
  <c r="H28" i="88"/>
  <c r="H163" i="1" l="1"/>
  <c r="H14" i="115"/>
  <c r="H30" i="113"/>
  <c r="I30" i="113" s="1"/>
  <c r="H11" i="88"/>
  <c r="G15" i="2"/>
  <c r="E100" i="4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48" i="8" s="1"/>
  <c r="E148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188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I230" i="101"/>
  <c r="C18" i="26" s="1"/>
  <c r="G148" i="8"/>
  <c r="E150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C151" i="8"/>
  <c r="C191" i="6"/>
  <c r="C4" i="26" l="1"/>
  <c r="E190" i="6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88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F70" i="41" l="1"/>
  <c r="F100" i="41" s="1"/>
  <c r="G100" i="41" s="1"/>
  <c r="I82" i="111"/>
  <c r="I83" i="111" s="1"/>
  <c r="I84" i="111" s="1"/>
  <c r="I85" i="111" s="1"/>
  <c r="I86" i="111" s="1"/>
  <c r="I87" i="111" s="1"/>
  <c r="H82" i="111"/>
  <c r="H95" i="111" s="1"/>
  <c r="I95" i="111" s="1"/>
  <c r="C7" i="26" s="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2" i="41"/>
  <c r="G70" i="4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C103" i="41"/>
  <c r="G72" i="41" l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G71" i="41"/>
  <c r="H31" i="103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C13" i="26"/>
  <c r="A14" i="26" s="1" a="1"/>
  <c r="A14" i="26" s="1"/>
  <c r="A15" i="26" a="1"/>
  <c r="A15" i="26" s="1"/>
  <c r="A11" i="26" a="1"/>
  <c r="A11" i="26" s="1"/>
  <c r="A12" i="26" a="1"/>
  <c r="A12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A13" i="26" l="1" a="1"/>
  <c r="A13" i="26" s="1"/>
  <c r="A16" i="26" a="1"/>
  <c r="A16" i="26" s="1"/>
  <c r="A17" i="26" a="1"/>
  <c r="A17" i="26" s="1"/>
  <c r="A20" i="26" a="1"/>
  <c r="A20" i="26" s="1"/>
  <c r="I12" i="112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 s="1"/>
  <c r="H59" i="102" s="1"/>
  <c r="H60" i="102" s="1"/>
  <c r="H61" i="102" s="1"/>
  <c r="H62" i="102" s="1"/>
  <c r="H63" i="102" s="1"/>
  <c r="H64" i="102" s="1"/>
  <c r="H65" i="102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G68" i="102" l="1"/>
  <c r="H68" i="102" s="1"/>
  <c r="C21" i="26" s="1"/>
  <c r="A22" i="26" s="1" a="1"/>
  <c r="A22" i="26" s="1"/>
  <c r="C35" i="26"/>
  <c r="F70" i="102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A21" i="26" l="1" a="1"/>
  <c r="A21" i="26" s="1"/>
  <c r="I181" i="10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<sst xmlns="http://schemas.openxmlformats.org/spreadsheetml/2006/main" count="2280" uniqueCount="457">
  <si>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</si>
  <si>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</si>
  <si>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</si>
  <si>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</si>
  <si>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</si>
  <si>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</si>
  <si>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</si>
  <si>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</si>
  <si>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</si>
  <si>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</si>
  <si>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</si>
  <si>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</si>
  <si>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</si>
  <si>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</si>
  <si>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</si>
  <si>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</si>
  <si>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</si>
  <si>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</si>
  <si>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</si>
  <si>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</si>
  <si>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</si>
  <si>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</si>
  <si>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</si>
  <si>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</si>
  <si>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</si>
  <si>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</si>
  <si>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</si>
  <si>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</si>
  <si>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</si>
  <si>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</si>
  <si>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</si>
  <si>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</si>
  <si>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</si>
  <si>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</si>
  <si>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</si>
  <si>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</si>
  <si>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</si>
  <si>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</si>
  <si>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</si>
  <si>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</si>
  <si>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</si>
  <si>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</si>
  <si>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</si>
  <si>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</si>
  <si>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</si>
  <si>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</si>
  <si>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</si>
  <si>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</si>
  <si>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</si>
  <si>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</si>
  <si>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</si>
  <si>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</si>
  <si>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</si>
  <si>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</si>
  <si>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</si>
  <si>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</si>
  <si>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</si>
  <si>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</si>
  <si>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</si>
  <si>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</si>
  <si>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</si>
  <si>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</si>
  <si>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</si>
  <si>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</si>
  <si>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</si>
  <si>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</si>
  <si>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</si>
  <si>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</si>
  <si>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</si>
  <si>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</si>
  <si>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</si>
  <si>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</si>
  <si>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</si>
  <si>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</si>
  <si>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</si>
  <si>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</si>
  <si>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</si>
  <si>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</si>
  <si>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</si>
  <si>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</si>
  <si>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</si>
  <si>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</si>
  <si>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</si>
  <si>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</si>
  <si>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</si>
  <si>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</si>
  <si>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</si>
  <si>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</si>
  <si>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</si>
  <si>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</si>
  <si>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</si>
  <si>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</si>
  <si>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</si>
  <si>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</si>
  <si>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</si>
  <si>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</si>
  <si>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</si>
  <si>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</si>
  <si>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</si>
  <si>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</si>
  <si>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</si>
  <si>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</si>
  <si>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</si>
  <si>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</si>
  <si>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</si>
  <si>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</si>
  <si>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</si>
  <si>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</si>
  <si>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</si>
  <si>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</si>
  <si>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</si>
  <si>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</si>
  <si>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</si>
  <si>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</si>
  <si>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</si>
  <si>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</si>
  <si>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</si>
  <si>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</si>
  <si>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</si>
  <si>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</si>
  <si>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</si>
  <si>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</si>
  <si>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</si>
  <si>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</si>
  <si>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</si>
  <si>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</si>
  <si>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</si>
  <si>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</si>
  <si>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</si>
  <si>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</si>
  <si>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</si>
  <si>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</si>
  <si>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</si>
  <si>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</si>
  <si>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</si>
  <si>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</si>
  <si>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</si>
  <si>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</si>
  <si>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</si>
  <si>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</si>
  <si>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</si>
  <si>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</si>
  <si>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</si>
  <si>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</si>
  <si>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</si>
  <si>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</si>
  <si>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</si>
  <si>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</si>
  <si>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</si>
  <si>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</si>
  <si>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</si>
  <si>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</si>
  <si>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</si>
  <si>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</si>
  <si>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</si>
  <si>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</si>
  <si>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</si>
  <si>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</si>
  <si>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</si>
  <si>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</si>
  <si>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</si>
  <si>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</si>
  <si>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</si>
  <si>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</si>
  <si>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</si>
  <si>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</si>
  <si>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</si>
  <si>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</si>
  <si>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</si>
  <si>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</si>
  <si>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</si>
  <si>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</si>
  <si>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</si>
  <si>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</si>
  <si>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</si>
  <si>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</si>
  <si>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</si>
  <si>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</si>
  <si>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</si>
  <si>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</si>
  <si>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</si>
  <si>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</si>
  <si>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</si>
  <si>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</si>
  <si>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</si>
  <si>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</si>
  <si>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</si>
  <si>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</si>
  <si>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</si>
  <si>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</si>
  <si>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</si>
  <si>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</si>
  <si>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</si>
  <si>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</si>
  <si>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</si>
  <si>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</si>
  <si>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</si>
  <si>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</si>
  <si>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</si>
  <si>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</si>
  <si>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</si>
  <si>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</si>
  <si>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</si>
  <si>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</si>
  <si>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</si>
  <si>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</si>
  <si>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</si>
  <si>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</si>
  <si>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</si>
  <si>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</si>
  <si>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</si>
  <si>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</si>
  <si>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</si>
  <si>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</si>
  <si>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</si>
  <si>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</si>
  <si>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</si>
  <si>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</si>
  <si>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</si>
  <si>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</si>
  <si>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</si>
  <si>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</si>
  <si>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</si>
  <si>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</si>
  <si>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</si>
  <si>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</si>
  <si>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</si>
  <si>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</si>
  <si>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</si>
  <si>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</si>
  <si>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</si>
  <si>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</si>
  <si>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</si>
  <si>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</si>
  <si>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</si>
  <si>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</si>
  <si>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</si>
  <si>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</si>
  <si>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</si>
  <si>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</si>
  <si>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</si>
  <si>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</si>
  <si>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</si>
  <si>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</si>
  <si>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</si>
  <si>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</si>
  <si>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</si>
  <si>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</si>
  <si>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</si>
  <si>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</si>
  <si>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</si>
  <si>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</si>
  <si>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</si>
  <si>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</si>
  <si>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</si>
  <si>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</si>
  <si>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</si>
  <si>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</si>
  <si>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</si>
  <si>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</si>
  <si>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</si>
  <si>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</si>
  <si>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</si>
  <si>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</si>
  <si>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</si>
  <si>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</si>
  <si>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</si>
  <si>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</si>
  <si>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</si>
  <si>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</si>
  <si>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</si>
  <si>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</si>
  <si>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</si>
  <si>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</si>
  <si>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</si>
  <si>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</si>
  <si>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</si>
  <si>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</si>
  <si>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</si>
  <si>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</si>
  <si>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</si>
  <si>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</si>
  <si>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</si>
  <si>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</si>
  <si>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</si>
  <si>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</si>
  <si>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</si>
  <si>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</si>
  <si>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</si>
  <si>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</si>
  <si>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</si>
  <si>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</si>
  <si>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</si>
  <si>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</si>
  <si>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</si>
  <si>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</si>
  <si>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</si>
  <si>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</si>
  <si>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</si>
  <si>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</si>
  <si>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</si>
  <si>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</si>
  <si>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</si>
  <si>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</si>
  <si>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</si>
  <si>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</si>
  <si>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</si>
  <si>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</si>
  <si>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</si>
  <si>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</si>
  <si>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</si>
  <si>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</si>
  <si>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</si>
  <si>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</si>
  <si>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</si>
  <si>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</si>
  <si>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</si>
  <si>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</si>
  <si>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</si>
  <si>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</si>
  <si>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</si>
  <si>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</si>
  <si>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</si>
  <si>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</si>
  <si>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</si>
  <si>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</si>
  <si>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</si>
  <si>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</si>
  <si>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</si>
  <si>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</si>
  <si>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</si>
  <si>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</si>
  <si>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</si>
  <si>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</si>
  <si>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</si>
  <si>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</si>
  <si>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</si>
  <si>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</si>
  <si>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</si>
  <si>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</si>
  <si>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</si>
  <si>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</si>
  <si>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</si>
  <si>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</si>
  <si>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</si>
  <si>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</si>
  <si>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</si>
  <si>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</si>
  <si>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</si>
  <si>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</si>
  <si>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</si>
  <si>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</si>
  <si>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</si>
  <si>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</si>
  <si>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</si>
  <si>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</si>
  <si>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</si>
  <si>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</si>
  <si>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</si>
  <si>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</si>
  <si>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</si>
  <si>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</si>
  <si>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</si>
  <si>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</si>
  <si>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</si>
  <si>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</si>
  <si>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</si>
  <si>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</si>
  <si>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</si>
  <si>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</si>
  <si>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</si>
  <si>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</si>
  <si>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</si>
  <si>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</si>
  <si>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</si>
  <si>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</si>
  <si>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</si>
  <si>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</si>
  <si>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</si>
  <si>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</si>
  <si>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</si>
  <si>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</si>
  <si>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</si>
  <si>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</si>
  <si>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</si>
  <si>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</si>
  <si>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</si>
  <si>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</si>
  <si>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</si>
  <si>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</si>
  <si>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</si>
  <si>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</si>
  <si>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</si>
  <si>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</si>
  <si>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</si>
  <si>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</si>
  <si>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</si>
  <si>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</si>
  <si>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</si>
  <si>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</si>
  <si>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</si>
  <si>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</si>
  <si>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</si>
  <si>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</si>
  <si>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</si>
  <si>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</si>
  <si>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</si>
  <si>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</si>
  <si>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</si>
  <si>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</si>
  <si>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</si>
  <si>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</si>
  <si>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</si>
  <si>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</si>
  <si>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</si>
  <si>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</si>
  <si>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A LEE CÁ BÒ</t>
  </si>
  <si>
    <t>Chỉ NL (L)</t>
  </si>
  <si>
    <t>Chỉ NL (T)</t>
  </si>
  <si>
    <t>Chỉ NL (N)</t>
  </si>
  <si>
    <t>Bò file</t>
  </si>
  <si>
    <t>Chỉ mặn A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</si>
  <si>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</si>
  <si>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</si>
  <si>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</si>
  <si>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</si>
  <si>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</si>
  <si>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</si>
  <si>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</si>
  <si>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</si>
  <si>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Bò file tẩm N</t>
  </si>
  <si>
    <t>GC phơi</t>
  </si>
  <si>
    <t>Làm sạch</t>
  </si>
  <si>
    <t>Trả chỉ mặn</t>
  </si>
  <si>
    <t>Cơm mốc</t>
  </si>
  <si>
    <t>Chuyển tiền Trang VT</t>
  </si>
  <si>
    <t>GC cá bò đông</t>
  </si>
  <si>
    <t xml:space="preserve">TỔNG KẾT CÒN NỢ </t>
  </si>
  <si>
    <t>Bò VN 5S (HQ)</t>
  </si>
  <si>
    <t>Bò VN 2.5L (HQ)</t>
  </si>
  <si>
    <t>Bò lai 5S (HQ)</t>
  </si>
  <si>
    <t>Tiền NL (Phán VT)</t>
  </si>
  <si>
    <t>Thanh toán</t>
  </si>
  <si>
    <t>Mai tẩm (M)</t>
  </si>
  <si>
    <t>Cá lãi</t>
  </si>
  <si>
    <t>Tiền lưới (Trung)</t>
  </si>
  <si>
    <t>TỔNG KẾT CÒN NỢ  31/03/16</t>
  </si>
  <si>
    <t>Bò lai 2L (HQ)</t>
  </si>
  <si>
    <t>Bò lai 2S (HQ)</t>
  </si>
  <si>
    <t>Bò lai 2S (HQ)( B)</t>
  </si>
  <si>
    <t>TIỀN NL &amp; BÁN HÀNG, TRẢ LẠI</t>
  </si>
  <si>
    <t>Trả Bò lai 2L (HQ)</t>
  </si>
  <si>
    <t>Trả Bò lai 2S (HQ)</t>
  </si>
  <si>
    <t>Trừ tiền cá mai (Hoàng)</t>
  </si>
  <si>
    <t>HIẾU
CÁ BÒ</t>
  </si>
  <si>
    <t>NHU
PQ</t>
  </si>
  <si>
    <t>TÀI
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</si>
</sst>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2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LIÊN'!$G$148</f>
        <v>47963.199999999255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413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>
        <f t="array" ref="A15">IF(C15&lt;&gt;0,SUM(($C$4:C15&lt;&gt;0)*1),"")</f>
        <v>11</v>
      </c>
      <c r="B15" s="150" t="s">
        <v>416</v>
      </c>
      <c r="C15" s="151">
        <f>'LEE CÁ BÒ'!$H$38</f>
        <v>86319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12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13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14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15</v>
      </c>
      <c r="B20" s="150" t="s">
        <v>368</v>
      </c>
      <c r="C20" s="151">
        <f>D.ĐIỂM!$G$100</f>
        <v>331102.79999999981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16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17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1" t="s">
        <v>14</v>
      </c>
      <c r="B35" s="241"/>
      <c r="C35" s="213">
        <f>SUM(C4:C34)</f>
        <v>5098823.879999999</v>
      </c>
      <c r="E35" s="241" t="s">
        <v>14</v>
      </c>
      <c r="F35" s="241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42" t="s">
        <v>38</v>
      </c>
      <c r="B1" s="242"/>
      <c r="C1" s="242"/>
      <c r="D1" s="242"/>
      <c r="G1" s="61"/>
      <c r="H1" s="62"/>
      <c r="I1" s="107"/>
    </row>
    <row r="2" spans="1:9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61"/>
      <c r="H2" s="62"/>
      <c r="I2" s="107"/>
    </row>
    <row r="3" spans="1:9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43" t="s">
        <v>48</v>
      </c>
      <c r="B5" s="243"/>
      <c r="C5" s="243"/>
      <c r="D5" s="243"/>
      <c r="E5" s="243"/>
      <c r="F5" s="243"/>
      <c r="G5" s="243"/>
      <c r="H5" s="243"/>
      <c r="I5" s="243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46" t="s">
        <v>8</v>
      </c>
      <c r="B7" s="246"/>
      <c r="C7" s="245" t="s">
        <v>36</v>
      </c>
      <c r="D7" s="245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47" t="s">
        <v>63</v>
      </c>
      <c r="B10" s="248"/>
      <c r="C10" s="248"/>
      <c r="D10" s="248"/>
      <c r="E10" s="248"/>
      <c r="F10" s="248"/>
      <c r="G10" s="249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47" t="s">
        <v>246</v>
      </c>
      <c r="B90" s="248"/>
      <c r="C90" s="248"/>
      <c r="D90" s="248"/>
      <c r="E90" s="248"/>
      <c r="F90" s="248"/>
      <c r="G90" s="249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0"/>
      <c r="B136" s="251"/>
      <c r="C136" s="251"/>
      <c r="D136" s="251"/>
      <c r="E136" s="251"/>
      <c r="F136" s="251"/>
      <c r="G136" s="251"/>
      <c r="H136" s="251"/>
      <c r="I136" s="252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1" t="s">
        <v>14</v>
      </c>
      <c r="B188" s="241"/>
      <c r="C188" s="241"/>
      <c r="D188" s="241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4"/>
      <c r="F193" s="244"/>
      <c r="G193" s="244"/>
      <c r="H193" s="244"/>
      <c r="I193" s="4"/>
    </row>
  </sheetData>
  <autoFilter ref="A9:I9"/>
  <mergeCells count="12">
    <mergeCell ref="E193:H193"/>
    <mergeCell ref="A188:D188"/>
    <mergeCell ref="C7:D7"/>
    <mergeCell ref="A7:B7"/>
    <mergeCell ref="A90:G90"/>
    <mergeCell ref="A136:I136"/>
    <mergeCell ref="A10:G10"/>
    <mergeCell ref="A1:D1"/>
    <mergeCell ref="A2:F2"/>
    <mergeCell ref="A3:B3"/>
    <mergeCell ref="C3:E3"/>
    <mergeCell ref="A5:I5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3"/>
  <sheetViews>
    <sheetView topLeftCell="A7" workbookViewId="0">
      <pane ySplit="3" topLeftCell="A82" activePane="bottomLeft" state="frozen"/>
      <selection activeCell="A184" sqref="A184"/>
      <selection pane="bottomLeft" activeCell="F143" sqref="F14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8.8554687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4" t="s">
        <v>38</v>
      </c>
      <c r="B1" s="254"/>
      <c r="C1" s="254"/>
      <c r="D1" s="254"/>
      <c r="G1" s="54"/>
      <c r="H1" s="54"/>
    </row>
    <row r="2" spans="1:8" s="52" customFormat="1" ht="18.75" customHeight="1" x14ac:dyDescent="0.25">
      <c r="A2" s="254" t="s">
        <v>37</v>
      </c>
      <c r="B2" s="254"/>
      <c r="C2" s="254"/>
      <c r="D2" s="254"/>
      <c r="E2" s="254"/>
      <c r="F2" s="254"/>
      <c r="G2" s="54"/>
      <c r="H2" s="54"/>
    </row>
    <row r="3" spans="1:8" s="52" customFormat="1" ht="18.75" customHeight="1" x14ac:dyDescent="0.25">
      <c r="A3" s="254" t="s">
        <v>40</v>
      </c>
      <c r="B3" s="254"/>
      <c r="C3" s="254" t="s">
        <v>41</v>
      </c>
      <c r="D3" s="254"/>
      <c r="E3" s="254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3" t="s">
        <v>39</v>
      </c>
      <c r="B5" s="253"/>
      <c r="C5" s="253"/>
      <c r="D5" s="253"/>
      <c r="E5" s="253"/>
      <c r="F5" s="253"/>
      <c r="G5" s="253"/>
      <c r="H5" s="253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46" t="s">
        <v>9</v>
      </c>
      <c r="B7" s="246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55" t="s">
        <v>246</v>
      </c>
      <c r="B24" s="255"/>
      <c r="C24" s="255"/>
      <c r="D24" s="255"/>
      <c r="E24" s="255"/>
      <c r="F24" s="255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46" si="20">C138*D138</f>
        <v>135200</v>
      </c>
      <c r="F138" s="29"/>
      <c r="G138" s="27">
        <f t="shared" ref="G138:G146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421</v>
      </c>
      <c r="C141" s="26">
        <v>1050</v>
      </c>
      <c r="D141" s="27">
        <v>95</v>
      </c>
      <c r="E141" s="27">
        <f t="shared" si="20"/>
        <v>99750</v>
      </c>
      <c r="F141" s="29"/>
      <c r="G141" s="27">
        <f t="shared" si="21"/>
        <v>150312.00000000012</v>
      </c>
      <c r="H141" s="24"/>
    </row>
    <row r="142" spans="1:8" ht="18" customHeight="1" x14ac:dyDescent="0.25">
      <c r="A142" s="24"/>
      <c r="B142" s="31" t="s">
        <v>433</v>
      </c>
      <c r="C142" s="26">
        <v>120</v>
      </c>
      <c r="D142" s="27">
        <v>95</v>
      </c>
      <c r="E142" s="27"/>
      <c r="F142" s="29">
        <f>C142*D142</f>
        <v>11400</v>
      </c>
      <c r="G142" s="27">
        <f t="shared" si="21"/>
        <v>138912.00000000012</v>
      </c>
      <c r="H142" s="24"/>
    </row>
    <row r="143" spans="1:8" ht="18" customHeight="1" x14ac:dyDescent="0.25">
      <c r="A143" s="24"/>
      <c r="B143" s="31" t="s">
        <v>434</v>
      </c>
      <c r="C143" s="26">
        <v>6</v>
      </c>
      <c r="D143" s="27">
        <v>52</v>
      </c>
      <c r="E143" s="27"/>
      <c r="F143" s="29">
        <f>C143*D143</f>
        <v>312</v>
      </c>
      <c r="G143" s="27">
        <f t="shared" si="21"/>
        <v>138600.00000000012</v>
      </c>
      <c r="H143" s="24"/>
    </row>
    <row r="144" spans="1:8" ht="18" customHeight="1" x14ac:dyDescent="0.25">
      <c r="A144" s="24"/>
      <c r="B144" s="31" t="s">
        <v>435</v>
      </c>
      <c r="C144" s="26"/>
      <c r="D144" s="27"/>
      <c r="E144" s="27">
        <f t="shared" si="20"/>
        <v>0</v>
      </c>
      <c r="F144" s="29">
        <v>13000</v>
      </c>
      <c r="G144" s="27">
        <f t="shared" si="21"/>
        <v>125600.00000000012</v>
      </c>
      <c r="H144" s="24"/>
    </row>
    <row r="145" spans="1:8" ht="18" customHeight="1" x14ac:dyDescent="0.25">
      <c r="A145" s="24"/>
      <c r="B145" s="31" t="s">
        <v>436</v>
      </c>
      <c r="C145" s="26">
        <v>9318</v>
      </c>
      <c r="D145" s="27">
        <v>2.4</v>
      </c>
      <c r="E145" s="27">
        <f t="shared" si="20"/>
        <v>22363.200000000001</v>
      </c>
      <c r="F145" s="29"/>
      <c r="G145" s="27">
        <f t="shared" si="21"/>
        <v>147963.20000000013</v>
      </c>
      <c r="H145" s="24"/>
    </row>
    <row r="146" spans="1:8" ht="18" customHeight="1" x14ac:dyDescent="0.25">
      <c r="A146" s="24">
        <v>42403</v>
      </c>
      <c r="B146" s="31" t="s">
        <v>17</v>
      </c>
      <c r="C146" s="26"/>
      <c r="D146" s="27"/>
      <c r="E146" s="27">
        <f t="shared" si="20"/>
        <v>0</v>
      </c>
      <c r="F146" s="29">
        <v>100000</v>
      </c>
      <c r="G146" s="27">
        <f t="shared" si="21"/>
        <v>47963.200000000128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ref="E147" si="22">C147*D147</f>
        <v>0</v>
      </c>
      <c r="F147" s="29"/>
      <c r="G147" s="27">
        <f>IF(B147&lt;&gt;"",#REF!+E147-F147,0)</f>
        <v>0</v>
      </c>
      <c r="H147" s="24"/>
    </row>
    <row r="148" spans="1:8" s="37" customFormat="1" ht="18" customHeight="1" x14ac:dyDescent="0.25">
      <c r="A148" s="241" t="s">
        <v>14</v>
      </c>
      <c r="B148" s="241"/>
      <c r="C148" s="241"/>
      <c r="D148" s="241"/>
      <c r="E148" s="68">
        <f>SUM(E10:E147)</f>
        <v>10330247.199999999</v>
      </c>
      <c r="F148" s="68">
        <f>SUM(F10:F147)</f>
        <v>10282284</v>
      </c>
      <c r="G148" s="82">
        <f>E148-F148</f>
        <v>47963.199999999255</v>
      </c>
      <c r="H148" s="69"/>
    </row>
    <row r="149" spans="1:8" ht="21.75" hidden="1" customHeight="1" x14ac:dyDescent="0.25">
      <c r="F149" s="11"/>
      <c r="G149" s="7"/>
    </row>
    <row r="150" spans="1:8" s="111" customFormat="1" ht="21" hidden="1" customHeight="1" x14ac:dyDescent="0.25">
      <c r="A150" s="108"/>
      <c r="B150" s="114" t="s">
        <v>95</v>
      </c>
      <c r="C150" s="109"/>
      <c r="D150" s="110"/>
      <c r="E150" s="128">
        <f>G148*1000</f>
        <v>47963199.999999255</v>
      </c>
      <c r="F150" s="115" t="s">
        <v>84</v>
      </c>
      <c r="G150" s="115"/>
      <c r="H150" s="110"/>
    </row>
    <row r="151" spans="1:8" s="111" customFormat="1" ht="21" hidden="1" customHeight="1" x14ac:dyDescent="0.25">
      <c r="A151" s="108"/>
      <c r="B151" s="114" t="s">
        <v>85</v>
      </c>
      <c r="C151" s="112" t="e">
        <f ca="1">[1]!VND(E150, TRUE)</f>
        <v>#NAME?</v>
      </c>
      <c r="D151" s="110"/>
      <c r="E151" s="110"/>
      <c r="F151" s="113"/>
      <c r="G151" s="110"/>
      <c r="H151" s="110"/>
    </row>
    <row r="152" spans="1:8" ht="21.75" hidden="1" customHeight="1" x14ac:dyDescent="0.25"/>
    <row r="153" spans="1:8" ht="21.75" hidden="1" customHeight="1" x14ac:dyDescent="0.25"/>
  </sheetData>
  <autoFilter ref="A9:H9"/>
  <mergeCells count="8">
    <mergeCell ref="A7:B7"/>
    <mergeCell ref="A148:D148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42" t="s">
        <v>38</v>
      </c>
      <c r="B1" s="242"/>
      <c r="C1" s="242"/>
      <c r="D1" s="242"/>
      <c r="G1" s="61"/>
      <c r="H1" s="62"/>
    </row>
    <row r="2" spans="1:9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61"/>
      <c r="H2" s="62"/>
    </row>
    <row r="3" spans="1:9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43" t="s">
        <v>48</v>
      </c>
      <c r="B5" s="243"/>
      <c r="C5" s="243"/>
      <c r="D5" s="243"/>
      <c r="E5" s="243"/>
      <c r="F5" s="243"/>
      <c r="G5" s="243"/>
      <c r="H5" s="243"/>
      <c r="I5" s="243"/>
    </row>
    <row r="6" spans="1:9" ht="9.75" customHeight="1" x14ac:dyDescent="0.25"/>
    <row r="7" spans="1:9" ht="23.25" customHeight="1" x14ac:dyDescent="0.25">
      <c r="A7" s="246" t="s">
        <v>94</v>
      </c>
      <c r="B7" s="246"/>
      <c r="C7" s="246" t="s">
        <v>26</v>
      </c>
      <c r="D7" s="246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56" t="s">
        <v>93</v>
      </c>
      <c r="B10" s="257"/>
      <c r="C10" s="257"/>
      <c r="D10" s="257"/>
      <c r="E10" s="257"/>
      <c r="F10" s="257"/>
      <c r="G10" s="258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56" t="s">
        <v>194</v>
      </c>
      <c r="B81" s="257"/>
      <c r="C81" s="257"/>
      <c r="D81" s="257"/>
      <c r="E81" s="257"/>
      <c r="F81" s="257"/>
      <c r="G81" s="258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56" t="s">
        <v>246</v>
      </c>
      <c r="B121" s="257"/>
      <c r="C121" s="257"/>
      <c r="D121" s="257"/>
      <c r="E121" s="257"/>
      <c r="F121" s="257"/>
      <c r="G121" s="258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2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3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59" t="s">
        <v>14</v>
      </c>
      <c r="B164" s="260"/>
      <c r="C164" s="260"/>
      <c r="D164" s="261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64:D164"/>
    <mergeCell ref="A5:I5"/>
    <mergeCell ref="A7:B7"/>
    <mergeCell ref="C7:D7"/>
    <mergeCell ref="A81:G81"/>
    <mergeCell ref="A121:G121"/>
    <mergeCell ref="I152:I153"/>
    <mergeCell ref="A1:D1"/>
    <mergeCell ref="A2:F2"/>
    <mergeCell ref="A3:B3"/>
    <mergeCell ref="C3:E3"/>
    <mergeCell ref="A10:G10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2" t="s">
        <v>38</v>
      </c>
      <c r="B1" s="242"/>
      <c r="C1" s="242"/>
      <c r="D1" s="242"/>
      <c r="E1" s="242"/>
      <c r="G1" s="92"/>
      <c r="I1" s="62"/>
      <c r="J1" s="62"/>
    </row>
    <row r="2" spans="1:11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242"/>
      <c r="I2" s="62"/>
      <c r="J2" s="62"/>
    </row>
    <row r="3" spans="1:11" s="60" customFormat="1" ht="18.75" customHeight="1" x14ac:dyDescent="0.25">
      <c r="A3" s="242" t="s">
        <v>40</v>
      </c>
      <c r="B3" s="242"/>
      <c r="C3" s="226"/>
      <c r="D3" s="242" t="s">
        <v>41</v>
      </c>
      <c r="E3" s="242"/>
      <c r="F3" s="242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46" t="s">
        <v>389</v>
      </c>
      <c r="B7" s="246"/>
      <c r="C7" s="227"/>
      <c r="D7" s="245" t="s">
        <v>390</v>
      </c>
      <c r="E7" s="245"/>
      <c r="F7" s="264" t="s">
        <v>29</v>
      </c>
      <c r="G7" s="264"/>
      <c r="H7" s="264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55" t="s">
        <v>247</v>
      </c>
      <c r="B29" s="255"/>
      <c r="C29" s="255"/>
      <c r="D29" s="255"/>
      <c r="E29" s="255"/>
      <c r="F29" s="255"/>
      <c r="G29" s="255"/>
      <c r="H29" s="255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1" t="s">
        <v>14</v>
      </c>
      <c r="B95" s="241"/>
      <c r="C95" s="241"/>
      <c r="D95" s="241"/>
      <c r="E95" s="241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68" t="s">
        <v>38</v>
      </c>
      <c r="B1" s="268"/>
      <c r="C1" s="268"/>
      <c r="D1" s="268"/>
      <c r="F1" s="177"/>
      <c r="G1" s="162"/>
      <c r="H1" s="162"/>
    </row>
    <row r="2" spans="1:9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162"/>
      <c r="H2" s="162"/>
    </row>
    <row r="3" spans="1:9" s="161" customFormat="1" ht="18.75" customHeight="1" x14ac:dyDescent="0.25">
      <c r="A3" s="268" t="s">
        <v>40</v>
      </c>
      <c r="B3" s="268"/>
      <c r="C3" s="268" t="s">
        <v>41</v>
      </c>
      <c r="D3" s="268"/>
      <c r="E3" s="268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65" t="s">
        <v>360</v>
      </c>
      <c r="B7" s="265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66" t="s">
        <v>14</v>
      </c>
      <c r="B17" s="266"/>
      <c r="C17" s="266"/>
      <c r="D17" s="266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68" t="s">
        <v>38</v>
      </c>
      <c r="B1" s="268"/>
      <c r="C1" s="268"/>
      <c r="D1" s="268"/>
      <c r="F1" s="177"/>
      <c r="G1" s="162"/>
      <c r="H1" s="162"/>
    </row>
    <row r="2" spans="1:9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162"/>
      <c r="H2" s="162"/>
    </row>
    <row r="3" spans="1:9" s="161" customFormat="1" ht="18.75" customHeight="1" x14ac:dyDescent="0.25">
      <c r="A3" s="268" t="s">
        <v>40</v>
      </c>
      <c r="B3" s="268"/>
      <c r="C3" s="268" t="s">
        <v>41</v>
      </c>
      <c r="D3" s="268"/>
      <c r="E3" s="268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65" t="s">
        <v>412</v>
      </c>
      <c r="B7" s="265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430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38"/>
      <c r="B13" s="239" t="s">
        <v>431</v>
      </c>
      <c r="C13" s="240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38"/>
      <c r="B14" s="239" t="s">
        <v>432</v>
      </c>
      <c r="C14" s="240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39" t="s">
        <v>17</v>
      </c>
      <c r="C15" s="240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66" t="s">
        <v>14</v>
      </c>
      <c r="B20" s="266"/>
      <c r="C20" s="266"/>
      <c r="D20" s="266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2" t="s">
        <v>38</v>
      </c>
      <c r="B1" s="242"/>
      <c r="C1" s="242"/>
      <c r="D1" s="242"/>
      <c r="F1" s="92"/>
      <c r="H1" s="62"/>
      <c r="I1" s="62"/>
    </row>
    <row r="2" spans="1:10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62"/>
      <c r="I2" s="62"/>
    </row>
    <row r="3" spans="1:10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6" t="s">
        <v>379</v>
      </c>
      <c r="B7" s="246"/>
      <c r="C7" s="245" t="s">
        <v>28</v>
      </c>
      <c r="D7" s="245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1" t="s">
        <v>14</v>
      </c>
      <c r="B39" s="241"/>
      <c r="C39" s="241"/>
      <c r="D39" s="241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2" t="s">
        <v>38</v>
      </c>
      <c r="B1" s="242"/>
      <c r="C1" s="242"/>
      <c r="D1" s="242"/>
      <c r="F1" s="92"/>
      <c r="H1" s="62"/>
      <c r="I1" s="62"/>
    </row>
    <row r="2" spans="1:10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62"/>
      <c r="I2" s="62"/>
    </row>
    <row r="3" spans="1:10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6" t="s">
        <v>403</v>
      </c>
      <c r="B7" s="246"/>
      <c r="C7" s="245" t="s">
        <v>404</v>
      </c>
      <c r="D7" s="245"/>
      <c r="E7" s="264" t="s">
        <v>29</v>
      </c>
      <c r="F7" s="264"/>
      <c r="G7" s="264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1" t="s">
        <v>14</v>
      </c>
      <c r="B39" s="241"/>
      <c r="C39" s="241"/>
      <c r="D39" s="241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2" t="s">
        <v>38</v>
      </c>
      <c r="B1" s="242"/>
      <c r="C1" s="242"/>
      <c r="D1" s="242"/>
      <c r="F1" s="92"/>
      <c r="H1" s="62"/>
      <c r="I1" s="62"/>
    </row>
    <row r="2" spans="1:10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62"/>
      <c r="I2" s="62"/>
    </row>
    <row r="3" spans="1:10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46" t="s">
        <v>414</v>
      </c>
      <c r="B7" s="246"/>
      <c r="C7" s="245"/>
      <c r="D7" s="245"/>
      <c r="E7" s="264" t="s">
        <v>29</v>
      </c>
      <c r="F7" s="264"/>
      <c r="G7" s="264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1" t="s">
        <v>14</v>
      </c>
      <c r="B26" s="241"/>
      <c r="C26" s="241"/>
      <c r="D26" s="241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2" t="s">
        <v>38</v>
      </c>
      <c r="B1" s="242"/>
      <c r="C1" s="242"/>
      <c r="D1" s="242"/>
      <c r="F1" s="92"/>
      <c r="H1" s="62"/>
      <c r="I1" s="62"/>
    </row>
    <row r="2" spans="1:10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62"/>
      <c r="I2" s="62"/>
    </row>
    <row r="3" spans="1:10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46" t="s">
        <v>118</v>
      </c>
      <c r="B7" s="246"/>
      <c r="C7" s="245" t="s">
        <v>363</v>
      </c>
      <c r="D7" s="245"/>
      <c r="E7" s="264" t="s">
        <v>29</v>
      </c>
      <c r="F7" s="264"/>
      <c r="G7" s="264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69" t="s">
        <v>247</v>
      </c>
      <c r="B20" s="270"/>
      <c r="C20" s="270"/>
      <c r="D20" s="270"/>
      <c r="E20" s="270"/>
      <c r="F20" s="270"/>
      <c r="G20" s="270"/>
      <c r="H20" s="270"/>
      <c r="I20" s="271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37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37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37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37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37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37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37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37"/>
    </row>
    <row r="150" spans="1:10" s="37" customFormat="1" ht="20.25" customHeight="1" x14ac:dyDescent="0.25">
      <c r="A150" s="241" t="s">
        <v>14</v>
      </c>
      <c r="B150" s="241"/>
      <c r="C150" s="241"/>
      <c r="D150" s="241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4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2" t="s">
        <v>38</v>
      </c>
      <c r="B1" s="242"/>
      <c r="C1" s="242"/>
      <c r="D1" s="242"/>
      <c r="F1" s="61"/>
      <c r="G1" s="62"/>
    </row>
    <row r="2" spans="1:8" s="60" customFormat="1" ht="18.75" customHeight="1" x14ac:dyDescent="0.25">
      <c r="A2" s="242" t="s">
        <v>37</v>
      </c>
      <c r="B2" s="242"/>
      <c r="C2" s="242"/>
      <c r="D2" s="242"/>
      <c r="E2" s="242"/>
      <c r="F2" s="61"/>
      <c r="G2" s="62"/>
    </row>
    <row r="3" spans="1:8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61"/>
      <c r="G3" s="62"/>
    </row>
    <row r="4" spans="1:8" ht="9.75" customHeight="1" x14ac:dyDescent="0.25"/>
    <row r="5" spans="1:8" s="63" customFormat="1" ht="29.25" customHeight="1" x14ac:dyDescent="0.25">
      <c r="A5" s="243" t="s">
        <v>48</v>
      </c>
      <c r="B5" s="243"/>
      <c r="C5" s="243"/>
      <c r="D5" s="243"/>
      <c r="E5" s="243"/>
      <c r="F5" s="243"/>
      <c r="G5" s="243"/>
      <c r="H5" s="243"/>
    </row>
    <row r="6" spans="1:8" ht="9.75" customHeight="1" x14ac:dyDescent="0.25"/>
    <row r="7" spans="1:8" ht="21.75" customHeight="1" x14ac:dyDescent="0.25">
      <c r="A7" s="246" t="s">
        <v>6</v>
      </c>
      <c r="B7" s="246"/>
      <c r="C7" s="272" t="s">
        <v>27</v>
      </c>
      <c r="D7" s="272"/>
    </row>
    <row r="8" spans="1:8" s="55" customFormat="1" ht="15.75" customHeight="1" x14ac:dyDescent="0.25">
      <c r="C8" s="273"/>
      <c r="D8" s="274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75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76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0"/>
      <c r="B13" s="251"/>
      <c r="C13" s="251"/>
      <c r="D13" s="251"/>
      <c r="E13" s="251"/>
      <c r="F13" s="251"/>
      <c r="G13" s="251"/>
      <c r="H13" s="252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0"/>
      <c r="B23" s="251"/>
      <c r="C23" s="251"/>
      <c r="D23" s="251"/>
      <c r="E23" s="251"/>
      <c r="F23" s="251"/>
      <c r="G23" s="251"/>
      <c r="H23" s="252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0"/>
      <c r="B30" s="251"/>
      <c r="C30" s="251"/>
      <c r="D30" s="251"/>
      <c r="E30" s="251"/>
      <c r="F30" s="251"/>
      <c r="G30" s="251"/>
      <c r="H30" s="252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0"/>
      <c r="B41" s="251"/>
      <c r="C41" s="251"/>
      <c r="D41" s="251"/>
      <c r="E41" s="251"/>
      <c r="F41" s="251"/>
      <c r="G41" s="251"/>
      <c r="H41" s="252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1" t="s">
        <v>14</v>
      </c>
      <c r="B80" s="241"/>
      <c r="C80" s="241"/>
      <c r="D80" s="241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80:D80"/>
    <mergeCell ref="C7:D7"/>
    <mergeCell ref="A7:B7"/>
    <mergeCell ref="C8:D8"/>
    <mergeCell ref="A30:H30"/>
    <mergeCell ref="H10:H11"/>
    <mergeCell ref="A13:H13"/>
    <mergeCell ref="A23:H23"/>
    <mergeCell ref="A41:H41"/>
    <mergeCell ref="A5:H5"/>
    <mergeCell ref="A1:D1"/>
    <mergeCell ref="A2:E2"/>
    <mergeCell ref="A3:B3"/>
    <mergeCell ref="C3:E3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"/>
  <sheetViews>
    <sheetView topLeftCell="A7" workbookViewId="0">
      <pane ySplit="3" topLeftCell="A19" activePane="bottomLeft" state="frozen"/>
      <selection activeCell="D75" sqref="D75"/>
      <selection pane="bottomLeft" activeCell="C17" sqref="C17"/>
    </sheetView>
  </sheetViews>
  <sheetFormatPr defaultRowHeight="21.75" customHeight="1" x14ac:dyDescent="0.25"/>
  <cols>
    <col min="1" max="1" width="11.28515625" style="4" customWidth="1"/>
    <col min="2" max="2" width="22.42578125" style="4" customWidth="1"/>
    <col min="3" max="3" width="9.42578125" style="4" customWidth="1"/>
    <col min="4" max="4" width="10.140625" style="4" customWidth="1"/>
    <col min="5" max="6" width="15.5703125" style="4" customWidth="1"/>
    <col min="7" max="7" width="14.28515625" style="9" customWidth="1"/>
    <col min="8" max="8" width="15.140625" style="233" customWidth="1"/>
    <col min="9" max="9" width="12.855468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2" t="s">
        <v>38</v>
      </c>
      <c r="B1" s="242"/>
      <c r="C1" s="242"/>
      <c r="D1" s="242"/>
      <c r="G1" s="61"/>
      <c r="H1" s="62"/>
    </row>
    <row r="2" spans="1:9" s="60" customFormat="1" ht="18.75" customHeight="1" x14ac:dyDescent="0.25">
      <c r="A2" s="242" t="s">
        <v>37</v>
      </c>
      <c r="B2" s="242"/>
      <c r="C2" s="242"/>
      <c r="D2" s="242"/>
      <c r="E2" s="242"/>
      <c r="F2" s="236"/>
      <c r="G2" s="61"/>
      <c r="H2" s="62"/>
    </row>
    <row r="3" spans="1:9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43" t="s">
        <v>48</v>
      </c>
      <c r="B5" s="243"/>
      <c r="C5" s="243"/>
      <c r="D5" s="243"/>
      <c r="E5" s="243"/>
      <c r="F5" s="243"/>
      <c r="G5" s="243"/>
      <c r="H5" s="243"/>
      <c r="I5" s="243"/>
    </row>
    <row r="6" spans="1:9" ht="9.75" customHeight="1" x14ac:dyDescent="0.25"/>
    <row r="7" spans="1:9" ht="21.75" customHeight="1" x14ac:dyDescent="0.25">
      <c r="A7" s="246"/>
      <c r="B7" s="246"/>
      <c r="C7" s="272" t="s">
        <v>28</v>
      </c>
      <c r="D7" s="272"/>
    </row>
    <row r="8" spans="1:9" s="55" customFormat="1" ht="15.75" customHeight="1" x14ac:dyDescent="0.25">
      <c r="C8" s="273"/>
      <c r="D8" s="274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450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42398</v>
      </c>
      <c r="B10" s="31" t="s">
        <v>438</v>
      </c>
      <c r="C10" s="26">
        <v>1350</v>
      </c>
      <c r="D10" s="27">
        <v>170</v>
      </c>
      <c r="E10" s="27">
        <f t="shared" ref="E10:E36" si="0">C10*D10</f>
        <v>229500</v>
      </c>
      <c r="F10" s="27"/>
      <c r="G10" s="29"/>
      <c r="H10" s="27">
        <f>IF(B10&lt;&gt;"",E10-F10-G10,0)</f>
        <v>229500</v>
      </c>
      <c r="I10" s="31"/>
    </row>
    <row r="11" spans="1:9" ht="18.75" customHeight="1" x14ac:dyDescent="0.25">
      <c r="A11" s="24"/>
      <c r="B11" s="31" t="s">
        <v>439</v>
      </c>
      <c r="C11" s="26">
        <v>1038</v>
      </c>
      <c r="D11" s="27">
        <v>163</v>
      </c>
      <c r="E11" s="27">
        <f t="shared" si="0"/>
        <v>169194</v>
      </c>
      <c r="F11" s="27"/>
      <c r="G11" s="29"/>
      <c r="H11" s="27">
        <f t="shared" ref="H11:H36" si="1">IF(B11&lt;&gt;"",H10+E11-F11-G11,0)</f>
        <v>398694</v>
      </c>
      <c r="I11" s="31"/>
    </row>
    <row r="12" spans="1:9" ht="18.75" customHeight="1" x14ac:dyDescent="0.25">
      <c r="A12" s="24"/>
      <c r="B12" s="31" t="s">
        <v>440</v>
      </c>
      <c r="C12" s="26">
        <v>120</v>
      </c>
      <c r="D12" s="27">
        <v>170</v>
      </c>
      <c r="E12" s="27">
        <f t="shared" si="0"/>
        <v>20400</v>
      </c>
      <c r="F12" s="27"/>
      <c r="G12" s="29"/>
      <c r="H12" s="27">
        <f t="shared" si="1"/>
        <v>419094</v>
      </c>
      <c r="I12" s="31"/>
    </row>
    <row r="13" spans="1:9" ht="18.75" customHeight="1" x14ac:dyDescent="0.25">
      <c r="A13" s="24">
        <v>42442</v>
      </c>
      <c r="B13" s="31" t="s">
        <v>440</v>
      </c>
      <c r="C13" s="26">
        <v>2595</v>
      </c>
      <c r="D13" s="27">
        <v>170</v>
      </c>
      <c r="E13" s="27">
        <f t="shared" si="0"/>
        <v>441150</v>
      </c>
      <c r="F13" s="27"/>
      <c r="G13" s="29"/>
      <c r="H13" s="27">
        <f t="shared" si="1"/>
        <v>860244</v>
      </c>
      <c r="I13" s="31"/>
    </row>
    <row r="14" spans="1:9" ht="18.75" customHeight="1" x14ac:dyDescent="0.25">
      <c r="A14" s="24"/>
      <c r="B14" s="31" t="s">
        <v>441</v>
      </c>
      <c r="C14" s="26">
        <v>7260</v>
      </c>
      <c r="D14" s="27">
        <v>48.5</v>
      </c>
      <c r="E14" s="27"/>
      <c r="F14" s="27">
        <f>C14*D14</f>
        <v>352110</v>
      </c>
      <c r="G14" s="29"/>
      <c r="H14" s="27">
        <f t="shared" ref="H14:H26" si="2">IF(B14&lt;&gt;"",H13+E14-F14-G14,0)</f>
        <v>508134</v>
      </c>
      <c r="I14" s="31"/>
    </row>
    <row r="15" spans="1:9" ht="18.75" customHeight="1" x14ac:dyDescent="0.25">
      <c r="A15" s="24">
        <v>42396</v>
      </c>
      <c r="B15" s="31" t="s">
        <v>442</v>
      </c>
      <c r="C15" s="26"/>
      <c r="D15" s="27"/>
      <c r="E15" s="27">
        <f t="shared" ref="E15:E26" si="3">C15*D15</f>
        <v>0</v>
      </c>
      <c r="F15" s="27"/>
      <c r="G15" s="29">
        <v>200000</v>
      </c>
      <c r="H15" s="27">
        <f t="shared" si="2"/>
        <v>308134</v>
      </c>
      <c r="I15" s="31"/>
    </row>
    <row r="16" spans="1:9" ht="18.75" customHeight="1" x14ac:dyDescent="0.25">
      <c r="A16" s="24">
        <v>42445</v>
      </c>
      <c r="B16" s="31" t="s">
        <v>443</v>
      </c>
      <c r="C16" s="26">
        <v>13</v>
      </c>
      <c r="D16" s="27">
        <v>90</v>
      </c>
      <c r="E16" s="27"/>
      <c r="F16" s="27">
        <f>C16*D16</f>
        <v>1170</v>
      </c>
      <c r="G16" s="29"/>
      <c r="H16" s="27">
        <f t="shared" si="2"/>
        <v>306964</v>
      </c>
      <c r="I16" s="31"/>
    </row>
    <row r="17" spans="1:9" ht="18.75" customHeight="1" x14ac:dyDescent="0.25">
      <c r="A17" s="24"/>
      <c r="B17" s="31" t="s">
        <v>444</v>
      </c>
      <c r="C17" s="26">
        <v>15</v>
      </c>
      <c r="D17" s="27">
        <v>80</v>
      </c>
      <c r="E17" s="27"/>
      <c r="F17" s="27">
        <f t="shared" ref="F17:F19" si="4">C17*D17</f>
        <v>1200</v>
      </c>
      <c r="G17" s="29"/>
      <c r="H17" s="27">
        <f t="shared" si="2"/>
        <v>305764</v>
      </c>
      <c r="I17" s="31"/>
    </row>
    <row r="18" spans="1:9" ht="18.75" customHeight="1" x14ac:dyDescent="0.25">
      <c r="A18" s="24">
        <v>42457</v>
      </c>
      <c r="B18" s="31" t="s">
        <v>444</v>
      </c>
      <c r="C18" s="26">
        <v>30</v>
      </c>
      <c r="D18" s="27">
        <v>80</v>
      </c>
      <c r="E18" s="27"/>
      <c r="F18" s="27">
        <f t="shared" si="4"/>
        <v>2400</v>
      </c>
      <c r="G18" s="29"/>
      <c r="H18" s="27">
        <f t="shared" si="2"/>
        <v>303364</v>
      </c>
      <c r="I18" s="31"/>
    </row>
    <row r="19" spans="1:9" ht="18.75" customHeight="1" x14ac:dyDescent="0.25">
      <c r="A19" s="24">
        <v>42458</v>
      </c>
      <c r="B19" s="31" t="s">
        <v>444</v>
      </c>
      <c r="C19" s="26">
        <v>1995</v>
      </c>
      <c r="D19" s="27">
        <v>80</v>
      </c>
      <c r="E19" s="27"/>
      <c r="F19" s="27">
        <f t="shared" si="4"/>
        <v>159600</v>
      </c>
      <c r="G19" s="29"/>
      <c r="H19" s="27">
        <f t="shared" si="2"/>
        <v>143764</v>
      </c>
      <c r="I19" s="31"/>
    </row>
    <row r="20" spans="1:9" ht="18.75" customHeight="1" x14ac:dyDescent="0.25">
      <c r="A20" s="24"/>
      <c r="B20" s="31" t="s">
        <v>445</v>
      </c>
      <c r="C20" s="26"/>
      <c r="D20" s="27"/>
      <c r="E20" s="27">
        <v>18000</v>
      </c>
      <c r="F20" s="27"/>
      <c r="G20" s="29"/>
      <c r="H20" s="27">
        <f t="shared" si="2"/>
        <v>161764</v>
      </c>
      <c r="I20" s="31"/>
    </row>
    <row r="21" spans="1:9" ht="18.75" customHeight="1" x14ac:dyDescent="0.25">
      <c r="A21" s="24">
        <v>42464</v>
      </c>
      <c r="B21" s="31" t="s">
        <v>442</v>
      </c>
      <c r="C21" s="26"/>
      <c r="D21" s="27"/>
      <c r="E21" s="27">
        <f t="shared" si="3"/>
        <v>0</v>
      </c>
      <c r="F21" s="27"/>
      <c r="G21" s="29">
        <v>150000</v>
      </c>
      <c r="H21" s="27">
        <f t="shared" si="2"/>
        <v>11764</v>
      </c>
      <c r="I21" s="31"/>
    </row>
    <row r="22" spans="1:9" ht="21" customHeight="1" x14ac:dyDescent="0.25">
      <c r="A22" s="269" t="s">
        <v>446</v>
      </c>
      <c r="B22" s="270"/>
      <c r="C22" s="270"/>
      <c r="D22" s="270"/>
      <c r="E22" s="270"/>
      <c r="F22" s="270"/>
      <c r="G22" s="270"/>
      <c r="H22" s="271"/>
      <c r="I22" s="99">
        <f>H21</f>
        <v>11764</v>
      </c>
    </row>
    <row r="23" spans="1:9" ht="18.75" customHeight="1" x14ac:dyDescent="0.25">
      <c r="A23" s="24">
        <v>42501</v>
      </c>
      <c r="B23" s="31" t="s">
        <v>447</v>
      </c>
      <c r="C23" s="26">
        <v>100</v>
      </c>
      <c r="D23" s="27">
        <v>165</v>
      </c>
      <c r="E23" s="27">
        <f t="shared" si="3"/>
        <v>16500</v>
      </c>
      <c r="F23" s="27"/>
      <c r="G23" s="29"/>
      <c r="H23" s="27">
        <f>IF(B23&lt;&gt;"",H21+E23-F23-G23,0)</f>
        <v>28264</v>
      </c>
      <c r="I23" s="31"/>
    </row>
    <row r="24" spans="1:9" ht="18.75" customHeight="1" x14ac:dyDescent="0.25">
      <c r="A24" s="24"/>
      <c r="B24" s="31" t="s">
        <v>448</v>
      </c>
      <c r="C24" s="26">
        <v>94</v>
      </c>
      <c r="D24" s="27">
        <v>165</v>
      </c>
      <c r="E24" s="27">
        <f t="shared" si="3"/>
        <v>15510</v>
      </c>
      <c r="F24" s="27"/>
      <c r="G24" s="29"/>
      <c r="H24" s="27">
        <f t="shared" si="2"/>
        <v>43774</v>
      </c>
      <c r="I24" s="31"/>
    </row>
    <row r="25" spans="1:9" ht="18.75" customHeight="1" x14ac:dyDescent="0.25">
      <c r="A25" s="24"/>
      <c r="B25" s="31" t="s">
        <v>449</v>
      </c>
      <c r="C25" s="26">
        <v>6</v>
      </c>
      <c r="D25" s="27">
        <v>165</v>
      </c>
      <c r="E25" s="27">
        <f t="shared" si="3"/>
        <v>990</v>
      </c>
      <c r="F25" s="27"/>
      <c r="G25" s="29"/>
      <c r="H25" s="27">
        <f t="shared" si="2"/>
        <v>44764</v>
      </c>
      <c r="I25" s="31"/>
    </row>
    <row r="26" spans="1:9" ht="18.75" customHeight="1" x14ac:dyDescent="0.25">
      <c r="A26" s="24">
        <v>42502</v>
      </c>
      <c r="B26" s="31" t="s">
        <v>447</v>
      </c>
      <c r="C26" s="26">
        <v>930</v>
      </c>
      <c r="D26" s="27">
        <v>165</v>
      </c>
      <c r="E26" s="27">
        <f t="shared" si="3"/>
        <v>153450</v>
      </c>
      <c r="F26" s="27"/>
      <c r="G26" s="29"/>
      <c r="H26" s="27">
        <f t="shared" si="2"/>
        <v>198214</v>
      </c>
      <c r="I26" s="31"/>
    </row>
    <row r="27" spans="1:9" ht="18.75" customHeight="1" x14ac:dyDescent="0.25">
      <c r="A27" s="24"/>
      <c r="B27" s="31" t="s">
        <v>448</v>
      </c>
      <c r="C27" s="26">
        <v>400</v>
      </c>
      <c r="D27" s="27">
        <v>165</v>
      </c>
      <c r="E27" s="27">
        <f t="shared" ref="E27:E35" si="5">C27*D27</f>
        <v>66000</v>
      </c>
      <c r="F27" s="27"/>
      <c r="G27" s="29"/>
      <c r="H27" s="27">
        <f t="shared" ref="H27:H35" si="6">IF(B27&lt;&gt;"",H26+E27-F27-G27,0)</f>
        <v>264214</v>
      </c>
      <c r="I27" s="31"/>
    </row>
    <row r="28" spans="1:9" ht="18.75" customHeight="1" x14ac:dyDescent="0.25">
      <c r="A28" s="24">
        <v>42513</v>
      </c>
      <c r="B28" s="31" t="s">
        <v>451</v>
      </c>
      <c r="C28" s="26">
        <v>37</v>
      </c>
      <c r="D28" s="27">
        <v>165</v>
      </c>
      <c r="E28" s="27"/>
      <c r="F28" s="27">
        <f>C28*D28</f>
        <v>6105</v>
      </c>
      <c r="G28" s="29"/>
      <c r="H28" s="27">
        <f t="shared" si="6"/>
        <v>258109</v>
      </c>
      <c r="I28" s="31"/>
    </row>
    <row r="29" spans="1:9" ht="18.75" customHeight="1" x14ac:dyDescent="0.25">
      <c r="A29" s="24"/>
      <c r="B29" s="31" t="s">
        <v>452</v>
      </c>
      <c r="C29" s="26">
        <v>6</v>
      </c>
      <c r="D29" s="27">
        <v>165</v>
      </c>
      <c r="E29" s="27"/>
      <c r="F29" s="27">
        <f>C29*D29</f>
        <v>990</v>
      </c>
      <c r="G29" s="29"/>
      <c r="H29" s="27">
        <f t="shared" si="6"/>
        <v>257119</v>
      </c>
      <c r="I29" s="31"/>
    </row>
    <row r="30" spans="1:9" ht="18.75" customHeight="1" x14ac:dyDescent="0.25">
      <c r="A30" s="24">
        <v>42505</v>
      </c>
      <c r="B30" s="31" t="s">
        <v>442</v>
      </c>
      <c r="C30" s="26"/>
      <c r="D30" s="27"/>
      <c r="E30" s="27">
        <f t="shared" si="5"/>
        <v>0</v>
      </c>
      <c r="F30" s="27"/>
      <c r="G30" s="29">
        <v>150000</v>
      </c>
      <c r="H30" s="27">
        <f t="shared" si="6"/>
        <v>107119</v>
      </c>
      <c r="I30" s="31"/>
    </row>
    <row r="31" spans="1:9" ht="18.75" customHeight="1" x14ac:dyDescent="0.25">
      <c r="A31" s="24"/>
      <c r="B31" s="31" t="s">
        <v>453</v>
      </c>
      <c r="C31" s="26">
        <v>260</v>
      </c>
      <c r="D31" s="27">
        <v>80</v>
      </c>
      <c r="E31" s="27"/>
      <c r="F31" s="27">
        <f>C31*D31</f>
        <v>20800</v>
      </c>
      <c r="G31" s="29"/>
      <c r="H31" s="27">
        <f t="shared" si="6"/>
        <v>86319</v>
      </c>
      <c r="I31" s="31"/>
    </row>
    <row r="32" spans="1:9" ht="18.75" hidden="1" customHeight="1" x14ac:dyDescent="0.25">
      <c r="A32" s="24"/>
      <c r="B32" s="31"/>
      <c r="C32" s="26"/>
      <c r="D32" s="27"/>
      <c r="E32" s="27">
        <f t="shared" si="5"/>
        <v>0</v>
      </c>
      <c r="F32" s="27"/>
      <c r="G32" s="29"/>
      <c r="H32" s="27">
        <f t="shared" si="6"/>
        <v>0</v>
      </c>
      <c r="I32" s="31"/>
    </row>
    <row r="33" spans="1:9" ht="18.75" hidden="1" customHeight="1" x14ac:dyDescent="0.25">
      <c r="A33" s="24"/>
      <c r="B33" s="31"/>
      <c r="C33" s="26"/>
      <c r="D33" s="27"/>
      <c r="E33" s="27">
        <f t="shared" si="5"/>
        <v>0</v>
      </c>
      <c r="F33" s="27"/>
      <c r="G33" s="29"/>
      <c r="H33" s="27">
        <f t="shared" si="6"/>
        <v>0</v>
      </c>
      <c r="I33" s="31"/>
    </row>
    <row r="34" spans="1:9" ht="18.75" hidden="1" customHeight="1" x14ac:dyDescent="0.25">
      <c r="A34" s="24"/>
      <c r="B34" s="31"/>
      <c r="C34" s="26"/>
      <c r="D34" s="27"/>
      <c r="E34" s="27">
        <f t="shared" si="5"/>
        <v>0</v>
      </c>
      <c r="F34" s="27"/>
      <c r="G34" s="29"/>
      <c r="H34" s="27">
        <f t="shared" si="6"/>
        <v>0</v>
      </c>
      <c r="I34" s="31"/>
    </row>
    <row r="35" spans="1:9" ht="18.75" hidden="1" customHeight="1" x14ac:dyDescent="0.25">
      <c r="A35" s="24"/>
      <c r="B35" s="31"/>
      <c r="C35" s="26"/>
      <c r="D35" s="27"/>
      <c r="E35" s="27">
        <f t="shared" si="5"/>
        <v>0</v>
      </c>
      <c r="F35" s="27"/>
      <c r="G35" s="29"/>
      <c r="H35" s="27">
        <f t="shared" si="6"/>
        <v>0</v>
      </c>
      <c r="I35" s="31"/>
    </row>
    <row r="36" spans="1:9" ht="18.75" hidden="1" customHeight="1" x14ac:dyDescent="0.25">
      <c r="A36" s="24"/>
      <c r="B36" s="31"/>
      <c r="C36" s="26"/>
      <c r="D36" s="27"/>
      <c r="E36" s="27">
        <f t="shared" si="0"/>
        <v>0</v>
      </c>
      <c r="F36" s="27"/>
      <c r="G36" s="29"/>
      <c r="H36" s="27">
        <f t="shared" si="1"/>
        <v>0</v>
      </c>
      <c r="I36" s="31"/>
    </row>
    <row r="37" spans="1:9" ht="18.75" customHeight="1" x14ac:dyDescent="0.25">
      <c r="A37" s="24"/>
      <c r="B37" s="31"/>
      <c r="C37" s="26"/>
      <c r="D37" s="27"/>
      <c r="E37" s="27">
        <f>C37*D37</f>
        <v>0</v>
      </c>
      <c r="F37" s="27"/>
      <c r="G37" s="29"/>
      <c r="H37" s="27">
        <f>IF(B37&lt;&gt;"",H36+E37-F37-G37,0)</f>
        <v>0</v>
      </c>
      <c r="I37" s="30"/>
    </row>
    <row r="38" spans="1:9" s="227" customFormat="1" ht="21.75" customHeight="1" x14ac:dyDescent="0.25">
      <c r="A38" s="241" t="s">
        <v>14</v>
      </c>
      <c r="B38" s="241"/>
      <c r="C38" s="241"/>
      <c r="D38" s="241"/>
      <c r="E38" s="68">
        <f>SUM(E10:E37)</f>
        <v>1130694</v>
      </c>
      <c r="F38" s="68">
        <f>SUM(F10:F37)</f>
        <v>544375</v>
      </c>
      <c r="G38" s="68">
        <f>SUM(G10:G37)</f>
        <v>500000</v>
      </c>
      <c r="H38" s="82">
        <f>E38-G38-F38</f>
        <v>86319</v>
      </c>
      <c r="I38" s="225"/>
    </row>
    <row r="39" spans="1:9" ht="21.75" customHeight="1" x14ac:dyDescent="0.25">
      <c r="G39" s="11"/>
      <c r="H39" s="228"/>
    </row>
  </sheetData>
  <autoFilter ref="A9:I9"/>
  <mergeCells count="10">
    <mergeCell ref="C8:D8"/>
    <mergeCell ref="A38:D38"/>
    <mergeCell ref="A1:D1"/>
    <mergeCell ref="A2:E2"/>
    <mergeCell ref="A3:B3"/>
    <mergeCell ref="C3:E3"/>
    <mergeCell ref="A5:I5"/>
    <mergeCell ref="A7:B7"/>
    <mergeCell ref="C7:D7"/>
    <mergeCell ref="A22:H22"/>
  </mergeCells>
  <pageMargins left="0.54" right="0.26" top="0.32" bottom="0.74" header="0.23" footer="0.17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2" t="s">
        <v>38</v>
      </c>
      <c r="B1" s="242"/>
      <c r="C1" s="242"/>
      <c r="D1" s="242"/>
      <c r="F1" s="61"/>
      <c r="G1" s="62"/>
    </row>
    <row r="2" spans="1:8" s="60" customFormat="1" ht="18.75" customHeight="1" x14ac:dyDescent="0.25">
      <c r="A2" s="242" t="s">
        <v>37</v>
      </c>
      <c r="B2" s="242"/>
      <c r="C2" s="242"/>
      <c r="D2" s="242"/>
      <c r="E2" s="242"/>
      <c r="F2" s="61"/>
      <c r="G2" s="62"/>
    </row>
    <row r="3" spans="1:8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61"/>
      <c r="G3" s="62"/>
    </row>
    <row r="4" spans="1:8" ht="9.75" customHeight="1" x14ac:dyDescent="0.25"/>
    <row r="5" spans="1:8" s="63" customFormat="1" ht="29.25" customHeight="1" x14ac:dyDescent="0.25">
      <c r="A5" s="243" t="s">
        <v>48</v>
      </c>
      <c r="B5" s="243"/>
      <c r="C5" s="243"/>
      <c r="D5" s="243"/>
      <c r="E5" s="243"/>
      <c r="F5" s="243"/>
      <c r="G5" s="243"/>
      <c r="H5" s="243"/>
    </row>
    <row r="6" spans="1:8" ht="9.75" customHeight="1" x14ac:dyDescent="0.25"/>
    <row r="7" spans="1:8" ht="21.75" customHeight="1" x14ac:dyDescent="0.25">
      <c r="A7" s="246" t="s">
        <v>382</v>
      </c>
      <c r="B7" s="246"/>
      <c r="C7" s="272" t="s">
        <v>28</v>
      </c>
      <c r="D7" s="272"/>
    </row>
    <row r="8" spans="1:8" s="55" customFormat="1" ht="15.75" customHeight="1" x14ac:dyDescent="0.25">
      <c r="C8" s="273"/>
      <c r="D8" s="274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1" t="s">
        <v>14</v>
      </c>
      <c r="B27" s="241"/>
      <c r="C27" s="241"/>
      <c r="D27" s="241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42" t="s">
        <v>38</v>
      </c>
      <c r="B1" s="242"/>
      <c r="C1" s="242"/>
      <c r="D1" s="242"/>
      <c r="E1" s="242"/>
      <c r="G1" s="61"/>
      <c r="H1" s="62"/>
    </row>
    <row r="2" spans="1:9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61"/>
      <c r="H2" s="62"/>
    </row>
    <row r="3" spans="1:9" s="60" customFormat="1" ht="18.75" customHeight="1" x14ac:dyDescent="0.25">
      <c r="A3" s="242" t="s">
        <v>40</v>
      </c>
      <c r="B3" s="242"/>
      <c r="C3" s="226"/>
      <c r="D3" s="242" t="s">
        <v>41</v>
      </c>
      <c r="E3" s="242"/>
      <c r="F3" s="242"/>
      <c r="G3" s="61"/>
      <c r="H3" s="62"/>
    </row>
    <row r="4" spans="1:9" ht="9.75" customHeight="1" x14ac:dyDescent="0.25"/>
    <row r="5" spans="1:9" s="63" customFormat="1" ht="29.25" customHeight="1" x14ac:dyDescent="0.25">
      <c r="A5" s="243" t="s">
        <v>48</v>
      </c>
      <c r="B5" s="243"/>
      <c r="C5" s="243"/>
      <c r="D5" s="243"/>
      <c r="E5" s="243"/>
      <c r="F5" s="243"/>
      <c r="G5" s="243"/>
      <c r="H5" s="243"/>
      <c r="I5" s="243"/>
    </row>
    <row r="6" spans="1:9" ht="9.75" customHeight="1" x14ac:dyDescent="0.25"/>
    <row r="7" spans="1:9" ht="21.75" customHeight="1" x14ac:dyDescent="0.25">
      <c r="A7" s="246" t="s">
        <v>381</v>
      </c>
      <c r="B7" s="246"/>
      <c r="C7" s="227"/>
      <c r="D7" s="272" t="s">
        <v>28</v>
      </c>
      <c r="E7" s="272"/>
    </row>
    <row r="8" spans="1:9" s="55" customFormat="1" ht="15.75" customHeight="1" x14ac:dyDescent="0.25">
      <c r="D8" s="273"/>
      <c r="E8" s="274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417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418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419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422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1" t="s">
        <v>14</v>
      </c>
      <c r="B46" s="241"/>
      <c r="C46" s="241"/>
      <c r="D46" s="241"/>
      <c r="E46" s="241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5" sqref="A215:XFD215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68" t="s">
        <v>38</v>
      </c>
      <c r="B1" s="268"/>
      <c r="C1" s="268"/>
      <c r="D1" s="268"/>
      <c r="E1" s="268"/>
      <c r="I1" s="162"/>
      <c r="J1" s="162"/>
    </row>
    <row r="2" spans="1:10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268"/>
      <c r="H2" s="268"/>
      <c r="I2" s="162"/>
      <c r="J2" s="162"/>
    </row>
    <row r="3" spans="1:10" s="161" customFormat="1" ht="18.75" customHeight="1" x14ac:dyDescent="0.25">
      <c r="A3" s="268" t="s">
        <v>40</v>
      </c>
      <c r="B3" s="268"/>
      <c r="C3" s="190"/>
      <c r="D3" s="268" t="s">
        <v>41</v>
      </c>
      <c r="E3" s="268"/>
      <c r="F3" s="268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  <c r="J5" s="267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65" t="s">
        <v>297</v>
      </c>
      <c r="B7" s="265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69" t="s">
        <v>344</v>
      </c>
      <c r="B20" s="270"/>
      <c r="C20" s="270"/>
      <c r="D20" s="270"/>
      <c r="E20" s="270"/>
      <c r="F20" s="270"/>
      <c r="G20" s="270"/>
      <c r="H20" s="270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69" t="s">
        <v>345</v>
      </c>
      <c r="B41" s="270"/>
      <c r="C41" s="270"/>
      <c r="D41" s="270"/>
      <c r="E41" s="270"/>
      <c r="F41" s="270"/>
      <c r="G41" s="270"/>
      <c r="H41" s="270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69" t="s">
        <v>346</v>
      </c>
      <c r="B63" s="270"/>
      <c r="C63" s="270"/>
      <c r="D63" s="270"/>
      <c r="E63" s="270"/>
      <c r="F63" s="270"/>
      <c r="G63" s="270"/>
      <c r="H63" s="270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69" t="s">
        <v>347</v>
      </c>
      <c r="B94" s="270"/>
      <c r="C94" s="270"/>
      <c r="D94" s="270"/>
      <c r="E94" s="270"/>
      <c r="F94" s="270"/>
      <c r="G94" s="270"/>
      <c r="H94" s="270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69" t="s">
        <v>348</v>
      </c>
      <c r="B121" s="270"/>
      <c r="C121" s="270"/>
      <c r="D121" s="270"/>
      <c r="E121" s="270"/>
      <c r="F121" s="270"/>
      <c r="G121" s="270"/>
      <c r="H121" s="270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69" t="s">
        <v>349</v>
      </c>
      <c r="B140" s="270"/>
      <c r="C140" s="270"/>
      <c r="D140" s="270"/>
      <c r="E140" s="270"/>
      <c r="F140" s="270"/>
      <c r="G140" s="270"/>
      <c r="H140" s="270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69" t="s">
        <v>353</v>
      </c>
      <c r="B159" s="270"/>
      <c r="C159" s="270"/>
      <c r="D159" s="270"/>
      <c r="E159" s="270"/>
      <c r="F159" s="270"/>
      <c r="G159" s="270"/>
      <c r="H159" s="270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69" t="s">
        <v>406</v>
      </c>
      <c r="B181" s="270"/>
      <c r="C181" s="270"/>
      <c r="D181" s="270"/>
      <c r="E181" s="270"/>
      <c r="F181" s="270"/>
      <c r="G181" s="270"/>
      <c r="H181" s="270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423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424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425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426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69" t="s">
        <v>427</v>
      </c>
      <c r="B215" s="270"/>
      <c r="C215" s="270"/>
      <c r="D215" s="270"/>
      <c r="E215" s="270"/>
      <c r="F215" s="270"/>
      <c r="G215" s="270"/>
      <c r="H215" s="270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66" t="s">
        <v>14</v>
      </c>
      <c r="B230" s="266"/>
      <c r="C230" s="266"/>
      <c r="D230" s="266"/>
      <c r="E230" s="266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68" t="s">
        <v>38</v>
      </c>
      <c r="B1" s="268"/>
      <c r="C1" s="268"/>
      <c r="D1" s="268"/>
      <c r="E1" s="268"/>
      <c r="I1" s="162"/>
      <c r="J1" s="162"/>
    </row>
    <row r="2" spans="1:10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268"/>
      <c r="H2" s="268"/>
      <c r="I2" s="162"/>
      <c r="J2" s="162"/>
    </row>
    <row r="3" spans="1:10" s="161" customFormat="1" ht="18.75" customHeight="1" x14ac:dyDescent="0.25">
      <c r="A3" s="268" t="s">
        <v>40</v>
      </c>
      <c r="B3" s="268"/>
      <c r="C3" s="204"/>
      <c r="D3" s="268" t="s">
        <v>41</v>
      </c>
      <c r="E3" s="268"/>
      <c r="F3" s="268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  <c r="J5" s="267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65" t="s">
        <v>396</v>
      </c>
      <c r="B7" s="265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66" t="s">
        <v>14</v>
      </c>
      <c r="B26" s="266"/>
      <c r="C26" s="266"/>
      <c r="D26" s="266"/>
      <c r="E26" s="266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8"/>
  <sheetViews>
    <sheetView topLeftCell="A7" workbookViewId="0">
      <pane ySplit="3" topLeftCell="A81" activePane="bottomLeft" state="frozen"/>
      <selection activeCell="D75" sqref="D75"/>
      <selection pane="bottomLeft" activeCell="D92" sqref="D92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4" t="s">
        <v>38</v>
      </c>
      <c r="B1" s="254"/>
      <c r="C1" s="254"/>
      <c r="D1" s="254"/>
      <c r="G1" s="54"/>
      <c r="H1" s="54"/>
    </row>
    <row r="2" spans="1:9" s="52" customFormat="1" ht="18.75" customHeight="1" x14ac:dyDescent="0.25">
      <c r="A2" s="254" t="s">
        <v>37</v>
      </c>
      <c r="B2" s="254"/>
      <c r="C2" s="254"/>
      <c r="D2" s="254"/>
      <c r="E2" s="254"/>
      <c r="F2" s="254"/>
      <c r="G2" s="54"/>
      <c r="H2" s="54"/>
    </row>
    <row r="3" spans="1:9" s="52" customFormat="1" ht="18.75" customHeight="1" x14ac:dyDescent="0.25">
      <c r="A3" s="254" t="s">
        <v>40</v>
      </c>
      <c r="B3" s="254"/>
      <c r="C3" s="254" t="s">
        <v>41</v>
      </c>
      <c r="D3" s="254"/>
      <c r="E3" s="254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3" t="s">
        <v>47</v>
      </c>
      <c r="B5" s="253"/>
      <c r="C5" s="253"/>
      <c r="D5" s="253"/>
      <c r="E5" s="253"/>
      <c r="F5" s="253"/>
      <c r="G5" s="253"/>
      <c r="H5" s="253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46" t="s">
        <v>46</v>
      </c>
      <c r="B7" s="246"/>
      <c r="C7" s="245" t="s">
        <v>42</v>
      </c>
      <c r="D7" s="245"/>
      <c r="E7" s="264" t="s">
        <v>43</v>
      </c>
      <c r="F7" s="264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 x14ac:dyDescent="0.25">
      <c r="A10" s="278" t="s">
        <v>77</v>
      </c>
      <c r="B10" s="279"/>
      <c r="C10" s="279"/>
      <c r="D10" s="279"/>
      <c r="E10" s="279"/>
      <c r="F10" s="279"/>
      <c r="G10" s="48">
        <v>451789</v>
      </c>
      <c r="H10" s="48"/>
      <c r="I10" s="77"/>
    </row>
    <row r="11" spans="1:9" ht="21.75" hidden="1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 x14ac:dyDescent="0.25">
      <c r="A38" s="278" t="s">
        <v>246</v>
      </c>
      <c r="B38" s="279"/>
      <c r="C38" s="279"/>
      <c r="D38" s="279"/>
      <c r="E38" s="279"/>
      <c r="F38" s="279"/>
      <c r="G38" s="48">
        <f>G37</f>
        <v>85826</v>
      </c>
      <c r="H38" s="48"/>
      <c r="I38" s="77"/>
    </row>
    <row r="39" spans="1:9" ht="21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80" si="5">IF(B43&lt;&gt;"",G42+E43-F43,0)</f>
        <v>349682</v>
      </c>
      <c r="H43" s="31"/>
    </row>
    <row r="44" spans="1:9" ht="21" hidden="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 x14ac:dyDescent="0.25">
      <c r="A60" s="278" t="s">
        <v>373</v>
      </c>
      <c r="B60" s="279"/>
      <c r="C60" s="279"/>
      <c r="D60" s="279"/>
      <c r="E60" s="279"/>
      <c r="F60" s="279"/>
      <c r="G60" s="48">
        <f>G59</f>
        <v>0</v>
      </c>
      <c r="H60" s="48"/>
      <c r="I60" s="77"/>
    </row>
    <row r="61" spans="1:9" ht="21" hidden="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hidden="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hidden="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hidden="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9" ht="21" hidden="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9" ht="21" hidden="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9" ht="21" hidden="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9" ht="21" hidden="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9" ht="21" hidden="1" customHeight="1" x14ac:dyDescent="0.25">
      <c r="A69" s="24">
        <v>42311</v>
      </c>
      <c r="B69" s="31" t="s">
        <v>17</v>
      </c>
      <c r="C69" s="26"/>
      <c r="D69" s="27"/>
      <c r="E69" s="27">
        <f t="shared" ref="E69:E99" si="6">C69*D69</f>
        <v>0</v>
      </c>
      <c r="F69" s="29">
        <v>300000</v>
      </c>
      <c r="G69" s="27">
        <f t="shared" si="5"/>
        <v>321726.5</v>
      </c>
      <c r="H69" s="24"/>
    </row>
    <row r="70" spans="1:9" ht="21" hidden="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9" s="49" customFormat="1" ht="21.75" hidden="1" customHeight="1" x14ac:dyDescent="0.25">
      <c r="A71" s="278" t="s">
        <v>437</v>
      </c>
      <c r="B71" s="279"/>
      <c r="C71" s="279"/>
      <c r="D71" s="279"/>
      <c r="E71" s="279"/>
      <c r="F71" s="279"/>
      <c r="G71" s="48">
        <f>G70</f>
        <v>0</v>
      </c>
      <c r="H71" s="48"/>
      <c r="I71" s="77"/>
    </row>
    <row r="72" spans="1:9" ht="21" customHeight="1" x14ac:dyDescent="0.25">
      <c r="A72" s="24">
        <v>42311</v>
      </c>
      <c r="B72" s="31" t="s">
        <v>374</v>
      </c>
      <c r="C72" s="26">
        <v>7000</v>
      </c>
      <c r="D72" s="27">
        <v>48</v>
      </c>
      <c r="E72" s="27">
        <f>C72*D72</f>
        <v>336000</v>
      </c>
      <c r="F72" s="29"/>
      <c r="G72" s="27">
        <f>IF(B72&lt;&gt;"",G70+E72-F72,0)</f>
        <v>336000</v>
      </c>
      <c r="H72" s="31" t="s">
        <v>377</v>
      </c>
    </row>
    <row r="73" spans="1:9" ht="21" customHeight="1" x14ac:dyDescent="0.25">
      <c r="A73" s="24"/>
      <c r="B73" s="31" t="s">
        <v>248</v>
      </c>
      <c r="C73" s="26">
        <v>3000</v>
      </c>
      <c r="D73" s="27">
        <v>14.5</v>
      </c>
      <c r="E73" s="27">
        <f>C73*D73</f>
        <v>43500</v>
      </c>
      <c r="F73" s="29"/>
      <c r="G73" s="27">
        <f t="shared" si="5"/>
        <v>379500</v>
      </c>
      <c r="H73" s="31" t="s">
        <v>332</v>
      </c>
    </row>
    <row r="74" spans="1:9" ht="21" customHeight="1" x14ac:dyDescent="0.25">
      <c r="A74" s="24">
        <v>42315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500750</v>
      </c>
      <c r="H74" s="31" t="s">
        <v>377</v>
      </c>
    </row>
    <row r="75" spans="1:9" ht="21" customHeight="1" x14ac:dyDescent="0.25">
      <c r="A75" s="24">
        <v>42317</v>
      </c>
      <c r="B75" s="31" t="s">
        <v>410</v>
      </c>
      <c r="C75" s="26">
        <v>2500</v>
      </c>
      <c r="D75" s="27">
        <v>48.5</v>
      </c>
      <c r="E75" s="27">
        <f t="shared" si="6"/>
        <v>121250</v>
      </c>
      <c r="F75" s="29"/>
      <c r="G75" s="27">
        <f t="shared" si="5"/>
        <v>622000</v>
      </c>
      <c r="H75" s="31" t="s">
        <v>377</v>
      </c>
    </row>
    <row r="76" spans="1:9" ht="21" customHeight="1" x14ac:dyDescent="0.25">
      <c r="A76" s="24"/>
      <c r="B76" s="31" t="s">
        <v>410</v>
      </c>
      <c r="C76" s="26">
        <v>1500</v>
      </c>
      <c r="D76" s="27">
        <v>49</v>
      </c>
      <c r="E76" s="27">
        <f t="shared" si="6"/>
        <v>73500</v>
      </c>
      <c r="F76" s="29"/>
      <c r="G76" s="27">
        <f t="shared" si="5"/>
        <v>695500</v>
      </c>
      <c r="H76" s="31" t="s">
        <v>377</v>
      </c>
    </row>
    <row r="77" spans="1:9" ht="21" customHeight="1" x14ac:dyDescent="0.25">
      <c r="A77" s="24">
        <v>42320</v>
      </c>
      <c r="B77" s="31" t="s">
        <v>163</v>
      </c>
      <c r="C77" s="26">
        <v>2000</v>
      </c>
      <c r="D77" s="27">
        <v>14.5</v>
      </c>
      <c r="E77" s="27">
        <f t="shared" si="6"/>
        <v>29000</v>
      </c>
      <c r="F77" s="29"/>
      <c r="G77" s="27">
        <f t="shared" si="5"/>
        <v>724500</v>
      </c>
      <c r="H77" s="31" t="s">
        <v>332</v>
      </c>
    </row>
    <row r="78" spans="1:9" ht="21" customHeight="1" x14ac:dyDescent="0.25">
      <c r="A78" s="24">
        <v>42330</v>
      </c>
      <c r="B78" s="31" t="s">
        <v>325</v>
      </c>
      <c r="C78" s="26">
        <v>2518</v>
      </c>
      <c r="D78" s="27">
        <v>10</v>
      </c>
      <c r="E78" s="27">
        <f t="shared" si="6"/>
        <v>25180</v>
      </c>
      <c r="F78" s="29"/>
      <c r="G78" s="27">
        <f t="shared" si="5"/>
        <v>749680</v>
      </c>
      <c r="H78" s="31" t="s">
        <v>332</v>
      </c>
    </row>
    <row r="79" spans="1:9" ht="21" customHeight="1" x14ac:dyDescent="0.25">
      <c r="A79" s="24">
        <v>42342</v>
      </c>
      <c r="B79" s="31" t="s">
        <v>258</v>
      </c>
      <c r="C79" s="26">
        <v>8758</v>
      </c>
      <c r="D79" s="27">
        <v>7.7</v>
      </c>
      <c r="E79" s="27">
        <f t="shared" si="6"/>
        <v>67436.600000000006</v>
      </c>
      <c r="F79" s="29"/>
      <c r="G79" s="27">
        <f t="shared" si="5"/>
        <v>817116.6</v>
      </c>
      <c r="H79" s="31" t="s">
        <v>332</v>
      </c>
    </row>
    <row r="80" spans="1:9" ht="21" customHeight="1" x14ac:dyDescent="0.25">
      <c r="A80" s="24">
        <v>42347</v>
      </c>
      <c r="B80" s="31" t="s">
        <v>258</v>
      </c>
      <c r="C80" s="26">
        <v>5351</v>
      </c>
      <c r="D80" s="27">
        <v>5.8</v>
      </c>
      <c r="E80" s="27">
        <f t="shared" si="6"/>
        <v>31035.8</v>
      </c>
      <c r="F80" s="29"/>
      <c r="G80" s="27">
        <f t="shared" si="5"/>
        <v>848152.4</v>
      </c>
      <c r="H80" s="31" t="s">
        <v>332</v>
      </c>
    </row>
    <row r="81" spans="1:8" ht="21" customHeight="1" x14ac:dyDescent="0.25">
      <c r="A81" s="24"/>
      <c r="B81" s="31" t="s">
        <v>425</v>
      </c>
      <c r="C81" s="26">
        <v>2277</v>
      </c>
      <c r="D81" s="27">
        <v>7.7</v>
      </c>
      <c r="E81" s="27">
        <f t="shared" si="6"/>
        <v>17532.900000000001</v>
      </c>
      <c r="F81" s="29"/>
      <c r="G81" s="27">
        <f t="shared" ref="G81:G99" si="7">IF(B81&lt;&gt;"",G80+E81-F81,0)</f>
        <v>865685.3</v>
      </c>
      <c r="H81" s="31" t="s">
        <v>332</v>
      </c>
    </row>
    <row r="82" spans="1:8" ht="21" customHeight="1" x14ac:dyDescent="0.25">
      <c r="A82" s="24">
        <v>42343</v>
      </c>
      <c r="B82" s="31" t="s">
        <v>410</v>
      </c>
      <c r="C82" s="26">
        <v>1920</v>
      </c>
      <c r="D82" s="27">
        <v>48.5</v>
      </c>
      <c r="E82" s="27">
        <f t="shared" si="6"/>
        <v>93120</v>
      </c>
      <c r="F82" s="29"/>
      <c r="G82" s="27">
        <f t="shared" si="7"/>
        <v>958805.3</v>
      </c>
      <c r="H82" s="24" t="s">
        <v>44</v>
      </c>
    </row>
    <row r="83" spans="1:8" ht="21" customHeight="1" x14ac:dyDescent="0.25">
      <c r="A83" s="24">
        <v>42348</v>
      </c>
      <c r="B83" s="31" t="s">
        <v>410</v>
      </c>
      <c r="C83" s="26">
        <v>5000</v>
      </c>
      <c r="D83" s="27">
        <v>48.5</v>
      </c>
      <c r="E83" s="27">
        <f t="shared" si="6"/>
        <v>242500</v>
      </c>
      <c r="F83" s="29"/>
      <c r="G83" s="27">
        <f t="shared" ref="G83:G98" si="8">IF(B83&lt;&gt;"",G82+E83-F83,0)</f>
        <v>1201305.3</v>
      </c>
      <c r="H83" s="24" t="s">
        <v>394</v>
      </c>
    </row>
    <row r="84" spans="1:8" ht="21" customHeight="1" x14ac:dyDescent="0.25">
      <c r="A84" s="24">
        <v>42360</v>
      </c>
      <c r="B84" s="31" t="s">
        <v>17</v>
      </c>
      <c r="C84" s="26"/>
      <c r="D84" s="27"/>
      <c r="E84" s="27">
        <f t="shared" ref="E84:E92" si="9">C84*D84</f>
        <v>0</v>
      </c>
      <c r="F84" s="29">
        <v>400000</v>
      </c>
      <c r="G84" s="27">
        <f t="shared" si="8"/>
        <v>801305.3</v>
      </c>
      <c r="H84" s="24"/>
    </row>
    <row r="85" spans="1:8" ht="21" customHeight="1" x14ac:dyDescent="0.25">
      <c r="A85" s="24">
        <v>42373</v>
      </c>
      <c r="B85" s="31" t="s">
        <v>248</v>
      </c>
      <c r="C85" s="26">
        <v>6519</v>
      </c>
      <c r="D85" s="27">
        <v>6</v>
      </c>
      <c r="E85" s="27">
        <f t="shared" si="9"/>
        <v>39114</v>
      </c>
      <c r="F85" s="29"/>
      <c r="G85" s="27">
        <f t="shared" si="8"/>
        <v>840419.3</v>
      </c>
      <c r="H85" s="31" t="s">
        <v>332</v>
      </c>
    </row>
    <row r="86" spans="1:8" ht="21" customHeight="1" x14ac:dyDescent="0.25">
      <c r="A86" s="24">
        <v>42374</v>
      </c>
      <c r="B86" s="31" t="s">
        <v>248</v>
      </c>
      <c r="C86" s="26">
        <v>6394</v>
      </c>
      <c r="D86" s="27">
        <v>5.6</v>
      </c>
      <c r="E86" s="27">
        <f t="shared" si="9"/>
        <v>35806.399999999994</v>
      </c>
      <c r="F86" s="29"/>
      <c r="G86" s="27">
        <f t="shared" si="8"/>
        <v>876225.70000000007</v>
      </c>
      <c r="H86" s="24" t="s">
        <v>394</v>
      </c>
    </row>
    <row r="87" spans="1:8" ht="21" customHeight="1" x14ac:dyDescent="0.25">
      <c r="A87" s="24">
        <v>42374</v>
      </c>
      <c r="B87" s="31" t="s">
        <v>17</v>
      </c>
      <c r="C87" s="26"/>
      <c r="D87" s="27"/>
      <c r="E87" s="27">
        <f t="shared" si="9"/>
        <v>0</v>
      </c>
      <c r="F87" s="29">
        <v>200000</v>
      </c>
      <c r="G87" s="27">
        <f t="shared" si="8"/>
        <v>676225.70000000007</v>
      </c>
      <c r="H87" s="24"/>
    </row>
    <row r="88" spans="1:8" ht="21" customHeight="1" x14ac:dyDescent="0.25">
      <c r="A88" s="24">
        <v>42375</v>
      </c>
      <c r="B88" s="31" t="s">
        <v>248</v>
      </c>
      <c r="C88" s="26">
        <v>6709</v>
      </c>
      <c r="D88" s="27">
        <v>5.6</v>
      </c>
      <c r="E88" s="27">
        <f t="shared" si="9"/>
        <v>37570.399999999994</v>
      </c>
      <c r="F88" s="29"/>
      <c r="G88" s="27">
        <f t="shared" si="8"/>
        <v>713796.10000000009</v>
      </c>
      <c r="H88" s="31" t="s">
        <v>332</v>
      </c>
    </row>
    <row r="89" spans="1:8" ht="21" customHeight="1" x14ac:dyDescent="0.25">
      <c r="A89" s="24">
        <v>42376</v>
      </c>
      <c r="B89" s="31" t="s">
        <v>248</v>
      </c>
      <c r="C89" s="26">
        <v>9017</v>
      </c>
      <c r="D89" s="27">
        <v>5.8</v>
      </c>
      <c r="E89" s="27">
        <f t="shared" si="9"/>
        <v>52298.6</v>
      </c>
      <c r="F89" s="29"/>
      <c r="G89" s="27">
        <f t="shared" si="8"/>
        <v>766094.70000000007</v>
      </c>
      <c r="H89" s="24" t="s">
        <v>394</v>
      </c>
    </row>
    <row r="90" spans="1:8" ht="21" customHeight="1" x14ac:dyDescent="0.25">
      <c r="A90" s="24">
        <v>42389</v>
      </c>
      <c r="B90" s="31" t="s">
        <v>248</v>
      </c>
      <c r="C90" s="26">
        <v>17322</v>
      </c>
      <c r="D90" s="27">
        <v>6.8</v>
      </c>
      <c r="E90" s="27">
        <f t="shared" si="9"/>
        <v>117789.59999999999</v>
      </c>
      <c r="F90" s="29"/>
      <c r="G90" s="27">
        <f t="shared" si="8"/>
        <v>883884.3</v>
      </c>
      <c r="H90" s="24" t="s">
        <v>394</v>
      </c>
    </row>
    <row r="91" spans="1:8" ht="21" customHeight="1" x14ac:dyDescent="0.25">
      <c r="A91" s="24">
        <v>42390</v>
      </c>
      <c r="B91" s="31" t="s">
        <v>248</v>
      </c>
      <c r="C91" s="26">
        <v>22649</v>
      </c>
      <c r="D91" s="27">
        <v>6.5</v>
      </c>
      <c r="E91" s="27">
        <f t="shared" si="9"/>
        <v>147218.5</v>
      </c>
      <c r="F91" s="29"/>
      <c r="G91" s="27">
        <f t="shared" si="8"/>
        <v>1031102.8</v>
      </c>
      <c r="H91" s="24" t="s">
        <v>394</v>
      </c>
    </row>
    <row r="92" spans="1:8" ht="21" customHeight="1" x14ac:dyDescent="0.25">
      <c r="A92" s="24">
        <v>42440</v>
      </c>
      <c r="B92" s="31" t="s">
        <v>17</v>
      </c>
      <c r="C92" s="26"/>
      <c r="D92" s="27"/>
      <c r="E92" s="27">
        <f t="shared" si="9"/>
        <v>0</v>
      </c>
      <c r="F92" s="29">
        <v>300000</v>
      </c>
      <c r="G92" s="27">
        <f t="shared" si="8"/>
        <v>731102.8</v>
      </c>
      <c r="H92" s="24"/>
    </row>
    <row r="93" spans="1:8" ht="21" customHeight="1" x14ac:dyDescent="0.25">
      <c r="A93" s="24">
        <v>42502</v>
      </c>
      <c r="B93" s="31" t="s">
        <v>17</v>
      </c>
      <c r="C93" s="26"/>
      <c r="D93" s="27"/>
      <c r="E93" s="27">
        <f t="shared" si="6"/>
        <v>0</v>
      </c>
      <c r="F93" s="29">
        <v>400000</v>
      </c>
      <c r="G93" s="27">
        <f t="shared" si="8"/>
        <v>331102.80000000005</v>
      </c>
      <c r="H93" s="24"/>
    </row>
    <row r="94" spans="1:8" ht="21" hidden="1" customHeight="1" x14ac:dyDescent="0.25">
      <c r="A94" s="24"/>
      <c r="B94" s="31"/>
      <c r="C94" s="26"/>
      <c r="D94" s="27"/>
      <c r="E94" s="27">
        <f t="shared" ref="E94:E98" si="10">C94*D94</f>
        <v>0</v>
      </c>
      <c r="F94" s="29"/>
      <c r="G94" s="27">
        <f t="shared" si="8"/>
        <v>0</v>
      </c>
      <c r="H94" s="24"/>
    </row>
    <row r="95" spans="1:8" ht="21" hidden="1" customHeight="1" x14ac:dyDescent="0.25">
      <c r="A95" s="24"/>
      <c r="B95" s="31"/>
      <c r="C95" s="26"/>
      <c r="D95" s="27"/>
      <c r="E95" s="27">
        <f t="shared" si="10"/>
        <v>0</v>
      </c>
      <c r="F95" s="29"/>
      <c r="G95" s="27">
        <f t="shared" si="8"/>
        <v>0</v>
      </c>
      <c r="H95" s="24"/>
    </row>
    <row r="96" spans="1:8" ht="21" hidden="1" customHeight="1" x14ac:dyDescent="0.25">
      <c r="A96" s="24"/>
      <c r="B96" s="31"/>
      <c r="C96" s="26"/>
      <c r="D96" s="27"/>
      <c r="E96" s="27">
        <f t="shared" si="10"/>
        <v>0</v>
      </c>
      <c r="F96" s="29"/>
      <c r="G96" s="27">
        <f t="shared" si="8"/>
        <v>0</v>
      </c>
      <c r="H96" s="24"/>
    </row>
    <row r="97" spans="1:9" ht="21" hidden="1" customHeight="1" x14ac:dyDescent="0.25">
      <c r="A97" s="24"/>
      <c r="B97" s="31"/>
      <c r="C97" s="26"/>
      <c r="D97" s="27"/>
      <c r="E97" s="27">
        <f t="shared" si="10"/>
        <v>0</v>
      </c>
      <c r="F97" s="29"/>
      <c r="G97" s="27">
        <f t="shared" si="8"/>
        <v>0</v>
      </c>
      <c r="H97" s="24"/>
    </row>
    <row r="98" spans="1:9" ht="21" hidden="1" customHeight="1" x14ac:dyDescent="0.25">
      <c r="A98" s="24"/>
      <c r="B98" s="31"/>
      <c r="C98" s="26"/>
      <c r="D98" s="27"/>
      <c r="E98" s="27">
        <f t="shared" si="10"/>
        <v>0</v>
      </c>
      <c r="F98" s="29"/>
      <c r="G98" s="27">
        <f t="shared" si="8"/>
        <v>0</v>
      </c>
      <c r="H98" s="24"/>
    </row>
    <row r="99" spans="1:9" ht="21" customHeight="1" x14ac:dyDescent="0.25">
      <c r="A99" s="24"/>
      <c r="B99" s="31"/>
      <c r="C99" s="26"/>
      <c r="D99" s="27"/>
      <c r="E99" s="27">
        <f t="shared" si="6"/>
        <v>0</v>
      </c>
      <c r="F99" s="29"/>
      <c r="G99" s="27">
        <f t="shared" si="7"/>
        <v>0</v>
      </c>
      <c r="H99" s="24"/>
    </row>
    <row r="100" spans="1:9" s="37" customFormat="1" ht="21.75" customHeight="1" x14ac:dyDescent="0.25">
      <c r="A100" s="241" t="s">
        <v>14</v>
      </c>
      <c r="B100" s="241"/>
      <c r="C100" s="241"/>
      <c r="D100" s="241"/>
      <c r="E100" s="68">
        <f>SUM(E11:E99)+G10</f>
        <v>6250279.7000000002</v>
      </c>
      <c r="F100" s="68">
        <f>SUM(F11:F99)+H10</f>
        <v>5919176.9000000004</v>
      </c>
      <c r="G100" s="68">
        <f>(E100-F100)</f>
        <v>331102.79999999981</v>
      </c>
      <c r="H100" s="69"/>
    </row>
    <row r="102" spans="1:9" s="111" customFormat="1" ht="21" customHeight="1" x14ac:dyDescent="0.25">
      <c r="A102" s="108"/>
      <c r="B102" s="114" t="s">
        <v>95</v>
      </c>
      <c r="C102" s="109"/>
      <c r="D102" s="110"/>
      <c r="E102" s="280">
        <f>G100*1000</f>
        <v>331102799.99999982</v>
      </c>
      <c r="F102" s="280"/>
      <c r="G102" s="115" t="s">
        <v>84</v>
      </c>
      <c r="H102" s="110"/>
      <c r="I102" s="110"/>
    </row>
    <row r="103" spans="1:9" s="111" customFormat="1" ht="21" customHeight="1" x14ac:dyDescent="0.25">
      <c r="A103" s="108"/>
      <c r="B103" s="114" t="s">
        <v>85</v>
      </c>
      <c r="C103" s="112" t="str">
        <f>[2]!VND(E102, TRUE)</f>
        <v>Ba trăm ba mươi mốt triệu, một trăm lẻ hai ngàn, tám trăm đồng</v>
      </c>
      <c r="D103" s="110"/>
      <c r="E103" s="110"/>
      <c r="F103" s="113"/>
      <c r="G103" s="110"/>
      <c r="H103" s="110"/>
      <c r="I103" s="110"/>
    </row>
    <row r="104" spans="1:9" ht="21.75" hidden="1" customHeight="1" x14ac:dyDescent="0.25"/>
    <row r="105" spans="1:9" ht="15.75" hidden="1" customHeight="1" x14ac:dyDescent="0.25">
      <c r="E105" s="281" t="s">
        <v>89</v>
      </c>
      <c r="F105" s="281"/>
      <c r="G105" s="281"/>
      <c r="H105" s="281"/>
    </row>
    <row r="106" spans="1:9" ht="21.75" hidden="1" customHeight="1" x14ac:dyDescent="0.25">
      <c r="A106" s="15" t="s">
        <v>81</v>
      </c>
      <c r="B106" s="14"/>
      <c r="E106" s="277" t="s">
        <v>82</v>
      </c>
      <c r="F106" s="277"/>
      <c r="G106" s="277"/>
      <c r="H106" s="277"/>
    </row>
    <row r="107" spans="1:9" ht="21.75" hidden="1" customHeight="1" x14ac:dyDescent="0.25"/>
    <row r="108" spans="1:9" ht="21.75" hidden="1" customHeight="1" x14ac:dyDescent="0.25"/>
  </sheetData>
  <autoFilter ref="A9:H9"/>
  <sortState ref="A84:J92">
    <sortCondition ref="A84:A92"/>
  </sortState>
  <mergeCells count="16">
    <mergeCell ref="E106:H106"/>
    <mergeCell ref="A100:D100"/>
    <mergeCell ref="A10:F10"/>
    <mergeCell ref="E102:F102"/>
    <mergeCell ref="E105:H105"/>
    <mergeCell ref="A38:F38"/>
    <mergeCell ref="A60:F60"/>
    <mergeCell ref="A71:F71"/>
    <mergeCell ref="A5:H5"/>
    <mergeCell ref="A7:B7"/>
    <mergeCell ref="C7:D7"/>
    <mergeCell ref="E7:F7"/>
    <mergeCell ref="A1:D1"/>
    <mergeCell ref="A2:F2"/>
    <mergeCell ref="A3:B3"/>
    <mergeCell ref="C3:E3"/>
  </mergeCells>
  <phoneticPr fontId="5" type="noConversion"/>
  <pageMargins left="0.34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68" t="s">
        <v>38</v>
      </c>
      <c r="B1" s="268"/>
      <c r="C1" s="268"/>
      <c r="D1" s="268"/>
      <c r="E1" s="268"/>
      <c r="H1" s="162"/>
      <c r="I1" s="162"/>
    </row>
    <row r="2" spans="1:9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268"/>
      <c r="H2" s="162"/>
      <c r="I2" s="162"/>
    </row>
    <row r="3" spans="1:9" s="161" customFormat="1" ht="18.75" customHeight="1" x14ac:dyDescent="0.25">
      <c r="A3" s="268" t="s">
        <v>40</v>
      </c>
      <c r="B3" s="268"/>
      <c r="C3" s="194"/>
      <c r="D3" s="268" t="s">
        <v>41</v>
      </c>
      <c r="E3" s="268"/>
      <c r="F3" s="268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65" t="s">
        <v>339</v>
      </c>
      <c r="B7" s="265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66" t="s">
        <v>14</v>
      </c>
      <c r="B68" s="266"/>
      <c r="C68" s="266"/>
      <c r="D68" s="266"/>
      <c r="E68" s="266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42" t="s">
        <v>38</v>
      </c>
      <c r="B1" s="242"/>
      <c r="C1" s="242"/>
      <c r="D1" s="242"/>
      <c r="F1" s="61"/>
      <c r="G1" s="62"/>
    </row>
    <row r="2" spans="1:8" s="60" customFormat="1" ht="18.75" customHeight="1" x14ac:dyDescent="0.25">
      <c r="A2" s="242" t="s">
        <v>37</v>
      </c>
      <c r="B2" s="242"/>
      <c r="C2" s="242"/>
      <c r="D2" s="242"/>
      <c r="E2" s="242"/>
      <c r="F2" s="61"/>
      <c r="G2" s="62"/>
    </row>
    <row r="3" spans="1:8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61"/>
      <c r="G3" s="62"/>
    </row>
    <row r="4" spans="1:8" ht="9.75" customHeight="1" x14ac:dyDescent="0.25"/>
    <row r="5" spans="1:8" s="63" customFormat="1" ht="29.25" customHeight="1" x14ac:dyDescent="0.25">
      <c r="A5" s="243" t="s">
        <v>48</v>
      </c>
      <c r="B5" s="243"/>
      <c r="C5" s="243"/>
      <c r="D5" s="243"/>
      <c r="E5" s="243"/>
      <c r="F5" s="243"/>
      <c r="G5" s="243"/>
      <c r="H5" s="243"/>
    </row>
    <row r="6" spans="1:8" ht="9.75" customHeight="1" x14ac:dyDescent="0.25"/>
    <row r="7" spans="1:8" ht="21.75" customHeight="1" x14ac:dyDescent="0.25">
      <c r="A7" s="246" t="s">
        <v>388</v>
      </c>
      <c r="B7" s="246"/>
      <c r="C7" s="272" t="s">
        <v>28</v>
      </c>
      <c r="D7" s="272"/>
    </row>
    <row r="8" spans="1:8" s="55" customFormat="1" ht="15.75" customHeight="1" x14ac:dyDescent="0.25">
      <c r="C8" s="273"/>
      <c r="D8" s="274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1" t="s">
        <v>14</v>
      </c>
      <c r="B27" s="241"/>
      <c r="C27" s="241"/>
      <c r="D27" s="241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4" t="s">
        <v>38</v>
      </c>
      <c r="B1" s="254"/>
      <c r="C1" s="254"/>
      <c r="D1" s="254"/>
      <c r="G1" s="53"/>
      <c r="H1" s="54"/>
    </row>
    <row r="2" spans="1:9" s="52" customFormat="1" ht="18.75" customHeight="1" x14ac:dyDescent="0.25">
      <c r="A2" s="254" t="s">
        <v>37</v>
      </c>
      <c r="B2" s="254"/>
      <c r="C2" s="254"/>
      <c r="D2" s="254"/>
      <c r="E2" s="254"/>
      <c r="F2" s="254"/>
      <c r="G2" s="53"/>
      <c r="H2" s="54"/>
    </row>
    <row r="3" spans="1:9" s="52" customFormat="1" ht="18.75" customHeight="1" x14ac:dyDescent="0.25">
      <c r="A3" s="254" t="s">
        <v>40</v>
      </c>
      <c r="B3" s="254"/>
      <c r="C3" s="254" t="s">
        <v>41</v>
      </c>
      <c r="D3" s="254"/>
      <c r="E3" s="254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3" t="s">
        <v>48</v>
      </c>
      <c r="B5" s="253"/>
      <c r="C5" s="253"/>
      <c r="D5" s="253"/>
      <c r="E5" s="253"/>
      <c r="F5" s="253"/>
      <c r="G5" s="253"/>
      <c r="H5" s="253"/>
      <c r="I5" s="253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65" t="s">
        <v>329</v>
      </c>
      <c r="B7" s="265"/>
      <c r="C7" s="245"/>
      <c r="D7" s="245"/>
      <c r="E7" s="264"/>
      <c r="F7" s="264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1" t="s">
        <v>14</v>
      </c>
      <c r="B33" s="241"/>
      <c r="C33" s="241"/>
      <c r="D33" s="241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2" t="s">
        <v>38</v>
      </c>
      <c r="B1" s="242"/>
      <c r="C1" s="242"/>
      <c r="D1" s="242"/>
      <c r="F1" s="92"/>
      <c r="H1" s="62"/>
      <c r="I1" s="62"/>
    </row>
    <row r="2" spans="1:10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62"/>
      <c r="I2" s="62"/>
    </row>
    <row r="3" spans="1:10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6" t="s">
        <v>389</v>
      </c>
      <c r="B7" s="246"/>
      <c r="C7" s="245" t="s">
        <v>390</v>
      </c>
      <c r="D7" s="245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1" t="s">
        <v>14</v>
      </c>
      <c r="B25" s="241"/>
      <c r="C25" s="241"/>
      <c r="D25" s="241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2" t="s">
        <v>38</v>
      </c>
      <c r="B1" s="242"/>
      <c r="C1" s="242"/>
      <c r="D1" s="242"/>
      <c r="F1" s="92"/>
      <c r="H1" s="62"/>
      <c r="I1" s="62"/>
    </row>
    <row r="2" spans="1:10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62"/>
      <c r="I2" s="62"/>
    </row>
    <row r="3" spans="1:10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6" t="s">
        <v>391</v>
      </c>
      <c r="B7" s="246"/>
      <c r="C7" s="245" t="s">
        <v>31</v>
      </c>
      <c r="D7" s="245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1" t="s">
        <v>14</v>
      </c>
      <c r="B18" s="241"/>
      <c r="C18" s="241"/>
      <c r="D18" s="241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2" t="s">
        <v>38</v>
      </c>
      <c r="B1" s="242"/>
      <c r="C1" s="242"/>
      <c r="D1" s="242"/>
      <c r="F1" s="92"/>
      <c r="H1" s="62"/>
      <c r="I1" s="62"/>
    </row>
    <row r="2" spans="1:10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62"/>
      <c r="I2" s="62"/>
    </row>
    <row r="3" spans="1:10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6" t="s">
        <v>392</v>
      </c>
      <c r="B7" s="246"/>
      <c r="C7" s="245" t="s">
        <v>28</v>
      </c>
      <c r="D7" s="245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1" t="s">
        <v>14</v>
      </c>
      <c r="B22" s="241"/>
      <c r="C22" s="241"/>
      <c r="D22" s="241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42" t="s">
        <v>38</v>
      </c>
      <c r="B1" s="242"/>
      <c r="C1" s="242"/>
      <c r="D1" s="242"/>
      <c r="E1" s="242"/>
      <c r="G1" s="92"/>
      <c r="I1" s="62"/>
      <c r="J1" s="62"/>
    </row>
    <row r="2" spans="1:11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242"/>
      <c r="I2" s="62"/>
      <c r="J2" s="62"/>
    </row>
    <row r="3" spans="1:11" s="60" customFormat="1" ht="18.75" customHeight="1" x14ac:dyDescent="0.25">
      <c r="A3" s="242" t="s">
        <v>40</v>
      </c>
      <c r="B3" s="242"/>
      <c r="C3" s="215"/>
      <c r="D3" s="242" t="s">
        <v>41</v>
      </c>
      <c r="E3" s="242"/>
      <c r="F3" s="242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46" t="s">
        <v>401</v>
      </c>
      <c r="B7" s="246"/>
      <c r="C7" s="214"/>
      <c r="D7" s="245" t="s">
        <v>28</v>
      </c>
      <c r="E7" s="245"/>
      <c r="F7" s="264" t="s">
        <v>29</v>
      </c>
      <c r="G7" s="264"/>
      <c r="H7" s="264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420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1" t="s">
        <v>14</v>
      </c>
      <c r="B30" s="241"/>
      <c r="C30" s="241"/>
      <c r="D30" s="241"/>
      <c r="E30" s="241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2" t="s">
        <v>38</v>
      </c>
      <c r="B1" s="242"/>
      <c r="C1" s="242"/>
      <c r="D1" s="242"/>
      <c r="F1" s="92"/>
      <c r="H1" s="62"/>
      <c r="I1" s="62"/>
    </row>
    <row r="2" spans="1:10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62"/>
      <c r="I2" s="62"/>
    </row>
    <row r="3" spans="1:10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6" t="s">
        <v>408</v>
      </c>
      <c r="B7" s="246"/>
      <c r="C7" s="245" t="s">
        <v>28</v>
      </c>
      <c r="D7" s="245"/>
      <c r="E7" s="264" t="s">
        <v>29</v>
      </c>
      <c r="F7" s="264"/>
      <c r="G7" s="264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1" t="s">
        <v>14</v>
      </c>
      <c r="B22" s="241"/>
      <c r="C22" s="241"/>
      <c r="D22" s="241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42" t="s">
        <v>38</v>
      </c>
      <c r="B1" s="242"/>
      <c r="C1" s="242"/>
      <c r="D1" s="242"/>
      <c r="F1" s="92"/>
      <c r="H1" s="62"/>
      <c r="I1" s="62"/>
    </row>
    <row r="2" spans="1:10" s="60" customFormat="1" ht="18.75" customHeight="1" x14ac:dyDescent="0.25">
      <c r="A2" s="242" t="s">
        <v>37</v>
      </c>
      <c r="B2" s="242"/>
      <c r="C2" s="242"/>
      <c r="D2" s="242"/>
      <c r="E2" s="242"/>
      <c r="F2" s="242"/>
      <c r="G2" s="242"/>
      <c r="H2" s="62"/>
      <c r="I2" s="62"/>
    </row>
    <row r="3" spans="1:10" s="60" customFormat="1" ht="18.75" customHeight="1" x14ac:dyDescent="0.25">
      <c r="A3" s="242" t="s">
        <v>40</v>
      </c>
      <c r="B3" s="242"/>
      <c r="C3" s="242" t="s">
        <v>41</v>
      </c>
      <c r="D3" s="242"/>
      <c r="E3" s="242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43" t="s">
        <v>39</v>
      </c>
      <c r="B5" s="243"/>
      <c r="C5" s="243"/>
      <c r="D5" s="243"/>
      <c r="E5" s="243"/>
      <c r="F5" s="243"/>
      <c r="G5" s="243"/>
      <c r="H5" s="243"/>
      <c r="I5" s="243"/>
      <c r="J5" s="243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6" t="s">
        <v>409</v>
      </c>
      <c r="B7" s="246"/>
      <c r="C7" s="245" t="s">
        <v>28</v>
      </c>
      <c r="D7" s="245"/>
      <c r="E7" s="264" t="s">
        <v>29</v>
      </c>
      <c r="F7" s="264"/>
      <c r="G7" s="264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1" t="s">
        <v>14</v>
      </c>
      <c r="B22" s="241"/>
      <c r="C22" s="241"/>
      <c r="D22" s="241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abSelected="1" topLeftCell="C1" workbookViewId="0">
      <selection activeCell="H1" sqref="H1:L1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9.5703125" style="80" customWidth="1"/>
    <col min="8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455</v>
      </c>
      <c r="D1" s="90" t="s">
        <v>455</v>
      </c>
      <c r="E1" s="90" t="s">
        <v>455</v>
      </c>
      <c r="F1" s="90" t="s">
        <v>455</v>
      </c>
      <c r="G1" s="90" t="s">
        <v>455</v>
      </c>
      <c r="H1" s="90" t="s">
        <v>456</v>
      </c>
      <c r="I1" s="90" t="s">
        <v>456</v>
      </c>
      <c r="J1" s="90" t="s">
        <v>456</v>
      </c>
      <c r="K1" s="90" t="s">
        <v>456</v>
      </c>
      <c r="L1" s="90" t="s">
        <v>456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90" t="s">
        <v>454</v>
      </c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429</v>
      </c>
      <c r="P23" s="157" t="s">
        <v>192</v>
      </c>
      <c r="Q23" s="157" t="s">
        <v>428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</vt:i4>
      </vt:variant>
    </vt:vector>
  </HeadingPairs>
  <TitlesOfParts>
    <vt:vector size="30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  <vt:lpstr>'TỶ LIÊN'!Print_Titles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2016-08-24T06:03:15Z</cp:lastPrinted>
  <dcterms:created xsi:type="dcterms:W3CDTF">2012-03-15T06:52:24Z</dcterms:created>
  <dcterms:modified xsi:type="dcterms:W3CDTF">2016-08-24T06:13:13Z</dcterms:modified>
</cp:coreProperties>
</file>