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05" windowWidth="21840" windowHeight="8175" activeTab="1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</sheets>
  <externalReferences>
    <externalReference r:id="rId10"/>
  </externalReferences>
  <definedNames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'01-17'!$A$3:$S$22</definedName>
    <definedName name="_xlnm._FilterDatabase" localSheetId="8" hidden="1">'02-17'!$A$3:$S$22</definedName>
    <definedName name="_xlnm._FilterDatabase" localSheetId="0" hidden="1">TH!$B$3:$X$196</definedName>
    <definedName name="Dong">IF(Loai="p1",ROW(Loai)-1,"")</definedName>
    <definedName name="DS">TH!$A$4:$Q$195</definedName>
    <definedName name="Loai">OFFSET(TH!$R$4,,,COUNTA(TH!$R$4:$R$39766))</definedName>
    <definedName name="N_1">TH!$R$4:$R$195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</definedNames>
  <calcPr calcId="144525"/>
</workbook>
</file>

<file path=xl/calcChain.xml><?xml version="1.0" encoding="utf-8"?>
<calcChain xmlns="http://schemas.openxmlformats.org/spreadsheetml/2006/main">
  <c r="R178" i="5" l="1"/>
  <c r="R179" i="5"/>
  <c r="R180" i="5"/>
  <c r="R181" i="5"/>
  <c r="R182" i="5"/>
  <c r="R183" i="5"/>
  <c r="R184" i="5"/>
  <c r="R185" i="5"/>
  <c r="R186" i="5"/>
  <c r="R187" i="5"/>
  <c r="R188" i="5"/>
  <c r="R189" i="5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R190" i="5"/>
  <c r="R191" i="5"/>
  <c r="R192" i="5"/>
  <c r="R193" i="5"/>
  <c r="R194" i="5"/>
  <c r="R195" i="5"/>
  <c r="B185" i="5" l="1"/>
  <c r="A185" i="5"/>
  <c r="B184" i="5"/>
  <c r="A184" i="5"/>
  <c r="B182" i="5"/>
  <c r="A182" i="5"/>
  <c r="B183" i="5"/>
  <c r="A183" i="5"/>
  <c r="B181" i="5"/>
  <c r="A181" i="5"/>
  <c r="B180" i="5"/>
  <c r="A180" i="5"/>
  <c r="B179" i="5"/>
  <c r="A179" i="5"/>
  <c r="B174" i="5"/>
  <c r="A174" i="5"/>
  <c r="B173" i="5"/>
  <c r="A173" i="5"/>
  <c r="B172" i="5"/>
  <c r="A172" i="5"/>
  <c r="B190" i="5"/>
  <c r="A190" i="5"/>
  <c r="B189" i="5"/>
  <c r="A189" i="5"/>
  <c r="B188" i="5"/>
  <c r="A188" i="5"/>
  <c r="B187" i="5"/>
  <c r="A187" i="5"/>
  <c r="B186" i="5"/>
  <c r="A186" i="5"/>
  <c r="B171" i="5" l="1"/>
  <c r="A171" i="5"/>
  <c r="P169" i="5" l="1"/>
  <c r="R169" i="5" s="1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8" i="5"/>
  <c r="B169" i="5"/>
  <c r="B167" i="5"/>
  <c r="B170" i="5"/>
  <c r="B175" i="5"/>
  <c r="A170" i="5"/>
  <c r="A167" i="5"/>
  <c r="A169" i="5"/>
  <c r="A168" i="5"/>
  <c r="B178" i="5"/>
  <c r="A178" i="5"/>
  <c r="B177" i="5"/>
  <c r="A177" i="5"/>
  <c r="B176" i="5"/>
  <c r="A176" i="5"/>
  <c r="A175" i="5"/>
  <c r="R5" i="5"/>
  <c r="P22" i="5"/>
  <c r="R22" i="5" s="1"/>
  <c r="P62" i="5"/>
  <c r="R62" i="5" s="1"/>
  <c r="P66" i="5"/>
  <c r="R66" i="5" s="1"/>
  <c r="P67" i="5"/>
  <c r="R67" i="5" s="1"/>
  <c r="P92" i="5"/>
  <c r="R92" i="5" s="1"/>
  <c r="P96" i="5"/>
  <c r="R96" i="5" s="1"/>
  <c r="P121" i="5"/>
  <c r="R121" i="5" s="1"/>
  <c r="P157" i="5"/>
  <c r="R157" i="5" s="1"/>
  <c r="E24" i="17"/>
  <c r="E40" i="17"/>
  <c r="E25" i="17"/>
  <c r="E26" i="17"/>
  <c r="E27" i="17"/>
  <c r="E28" i="17"/>
  <c r="E29" i="17"/>
  <c r="K29" i="17"/>
  <c r="E30" i="17"/>
  <c r="E31" i="17"/>
  <c r="E32" i="17"/>
  <c r="M32" i="17"/>
  <c r="E33" i="17"/>
  <c r="K33" i="17"/>
  <c r="E34" i="17"/>
  <c r="E35" i="17"/>
  <c r="E36" i="17"/>
  <c r="M36" i="17"/>
  <c r="E23" i="17"/>
  <c r="N40" i="17"/>
  <c r="J40" i="17"/>
  <c r="I40" i="17"/>
  <c r="G40" i="17"/>
  <c r="F40" i="17"/>
  <c r="P37" i="17"/>
  <c r="O37" i="17"/>
  <c r="L37" i="17"/>
  <c r="L40" i="17"/>
  <c r="K37" i="17"/>
  <c r="A37" i="17"/>
  <c r="P36" i="17"/>
  <c r="O36" i="17"/>
  <c r="K36" i="17"/>
  <c r="A36" i="17"/>
  <c r="P35" i="17"/>
  <c r="O35" i="17"/>
  <c r="M35" i="17"/>
  <c r="K35" i="17"/>
  <c r="A35" i="17"/>
  <c r="P34" i="17"/>
  <c r="O34" i="17"/>
  <c r="M34" i="17"/>
  <c r="K34" i="17"/>
  <c r="A34" i="17"/>
  <c r="P33" i="17"/>
  <c r="O33" i="17"/>
  <c r="M33" i="17"/>
  <c r="A33" i="17"/>
  <c r="P32" i="17"/>
  <c r="O32" i="17"/>
  <c r="K32" i="17"/>
  <c r="A32" i="17"/>
  <c r="P31" i="17"/>
  <c r="O31" i="17"/>
  <c r="M31" i="17"/>
  <c r="K31" i="17"/>
  <c r="A31" i="17"/>
  <c r="P30" i="17"/>
  <c r="O30" i="17"/>
  <c r="M30" i="17"/>
  <c r="K30" i="17"/>
  <c r="A30" i="17"/>
  <c r="P29" i="17"/>
  <c r="O29" i="17"/>
  <c r="M29" i="17"/>
  <c r="A29" i="17"/>
  <c r="P28" i="17"/>
  <c r="O28" i="17"/>
  <c r="M28" i="17"/>
  <c r="K28" i="17"/>
  <c r="A28" i="17"/>
  <c r="P27" i="17"/>
  <c r="O27" i="17"/>
  <c r="M27" i="17"/>
  <c r="K27" i="17"/>
  <c r="A27" i="17"/>
  <c r="P26" i="17"/>
  <c r="O26" i="17"/>
  <c r="M26" i="17"/>
  <c r="K26" i="17"/>
  <c r="A26" i="17"/>
  <c r="P25" i="17"/>
  <c r="O25" i="17"/>
  <c r="M25" i="17"/>
  <c r="K25" i="17"/>
  <c r="A25" i="17"/>
  <c r="P24" i="17"/>
  <c r="O24" i="17"/>
  <c r="M24" i="17"/>
  <c r="K24" i="17"/>
  <c r="A24" i="17"/>
  <c r="P23" i="17"/>
  <c r="P40" i="17"/>
  <c r="O23" i="17"/>
  <c r="O40" i="17"/>
  <c r="M23" i="17"/>
  <c r="K23" i="17"/>
  <c r="A23" i="17"/>
  <c r="M22" i="17"/>
  <c r="K22" i="17"/>
  <c r="J22" i="17"/>
  <c r="I22" i="17"/>
  <c r="F22" i="17"/>
  <c r="E22" i="17"/>
  <c r="L20" i="17"/>
  <c r="A20" i="17"/>
  <c r="P19" i="17"/>
  <c r="N19" i="17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P22" i="17"/>
  <c r="O10" i="17"/>
  <c r="O22" i="17"/>
  <c r="L10" i="17"/>
  <c r="L22" i="17"/>
  <c r="A10" i="17"/>
  <c r="P9" i="17"/>
  <c r="N9" i="17"/>
  <c r="L9" i="17"/>
  <c r="J9" i="17"/>
  <c r="G9" i="17"/>
  <c r="G22" i="17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O4" i="17"/>
  <c r="O9" i="17"/>
  <c r="L4" i="17"/>
  <c r="A4" i="17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23" i="16"/>
  <c r="K40" i="17"/>
  <c r="M40" i="17"/>
  <c r="A165" i="5"/>
  <c r="A160" i="5"/>
  <c r="A159" i="5"/>
  <c r="A158" i="5"/>
  <c r="A164" i="5"/>
  <c r="A163" i="5"/>
  <c r="A162" i="5"/>
  <c r="A161" i="5"/>
  <c r="B149" i="5"/>
  <c r="A149" i="5"/>
  <c r="B148" i="5"/>
  <c r="A148" i="5"/>
  <c r="A156" i="5"/>
  <c r="A155" i="5"/>
  <c r="B153" i="5"/>
  <c r="A153" i="5"/>
  <c r="B152" i="5"/>
  <c r="A152" i="5"/>
  <c r="B151" i="5"/>
  <c r="A151" i="5"/>
  <c r="B150" i="5"/>
  <c r="A150" i="5"/>
  <c r="B191" i="5"/>
  <c r="A191" i="5"/>
  <c r="A166" i="5"/>
  <c r="A157" i="5"/>
  <c r="A154" i="5"/>
  <c r="L20" i="16"/>
  <c r="E7" i="2"/>
  <c r="F22" i="16"/>
  <c r="N40" i="16"/>
  <c r="J40" i="16"/>
  <c r="I40" i="16"/>
  <c r="G40" i="16"/>
  <c r="F40" i="16"/>
  <c r="E40" i="16"/>
  <c r="P37" i="16"/>
  <c r="O37" i="16"/>
  <c r="L37" i="16"/>
  <c r="L40" i="16"/>
  <c r="K37" i="16"/>
  <c r="P36" i="16"/>
  <c r="O36" i="16"/>
  <c r="M36" i="16"/>
  <c r="K36" i="16"/>
  <c r="P35" i="16"/>
  <c r="O35" i="16"/>
  <c r="M35" i="16"/>
  <c r="K35" i="16"/>
  <c r="P34" i="16"/>
  <c r="O34" i="16"/>
  <c r="M34" i="16"/>
  <c r="K34" i="16"/>
  <c r="P33" i="16"/>
  <c r="O33" i="16"/>
  <c r="M33" i="16"/>
  <c r="K33" i="16"/>
  <c r="P32" i="16"/>
  <c r="O32" i="16"/>
  <c r="M32" i="16"/>
  <c r="K32" i="16"/>
  <c r="P31" i="16"/>
  <c r="O31" i="16"/>
  <c r="M31" i="16"/>
  <c r="K31" i="16"/>
  <c r="P30" i="16"/>
  <c r="O30" i="16"/>
  <c r="M30" i="16"/>
  <c r="K30" i="16"/>
  <c r="P29" i="16"/>
  <c r="O29" i="16"/>
  <c r="M29" i="16"/>
  <c r="K29" i="16"/>
  <c r="P28" i="16"/>
  <c r="O28" i="16"/>
  <c r="M28" i="16"/>
  <c r="K28" i="16"/>
  <c r="P27" i="16"/>
  <c r="O27" i="16"/>
  <c r="M27" i="16"/>
  <c r="K27" i="16"/>
  <c r="P26" i="16"/>
  <c r="O26" i="16"/>
  <c r="M26" i="16"/>
  <c r="K26" i="16"/>
  <c r="P25" i="16"/>
  <c r="O25" i="16"/>
  <c r="M25" i="16"/>
  <c r="K25" i="16"/>
  <c r="P24" i="16"/>
  <c r="O24" i="16"/>
  <c r="M24" i="16"/>
  <c r="K24" i="16"/>
  <c r="P23" i="16"/>
  <c r="O23" i="16"/>
  <c r="M23" i="16"/>
  <c r="K23" i="16"/>
  <c r="K40" i="16"/>
  <c r="M22" i="16"/>
  <c r="K22" i="16"/>
  <c r="J22" i="16"/>
  <c r="I22" i="16"/>
  <c r="E22" i="16"/>
  <c r="A20" i="16"/>
  <c r="P19" i="16"/>
  <c r="N19" i="16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O10" i="16"/>
  <c r="L10" i="16"/>
  <c r="A10" i="16"/>
  <c r="N9" i="16"/>
  <c r="J9" i="16"/>
  <c r="G9" i="16"/>
  <c r="G22" i="16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L4" i="16"/>
  <c r="L9" i="16"/>
  <c r="A4" i="16"/>
  <c r="O40" i="16"/>
  <c r="P40" i="16"/>
  <c r="P9" i="16"/>
  <c r="L22" i="16"/>
  <c r="M40" i="16"/>
  <c r="O9" i="16"/>
  <c r="O22" i="16"/>
  <c r="P22" i="16"/>
  <c r="B128" i="5"/>
  <c r="B124" i="5"/>
  <c r="B123" i="5"/>
  <c r="B122" i="5"/>
  <c r="B121" i="5"/>
  <c r="B120" i="5"/>
  <c r="B119" i="5"/>
  <c r="B118" i="5"/>
  <c r="B117" i="5"/>
  <c r="B116" i="5"/>
  <c r="B115" i="5"/>
  <c r="B136" i="5"/>
  <c r="B135" i="5"/>
  <c r="B134" i="5"/>
  <c r="B133" i="5"/>
  <c r="B132" i="5"/>
  <c r="B131" i="5"/>
  <c r="B130" i="5"/>
  <c r="B127" i="5"/>
  <c r="B126" i="5"/>
  <c r="B125" i="5"/>
  <c r="B129" i="5"/>
  <c r="B143" i="5"/>
  <c r="B142" i="5"/>
  <c r="B141" i="5"/>
  <c r="B140" i="5"/>
  <c r="B139" i="5"/>
  <c r="B138" i="5"/>
  <c r="B137" i="5"/>
  <c r="A124" i="5"/>
  <c r="A120" i="5"/>
  <c r="A116" i="5"/>
  <c r="A121" i="5"/>
  <c r="A128" i="5"/>
  <c r="A122" i="5"/>
  <c r="A118" i="5"/>
  <c r="A123" i="5"/>
  <c r="A119" i="5"/>
  <c r="A115" i="5"/>
  <c r="A117" i="5"/>
  <c r="A132" i="5"/>
  <c r="A126" i="5"/>
  <c r="A127" i="5"/>
  <c r="A136" i="5"/>
  <c r="A130" i="5"/>
  <c r="A129" i="5"/>
  <c r="A134" i="5"/>
  <c r="A131" i="5"/>
  <c r="A125" i="5"/>
  <c r="A135" i="5"/>
  <c r="A133" i="5"/>
  <c r="A141" i="5"/>
  <c r="A142" i="5"/>
  <c r="A138" i="5"/>
  <c r="A143" i="5"/>
  <c r="A139" i="5"/>
  <c r="A137" i="5"/>
  <c r="A140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44" i="5"/>
  <c r="B145" i="5"/>
  <c r="B146" i="5"/>
  <c r="B147" i="5"/>
  <c r="B192" i="5"/>
  <c r="B19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44" i="5"/>
  <c r="A145" i="5"/>
  <c r="A146" i="5"/>
  <c r="A147" i="5"/>
  <c r="A192" i="5"/>
  <c r="A193" i="5"/>
  <c r="A194" i="5"/>
  <c r="A195" i="5"/>
  <c r="B85" i="5"/>
  <c r="B86" i="5"/>
  <c r="B87" i="5"/>
  <c r="B88" i="5"/>
  <c r="B89" i="5"/>
  <c r="B90" i="5"/>
  <c r="B91" i="5"/>
  <c r="B92" i="5"/>
  <c r="B71" i="5"/>
  <c r="B70" i="5"/>
  <c r="B57" i="5"/>
  <c r="B56" i="5"/>
  <c r="B55" i="5"/>
  <c r="B54" i="5"/>
  <c r="B53" i="5"/>
  <c r="B52" i="5"/>
  <c r="B65" i="5"/>
  <c r="B64" i="5"/>
  <c r="B63" i="5"/>
  <c r="B62" i="5"/>
  <c r="B61" i="5"/>
  <c r="B60" i="5"/>
  <c r="B59" i="5"/>
  <c r="B58" i="5"/>
  <c r="B75" i="5"/>
  <c r="B74" i="5"/>
  <c r="B73" i="5"/>
  <c r="B72" i="5"/>
  <c r="B69" i="5"/>
  <c r="B68" i="5"/>
  <c r="B67" i="5"/>
  <c r="B66" i="5"/>
  <c r="B79" i="5"/>
  <c r="B78" i="5"/>
  <c r="B77" i="5"/>
  <c r="B76" i="5"/>
  <c r="B83" i="5"/>
  <c r="B82" i="5"/>
  <c r="B81" i="5"/>
  <c r="B80" i="5"/>
  <c r="R4" i="5"/>
  <c r="A4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A1" i="6"/>
  <c r="O22" i="6"/>
  <c r="B5" i="5"/>
  <c r="B6" i="5"/>
  <c r="B7" i="5"/>
  <c r="B8" i="5"/>
  <c r="B9" i="5"/>
  <c r="B10" i="5"/>
  <c r="B41" i="5"/>
  <c r="B42" i="5"/>
  <c r="B43" i="5"/>
  <c r="B44" i="5"/>
  <c r="B45" i="5"/>
  <c r="B46" i="5"/>
  <c r="B47" i="5"/>
  <c r="B48" i="5"/>
  <c r="B49" i="5"/>
  <c r="B50" i="5"/>
  <c r="B51" i="5"/>
  <c r="B84" i="5"/>
  <c r="B194" i="5"/>
  <c r="B195" i="5"/>
  <c r="B4" i="5"/>
  <c r="A1" i="2"/>
  <c r="K8" i="2"/>
  <c r="L8" i="2"/>
  <c r="L17" i="7" l="1"/>
  <c r="L19" i="7"/>
  <c r="I13" i="4"/>
  <c r="F12" i="4"/>
  <c r="C8" i="6"/>
  <c r="C13" i="7"/>
  <c r="C16" i="6"/>
  <c r="E17" i="2"/>
  <c r="O23" i="7"/>
  <c r="H10" i="6"/>
  <c r="F8" i="2"/>
  <c r="H16" i="4"/>
  <c r="C6" i="6"/>
  <c r="J13" i="4"/>
  <c r="E13" i="4"/>
  <c r="H11" i="7"/>
  <c r="E16" i="2"/>
  <c r="E8" i="4"/>
  <c r="H13" i="4"/>
  <c r="C7" i="7"/>
  <c r="L15" i="7"/>
  <c r="C24" i="7"/>
  <c r="F11" i="2"/>
  <c r="E14" i="4"/>
  <c r="N13" i="4"/>
  <c r="C9" i="7"/>
  <c r="F13" i="2"/>
  <c r="C23" i="6"/>
  <c r="C18" i="6"/>
  <c r="N22" i="6"/>
  <c r="C12" i="6"/>
  <c r="C14" i="6"/>
  <c r="C21" i="7"/>
  <c r="F9" i="2"/>
  <c r="F9" i="4"/>
  <c r="C20" i="6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<sst xmlns="http://schemas.openxmlformats.org/spreadsheetml/2006/main" count="1929" uniqueCount="461">
  <si>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</si>
  <si>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</si>
  <si>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</si>
  <si>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</si>
  <si>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</si>
  <si>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</si>
  <si>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</si>
  <si>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</si>
  <si>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</si>
  <si>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</si>
  <si>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</si>
  <si>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</si>
  <si>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</si>
  <si>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</si>
  <si>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</si>
  <si>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</si>
  <si>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</si>
  <si>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</si>
  <si>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</si>
  <si>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</si>
  <si>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</si>
  <si>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</si>
  <si>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</si>
  <si>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</si>
  <si>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</si>
  <si>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</si>
  <si>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</si>
  <si>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</si>
  <si>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</si>
  <si>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</si>
  <si>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</si>
  <si>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</si>
  <si>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</si>
  <si>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</si>
  <si>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</si>
  <si>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</si>
  <si>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</si>
  <si>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</si>
  <si>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</si>
  <si>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</si>
  <si>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</si>
  <si>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</si>
  <si>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</si>
  <si>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</si>
  <si>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</si>
  <si>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</si>
  <si>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</si>
  <si>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</si>
  <si>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</si>
  <si>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</si>
  <si>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</si>
  <si>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</si>
  <si>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</si>
  <si>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</si>
  <si>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</si>
  <si>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</si>
  <si>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</si>
  <si>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</si>
  <si>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</si>
  <si>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</si>
  <si>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</si>
  <si>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</si>
  <si>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</si>
  <si>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</si>
  <si>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</si>
  <si>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</si>
  <si>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</si>
  <si>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</si>
  <si>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</si>
  <si>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</si>
  <si>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</si>
  <si>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</si>
  <si>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</si>
  <si>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</si>
  <si>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</si>
  <si>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</si>
  <si>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</si>
  <si>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</si>
  <si>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</si>
  <si>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</si>
  <si>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</si>
  <si>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</si>
  <si>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</si>
  <si>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</si>
  <si>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</si>
  <si>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</si>
  <si>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</si>
  <si>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</si>
  <si>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</si>
  <si>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</si>
  <si>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</si>
  <si>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</si>
  <si>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</si>
  <si>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</si>
  <si>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</si>
  <si>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</si>
  <si>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</si>
  <si>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</si>
  <si>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</si>
  <si>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</si>
  <si>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</si>
  <si>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</si>
  <si>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</si>
  <si>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</si>
  <si>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</si>
  <si>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</si>
  <si>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</si>
  <si>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</si>
  <si>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</si>
  <si>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</si>
  <si>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</si>
  <si>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</si>
  <si>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</si>
  <si>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</si>
  <si>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</si>
  <si>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</si>
  <si>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</si>
  <si>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</si>
  <si>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</si>
  <si>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</si>
  <si>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</si>
  <si>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</si>
  <si>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</si>
  <si>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</si>
  <si>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</si>
  <si>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</si>
  <si>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</si>
  <si>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</si>
  <si>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</si>
  <si>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</si>
  <si>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</si>
  <si>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</si>
  <si>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</si>
  <si>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</si>
  <si>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</si>
  <si>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</si>
  <si>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</si>
  <si>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</si>
  <si>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</si>
  <si>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</si>
  <si>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</si>
  <si>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</si>
  <si>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</si>
  <si>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</si>
  <si>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</si>
  <si>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</si>
  <si>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</si>
  <si>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</si>
  <si>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</si>
  <si>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</si>
  <si>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</si>
  <si>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</si>
  <si>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</si>
  <si>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</si>
  <si>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</si>
  <si>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</si>
  <si>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</si>
  <si>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</si>
  <si>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</si>
  <si>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</si>
  <si>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</si>
  <si>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</si>
  <si>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</si>
  <si>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</si>
  <si>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</si>
  <si>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</si>
  <si>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</si>
  <si>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</si>
  <si>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</si>
  <si>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</si>
  <si>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</si>
  <si>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</si>
  <si>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</si>
  <si>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</si>
  <si>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</si>
  <si>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</si>
  <si>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</si>
  <si>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</si>
  <si>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</si>
  <si>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</si>
  <si>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</si>
  <si>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</si>
  <si>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</si>
  <si>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</si>
  <si>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</si>
  <si>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</si>
  <si>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</si>
  <si>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</si>
  <si>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</si>
  <si>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</si>
  <si>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</si>
  <si>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</si>
  <si>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</si>
  <si>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</si>
  <si>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</si>
  <si>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</si>
  <si>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</si>
  <si>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</si>
  <si>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</si>
  <si>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</si>
  <si>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</si>
  <si>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</si>
  <si>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</si>
  <si>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</si>
  <si>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</si>
  <si>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</si>
  <si>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</si>
  <si>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</si>
  <si>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</si>
  <si>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</si>
  <si>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</si>
  <si>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</si>
  <si>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</si>
  <si>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</si>
  <si>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</si>
  <si>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</si>
  <si>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</si>
  <si>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</si>
  <si>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</si>
  <si>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</si>
  <si>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</si>
  <si>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</si>
  <si>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</si>
  <si>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</si>
  <si>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</si>
  <si>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</si>
  <si>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</si>
  <si>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</si>
  <si>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</si>
  <si>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</si>
  <si>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</si>
  <si>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</si>
  <si>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</si>
  <si>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</si>
  <si>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</si>
  <si>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</si>
  <si>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</si>
  <si>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</si>
  <si>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</si>
  <si>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</si>
  <si>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</si>
  <si>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</si>
  <si>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</si>
  <si>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</si>
  <si>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</si>
  <si>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</si>
  <si>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</si>
  <si>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</si>
  <si>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</si>
  <si>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</si>
  <si>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</si>
  <si>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</si>
  <si>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</si>
  <si>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</si>
  <si>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</si>
  <si>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</si>
  <si>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</si>
  <si>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</si>
  <si>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</si>
  <si>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</si>
  <si>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</si>
  <si>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</si>
  <si>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</si>
  <si>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</si>
  <si>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</si>
  <si>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</si>
  <si>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</si>
  <si>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</si>
  <si>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</si>
  <si>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</si>
  <si>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</si>
  <si>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</si>
  <si>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</si>
  <si>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</si>
  <si>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</si>
  <si>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</si>
  <si>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</si>
  <si>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</si>
  <si>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</si>
  <si>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</si>
  <si>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</si>
  <si>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</si>
  <si>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</si>
  <si>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</si>
  <si>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</si>
  <si>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</si>
  <si>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</si>
  <si>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</si>
  <si>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</si>
  <si>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</si>
  <si>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</si>
  <si>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</si>
  <si>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</si>
  <si>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</si>
  <si>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</si>
  <si>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</si>
  <si>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</si>
  <si>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</si>
  <si>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</si>
  <si>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</si>
  <si>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</si>
  <si>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</si>
  <si>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</si>
  <si>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</si>
  <si>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</si>
  <si>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</si>
  <si>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</si>
  <si>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</si>
  <si>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</si>
  <si>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</si>
  <si>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</si>
  <si>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</si>
  <si>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</si>
  <si>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</si>
  <si>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</si>
  <si>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</si>
  <si>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</si>
  <si>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</si>
  <si>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</si>
  <si>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</si>
  <si>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</si>
  <si>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</si>
  <si>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</si>
  <si>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</si>
  <si>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</si>
  <si>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</si>
  <si>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</si>
  <si>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</si>
  <si>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</si>
  <si>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</si>
  <si>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</si>
  <si>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</si>
  <si>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</si>
  <si>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</si>
  <si>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</si>
  <si>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</si>
  <si>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</si>
  <si>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</si>
  <si>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</si>
  <si>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</si>
  <si>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</si>
  <si>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</si>
  <si>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</si>
  <si>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</si>
  <si>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</si>
  <si>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</si>
  <si>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</si>
  <si>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</si>
  <si>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</si>
  <si>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</si>
  <si>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</si>
  <si>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</si>
  <si>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</si>
  <si>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</si>
  <si>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</si>
  <si>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</si>
  <si>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</si>
  <si>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</si>
  <si>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</si>
  <si>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</si>
  <si>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</si>
  <si>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</si>
  <si>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</si>
  <si>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</si>
  <si>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</si>
  <si>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</si>
  <si>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</si>
  <si>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</si>
  <si>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</si>
  <si>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</si>
  <si>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</si>
  <si>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</si>
  <si>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</si>
  <si>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</si>
  <si>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</si>
  <si>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</si>
  <si>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</si>
  <si>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</si>
  <si>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</si>
  <si>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</si>
  <si>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</si>
  <si>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</si>
  <si>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</si>
  <si>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</si>
  <si>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</si>
  <si>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</si>
  <si>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</si>
  <si>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</si>
  <si>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</si>
  <si>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</si>
  <si>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</si>
  <si>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</si>
  <si>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</si>
  <si>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</si>
  <si>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</si>
  <si>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</si>
  <si>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</si>
  <si>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</si>
  <si>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</si>
  <si>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</si>
  <si>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</si>
  <si>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</si>
  <si>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</si>
  <si>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</si>
  <si>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</si>
  <si>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</si>
  <si>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</si>
  <si>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</si>
  <si>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</si>
  <si>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</si>
  <si>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</si>
  <si>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</si>
  <si>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</si>
  <si>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</si>
  <si>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</si>
  <si>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</si>
  <si>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</si>
  <si>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</si>
  <si>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</si>
  <si>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</si>
  <si>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</si>
  <si>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</si>
  <si>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</si>
  <si>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</si>
  <si>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</si>
  <si>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</si>
  <si>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</si>
  <si>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 xml:space="preserve">1025 037000 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</si>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</sst>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4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43" fontId="50" fillId="4" borderId="1" xfId="4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49" fontId="46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95"/>
  <sheetViews>
    <sheetView topLeftCell="B1" workbookViewId="0">
      <pane xSplit="5" ySplit="3" topLeftCell="H172" activePane="bottomRight" state="frozen"/>
      <selection activeCell="B1" sqref="B1"/>
      <selection pane="topRight" activeCell="G1" sqref="G1"/>
      <selection pane="bottomLeft" activeCell="B4" sqref="B4"/>
      <selection pane="bottomRight" activeCell="R177" sqref="R177:R189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25" t="s">
        <v>1</v>
      </c>
      <c r="C2" s="222" t="s">
        <v>10</v>
      </c>
      <c r="D2" s="223"/>
      <c r="E2" s="224"/>
      <c r="F2" s="222" t="s">
        <v>18</v>
      </c>
      <c r="G2" s="223"/>
      <c r="H2" s="223"/>
      <c r="I2" s="223"/>
      <c r="J2" s="223"/>
      <c r="K2" s="223"/>
      <c r="L2" s="223"/>
      <c r="M2" s="224"/>
      <c r="N2" s="217" t="s">
        <v>0</v>
      </c>
      <c r="O2" s="221" t="s">
        <v>19</v>
      </c>
      <c r="P2" s="221"/>
      <c r="Q2" s="219" t="s">
        <v>20</v>
      </c>
      <c r="R2" s="58"/>
    </row>
    <row r="3" spans="1:18" s="59" customFormat="1" ht="36.75" customHeight="1">
      <c r="A3" s="58"/>
      <c r="B3" s="218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18"/>
      <c r="O3" s="61" t="s">
        <v>26</v>
      </c>
      <c r="P3" s="61" t="s">
        <v>27</v>
      </c>
      <c r="Q3" s="220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95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444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444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449</v>
      </c>
      <c r="G172" s="64" t="s">
        <v>447</v>
      </c>
      <c r="H172" s="64" t="s">
        <v>224</v>
      </c>
      <c r="I172" s="65" t="s">
        <v>448</v>
      </c>
      <c r="J172" s="66"/>
      <c r="K172" s="67"/>
      <c r="L172" s="65"/>
      <c r="M172" s="65"/>
      <c r="N172" s="64" t="s">
        <v>450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451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452</v>
      </c>
      <c r="G174" s="64" t="s">
        <v>453</v>
      </c>
      <c r="H174" s="64" t="s">
        <v>454</v>
      </c>
      <c r="I174" s="65" t="s">
        <v>455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>x</v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445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>p</v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456</v>
      </c>
      <c r="I176" s="94" t="s">
        <v>9</v>
      </c>
      <c r="J176" s="66"/>
      <c r="K176" s="67"/>
      <c r="L176" s="65"/>
      <c r="M176" s="65"/>
      <c r="N176" s="64" t="s">
        <v>446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>p</v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446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>p</v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>e</v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>x1</v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>e</v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457</v>
      </c>
      <c r="G182" s="96" t="s">
        <v>458</v>
      </c>
      <c r="H182" s="96" t="s">
        <v>459</v>
      </c>
      <c r="I182" s="99" t="s">
        <v>9</v>
      </c>
      <c r="J182" s="97"/>
      <c r="K182" s="98"/>
      <c r="L182" s="99"/>
      <c r="M182" s="99"/>
      <c r="N182" s="96" t="s">
        <v>460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 t="str">
        <f t="shared" si="12"/>
        <v/>
      </c>
      <c r="C184" s="62"/>
      <c r="D184" s="67"/>
      <c r="E184" s="192"/>
      <c r="F184" s="64"/>
      <c r="G184" s="64"/>
      <c r="H184" s="64"/>
      <c r="I184" s="65"/>
      <c r="J184" s="66"/>
      <c r="K184" s="67"/>
      <c r="L184" s="65"/>
      <c r="M184" s="65"/>
      <c r="N184" s="64"/>
      <c r="O184" s="68"/>
      <c r="P184" s="69"/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 t="str">
        <f t="shared" si="12"/>
        <v/>
      </c>
      <c r="C185" s="62"/>
      <c r="D185" s="67"/>
      <c r="E185" s="65"/>
      <c r="F185" s="64"/>
      <c r="G185" s="64"/>
      <c r="H185" s="64"/>
      <c r="I185" s="65"/>
      <c r="J185" s="66"/>
      <c r="K185" s="67"/>
      <c r="L185" s="65"/>
      <c r="M185" s="65"/>
      <c r="N185" s="64"/>
      <c r="O185" s="68"/>
      <c r="P185" s="69"/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 t="str">
        <f t="shared" ref="B186:B190" si="13">IF(C186&lt;&gt;"",ROW()-3,"")</f>
        <v/>
      </c>
      <c r="C186" s="62"/>
      <c r="D186" s="67"/>
      <c r="E186" s="65"/>
      <c r="F186" s="64"/>
      <c r="G186" s="64"/>
      <c r="H186" s="64"/>
      <c r="I186" s="65"/>
      <c r="J186" s="66"/>
      <c r="K186" s="67"/>
      <c r="L186" s="65"/>
      <c r="M186" s="65"/>
      <c r="N186" s="64"/>
      <c r="O186" s="68"/>
      <c r="P186" s="69"/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 t="str">
        <f t="shared" si="13"/>
        <v/>
      </c>
      <c r="C187" s="62"/>
      <c r="D187" s="67"/>
      <c r="E187" s="65"/>
      <c r="F187" s="64"/>
      <c r="G187" s="64"/>
      <c r="H187" s="64"/>
      <c r="I187" s="65"/>
      <c r="J187" s="66"/>
      <c r="K187" s="67"/>
      <c r="L187" s="65"/>
      <c r="M187" s="65"/>
      <c r="N187" s="64"/>
      <c r="O187" s="68"/>
      <c r="P187" s="69"/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 t="str">
        <f t="shared" si="13"/>
        <v/>
      </c>
      <c r="C188" s="62"/>
      <c r="D188" s="67"/>
      <c r="E188" s="65"/>
      <c r="F188" s="64"/>
      <c r="G188" s="64"/>
      <c r="H188" s="64"/>
      <c r="I188" s="65"/>
      <c r="J188" s="66"/>
      <c r="K188" s="67"/>
      <c r="L188" s="65"/>
      <c r="M188" s="65"/>
      <c r="N188" s="64"/>
      <c r="O188" s="68"/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 t="str">
        <f t="shared" si="13"/>
        <v/>
      </c>
      <c r="C189" s="62"/>
      <c r="D189" s="67"/>
      <c r="E189" s="65"/>
      <c r="F189" s="64"/>
      <c r="G189" s="64"/>
      <c r="H189" s="64"/>
      <c r="I189" s="65"/>
      <c r="J189" s="66"/>
      <c r="K189" s="67"/>
      <c r="L189" s="65"/>
      <c r="M189" s="65"/>
      <c r="N189" s="64"/>
      <c r="O189" s="68"/>
      <c r="P189" s="69"/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 t="str">
        <f t="shared" si="13"/>
        <v/>
      </c>
      <c r="C190" s="62"/>
      <c r="D190" s="67"/>
      <c r="E190" s="65"/>
      <c r="F190" s="64"/>
      <c r="G190" s="64"/>
      <c r="H190" s="64"/>
      <c r="I190" s="65"/>
      <c r="J190" s="66"/>
      <c r="K190" s="67"/>
      <c r="L190" s="65"/>
      <c r="M190" s="65"/>
      <c r="N190" s="64"/>
      <c r="O190" s="68"/>
      <c r="P190" s="69"/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 t="str">
        <f t="shared" ref="B191" si="14">IF(C191&lt;&gt;"",ROW()-3,"")</f>
        <v/>
      </c>
      <c r="C191" s="62"/>
      <c r="D191" s="67"/>
      <c r="E191" s="65"/>
      <c r="F191" s="64"/>
      <c r="G191" s="64"/>
      <c r="H191" s="64"/>
      <c r="I191" s="65"/>
      <c r="J191" s="66"/>
      <c r="K191" s="67"/>
      <c r="L191" s="65"/>
      <c r="M191" s="65"/>
      <c r="N191" s="64"/>
      <c r="O191" s="68"/>
      <c r="P191" s="69"/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 t="str">
        <f t="shared" si="0"/>
        <v/>
      </c>
      <c r="C192" s="62"/>
      <c r="D192" s="67"/>
      <c r="E192" s="65"/>
      <c r="F192" s="64"/>
      <c r="G192" s="64"/>
      <c r="H192" s="64"/>
      <c r="I192" s="65"/>
      <c r="J192" s="66"/>
      <c r="K192" s="67"/>
      <c r="L192" s="65"/>
      <c r="M192" s="65"/>
      <c r="N192" s="64"/>
      <c r="O192" s="68"/>
      <c r="P192" s="69"/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 t="str">
        <f t="shared" si="0"/>
        <v/>
      </c>
      <c r="C193" s="62"/>
      <c r="D193" s="67"/>
      <c r="E193" s="65"/>
      <c r="F193" s="64"/>
      <c r="G193" s="64"/>
      <c r="H193" s="64"/>
      <c r="I193" s="65"/>
      <c r="J193" s="66"/>
      <c r="K193" s="67"/>
      <c r="L193" s="65"/>
      <c r="M193" s="65"/>
      <c r="N193" s="64"/>
      <c r="O193" s="68"/>
      <c r="P193" s="69"/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 t="str">
        <f t="shared" si="0"/>
        <v/>
      </c>
      <c r="C194" s="62"/>
      <c r="D194" s="67"/>
      <c r="E194" s="65"/>
      <c r="F194" s="64"/>
      <c r="G194" s="64"/>
      <c r="H194" s="64"/>
      <c r="I194" s="65"/>
      <c r="J194" s="66"/>
      <c r="K194" s="67"/>
      <c r="L194" s="65"/>
      <c r="M194" s="65"/>
      <c r="N194" s="64"/>
      <c r="O194" s="68"/>
      <c r="P194" s="69"/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 t="str">
        <f t="shared" si="0"/>
        <v/>
      </c>
      <c r="C195" s="62"/>
      <c r="D195" s="67"/>
      <c r="E195" s="65"/>
      <c r="F195" s="64"/>
      <c r="G195" s="64"/>
      <c r="H195" s="64"/>
      <c r="I195" s="65"/>
      <c r="J195" s="66"/>
      <c r="K195" s="67"/>
      <c r="L195" s="65"/>
      <c r="M195" s="65"/>
      <c r="N195" s="64"/>
      <c r="O195" s="68"/>
      <c r="P195" s="69"/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</sheetData>
  <autoFilter ref="B3:X196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95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tabSelected="1"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42754</v>
      </c>
      <c r="U2" s="11"/>
      <c r="V2" s="12" t="s">
        <v>82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CÔNG TY TNHH DỊCH VỤ GIAO NHẬN AAAS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007 100 1293855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VIETCOMBANK – HCM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TPHCM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Hai mươi ba triệu, bảy trăm mười ngàn, ba trăm bốn mươi bốn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26" t="s">
        <v>61</v>
      </c>
      <c r="O20" s="226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27" t="s">
        <v>62</v>
      </c>
      <c r="O21" s="227"/>
      <c r="P21" s="32"/>
    </row>
    <row r="22" spans="1:16">
      <c r="A22" s="18"/>
      <c r="B22" s="18"/>
      <c r="M22" s="31"/>
      <c r="N22" s="50">
        <f>IF($R$2="VNĐ",VLOOKUP("X1",DS,16,0),VLOOKUP("X1",DS,15,0))</f>
        <v>23710344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Thanh toán cước vận chuyển và phí liên quan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7.285156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18.75" customHeight="1" thickBot="1">
      <c r="O2" s="13" t="s">
        <v>27</v>
      </c>
      <c r="Q2" s="10">
        <v>42754</v>
      </c>
      <c r="R2" s="11"/>
      <c r="S2" s="12" t="s">
        <v>21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0    0    0    0    0   0   0    0   6   0    7    2</v>
      </c>
      <c r="L7" s="7" t="s">
        <v>7</v>
      </c>
    </row>
    <row r="8" spans="1:19" ht="21" customHeight="1">
      <c r="F8" s="228">
        <f>IF($O$2="VNĐ",VLOOKUP("X",DS,16,0),VLOOKUP("X",DS,15,0))</f>
        <v>31261560</v>
      </c>
      <c r="G8" s="228"/>
      <c r="K8" s="7" t="str">
        <f>IF(O2="vnđ","x","")</f>
        <v>x</v>
      </c>
      <c r="L8" s="7" t="str">
        <f>IF(O2="usd","x","")</f>
        <v/>
      </c>
    </row>
    <row r="9" spans="1:19" ht="16.5" customHeight="1">
      <c r="F9" s="7" t="str">
        <f>[1]!VND(F8,FALSE)&amp;IF($O$2="USD"," đô la mỹ."," đồng.")</f>
        <v>Ba mươi mốt triệu, hai trăm sáu mươi mốt ngàn, năm trăm sáu mươi đồng.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MKH: PB06030022841- Tiền điện kỳ 3 tháng 12 năm 2016</v>
      </c>
    </row>
    <row r="13" spans="1:19" ht="21" customHeight="1">
      <c r="F13" s="207" t="str">
        <f>VLOOKUP("X",DS,6,0)</f>
        <v>CTY CP GIẢI PHÁP THANH TOÁN ĐIỆN LỰC VÀ VIỄN THÔNG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6801 0000 318 995</v>
      </c>
    </row>
    <row r="17" spans="5:5" ht="15.75" customHeight="1">
      <c r="E17" s="7" t="str">
        <f>VLOOKUP("X",DS,8,0)&amp;", "&amp;VLOOKUP("X",DS,9,0)</f>
        <v>BIDV – CHI NHÁNH LONG AN, LONG AN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29" t="e">
        <f>VLOOKUP("X2",DS,16,0)</f>
        <v>#N/A</v>
      </c>
      <c r="F8" s="229"/>
      <c r="G8" s="5"/>
      <c r="L8" s="1" t="s">
        <v>3</v>
      </c>
    </row>
    <row r="9" spans="5:18" ht="17.25" customHeight="1">
      <c r="F9" s="1" t="str">
        <f>[1]!VND(E8,TRUE)</f>
        <v>Error: Đối số của hàm không hợp lệ.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33" t="e">
        <f>VLOOKUP("X3",DS,11,0)</f>
        <v>#N/A</v>
      </c>
      <c r="M17" s="233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str">
        <f>[1]!VND(O23,TRUE)</f>
        <v>Error: Đối số của hàm không hợp lệ.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30" t="s">
        <v>61</v>
      </c>
      <c r="O21" s="231"/>
      <c r="P21" s="231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32" t="s">
        <v>62</v>
      </c>
      <c r="O22" s="227"/>
      <c r="P22" s="227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13" customWidth="1"/>
    <col min="2" max="2" width="2.42578125" style="213" customWidth="1"/>
    <col min="3" max="3" width="48.28515625" style="213" customWidth="1"/>
    <col min="4" max="4" width="0.85546875" style="213" hidden="1" customWidth="1"/>
    <col min="5" max="5" width="48.28515625" style="213" customWidth="1"/>
    <col min="6" max="6" width="2.42578125" style="213" customWidth="1"/>
    <col min="7" max="7" width="50.7109375" style="213" customWidth="1"/>
    <col min="8" max="8" width="48.28515625" style="213" customWidth="1"/>
    <col min="9" max="9" width="2.42578125" style="213" customWidth="1"/>
    <col min="10" max="10" width="50.7109375" style="213" customWidth="1"/>
    <col min="11" max="16384" width="9.140625" style="213"/>
  </cols>
  <sheetData>
    <row r="1" spans="1:10" ht="21" customHeight="1">
      <c r="A1" s="212" t="s">
        <v>128</v>
      </c>
      <c r="C1" s="214" t="s">
        <v>431</v>
      </c>
      <c r="E1" s="212" t="s">
        <v>433</v>
      </c>
      <c r="G1" s="212" t="s">
        <v>128</v>
      </c>
      <c r="H1" s="212" t="s">
        <v>440</v>
      </c>
      <c r="J1" s="212" t="s">
        <v>128</v>
      </c>
    </row>
    <row r="2" spans="1:10" ht="17.25" customHeight="1">
      <c r="A2" s="234" t="s">
        <v>436</v>
      </c>
      <c r="C2" s="234" t="s">
        <v>432</v>
      </c>
      <c r="E2" s="216" t="s">
        <v>434</v>
      </c>
      <c r="G2" s="234" t="s">
        <v>436</v>
      </c>
      <c r="H2" s="216" t="s">
        <v>441</v>
      </c>
      <c r="J2" s="234" t="s">
        <v>436</v>
      </c>
    </row>
    <row r="3" spans="1:10" ht="17.25" customHeight="1">
      <c r="A3" s="234"/>
      <c r="C3" s="234"/>
      <c r="E3" s="216" t="s">
        <v>439</v>
      </c>
      <c r="G3" s="234"/>
      <c r="H3" s="216" t="s">
        <v>442</v>
      </c>
      <c r="J3" s="234"/>
    </row>
    <row r="4" spans="1:10" ht="18.75" customHeight="1" thickBot="1">
      <c r="A4" s="215" t="s">
        <v>438</v>
      </c>
      <c r="C4" s="215" t="s">
        <v>437</v>
      </c>
      <c r="E4" s="215" t="s">
        <v>435</v>
      </c>
      <c r="G4" s="215" t="s">
        <v>438</v>
      </c>
      <c r="H4" s="215" t="s">
        <v>443</v>
      </c>
      <c r="J4" s="215" t="s">
        <v>438</v>
      </c>
    </row>
    <row r="5" spans="1:10" ht="11.25" customHeight="1" thickBot="1"/>
    <row r="6" spans="1:10" ht="21" customHeight="1">
      <c r="A6" s="212" t="s">
        <v>128</v>
      </c>
      <c r="C6" s="214" t="s">
        <v>431</v>
      </c>
      <c r="E6" s="212" t="s">
        <v>433</v>
      </c>
      <c r="G6" s="212" t="s">
        <v>128</v>
      </c>
      <c r="H6" s="212" t="s">
        <v>440</v>
      </c>
      <c r="J6" s="212" t="s">
        <v>128</v>
      </c>
    </row>
    <row r="7" spans="1:10" ht="18.75" customHeight="1">
      <c r="A7" s="234" t="s">
        <v>436</v>
      </c>
      <c r="C7" s="234" t="s">
        <v>432</v>
      </c>
      <c r="E7" s="216" t="s">
        <v>434</v>
      </c>
      <c r="G7" s="234" t="s">
        <v>436</v>
      </c>
      <c r="H7" s="216" t="s">
        <v>441</v>
      </c>
      <c r="J7" s="234" t="s">
        <v>436</v>
      </c>
    </row>
    <row r="8" spans="1:10" ht="18.75" customHeight="1">
      <c r="A8" s="234"/>
      <c r="C8" s="234"/>
      <c r="E8" s="216" t="s">
        <v>439</v>
      </c>
      <c r="G8" s="234"/>
      <c r="H8" s="216" t="s">
        <v>442</v>
      </c>
      <c r="J8" s="234"/>
    </row>
    <row r="9" spans="1:10" ht="18.75" customHeight="1" thickBot="1">
      <c r="A9" s="215" t="s">
        <v>438</v>
      </c>
      <c r="C9" s="215" t="s">
        <v>437</v>
      </c>
      <c r="E9" s="215" t="s">
        <v>435</v>
      </c>
      <c r="G9" s="215" t="s">
        <v>438</v>
      </c>
      <c r="H9" s="215" t="s">
        <v>443</v>
      </c>
      <c r="J9" s="215" t="s">
        <v>438</v>
      </c>
    </row>
    <row r="10" spans="1:10" ht="11.25" customHeight="1" thickBot="1"/>
    <row r="11" spans="1:10" ht="21" customHeight="1">
      <c r="A11" s="212" t="s">
        <v>128</v>
      </c>
      <c r="C11" s="214" t="s">
        <v>431</v>
      </c>
      <c r="E11" s="212" t="s">
        <v>433</v>
      </c>
      <c r="G11" s="212" t="s">
        <v>128</v>
      </c>
      <c r="H11" s="212" t="s">
        <v>440</v>
      </c>
      <c r="J11" s="212" t="s">
        <v>128</v>
      </c>
    </row>
    <row r="12" spans="1:10" ht="18.75" customHeight="1">
      <c r="A12" s="234" t="s">
        <v>436</v>
      </c>
      <c r="C12" s="234" t="s">
        <v>432</v>
      </c>
      <c r="E12" s="216" t="s">
        <v>434</v>
      </c>
      <c r="G12" s="234" t="s">
        <v>436</v>
      </c>
      <c r="H12" s="216" t="s">
        <v>441</v>
      </c>
      <c r="J12" s="234" t="s">
        <v>436</v>
      </c>
    </row>
    <row r="13" spans="1:10" ht="18.75" customHeight="1">
      <c r="A13" s="234"/>
      <c r="C13" s="234"/>
      <c r="E13" s="216" t="s">
        <v>439</v>
      </c>
      <c r="G13" s="234"/>
      <c r="H13" s="216" t="s">
        <v>442</v>
      </c>
      <c r="J13" s="234"/>
    </row>
    <row r="14" spans="1:10" ht="18.75" customHeight="1" thickBot="1">
      <c r="A14" s="215" t="s">
        <v>438</v>
      </c>
      <c r="C14" s="215" t="s">
        <v>437</v>
      </c>
      <c r="E14" s="215" t="s">
        <v>435</v>
      </c>
      <c r="G14" s="215" t="s">
        <v>438</v>
      </c>
      <c r="H14" s="215" t="s">
        <v>443</v>
      </c>
      <c r="J14" s="215" t="s">
        <v>438</v>
      </c>
    </row>
    <row r="15" spans="1:10" ht="11.25" customHeight="1" thickBot="1"/>
    <row r="16" spans="1:10" ht="21" customHeight="1">
      <c r="A16" s="212" t="s">
        <v>128</v>
      </c>
      <c r="C16" s="214" t="s">
        <v>431</v>
      </c>
      <c r="E16" s="212" t="s">
        <v>433</v>
      </c>
      <c r="G16" s="212" t="s">
        <v>128</v>
      </c>
      <c r="H16" s="212" t="s">
        <v>440</v>
      </c>
      <c r="J16" s="212" t="s">
        <v>128</v>
      </c>
    </row>
    <row r="17" spans="1:10" ht="18.75" customHeight="1">
      <c r="A17" s="234" t="s">
        <v>436</v>
      </c>
      <c r="C17" s="234" t="s">
        <v>432</v>
      </c>
      <c r="E17" s="216" t="s">
        <v>434</v>
      </c>
      <c r="G17" s="234" t="s">
        <v>436</v>
      </c>
      <c r="H17" s="216" t="s">
        <v>441</v>
      </c>
      <c r="J17" s="234" t="s">
        <v>436</v>
      </c>
    </row>
    <row r="18" spans="1:10" ht="18.75" customHeight="1">
      <c r="A18" s="234"/>
      <c r="C18" s="234"/>
      <c r="E18" s="216" t="s">
        <v>439</v>
      </c>
      <c r="G18" s="234"/>
      <c r="H18" s="216" t="s">
        <v>442</v>
      </c>
      <c r="J18" s="234"/>
    </row>
    <row r="19" spans="1:10" ht="18.75" customHeight="1" thickBot="1">
      <c r="A19" s="215" t="s">
        <v>438</v>
      </c>
      <c r="C19" s="215" t="s">
        <v>437</v>
      </c>
      <c r="E19" s="215" t="s">
        <v>435</v>
      </c>
      <c r="G19" s="215" t="s">
        <v>438</v>
      </c>
      <c r="H19" s="215" t="s">
        <v>443</v>
      </c>
      <c r="J19" s="215" t="s">
        <v>438</v>
      </c>
    </row>
    <row r="20" spans="1:10" ht="11.25" customHeight="1" thickBot="1"/>
    <row r="21" spans="1:10" ht="21" customHeight="1">
      <c r="A21" s="212" t="s">
        <v>128</v>
      </c>
      <c r="C21" s="214" t="s">
        <v>431</v>
      </c>
      <c r="E21" s="212" t="s">
        <v>433</v>
      </c>
      <c r="G21" s="212" t="s">
        <v>128</v>
      </c>
      <c r="H21" s="212" t="s">
        <v>440</v>
      </c>
      <c r="J21" s="212" t="s">
        <v>128</v>
      </c>
    </row>
    <row r="22" spans="1:10" ht="18.75" customHeight="1">
      <c r="A22" s="234" t="s">
        <v>436</v>
      </c>
      <c r="C22" s="234" t="s">
        <v>432</v>
      </c>
      <c r="E22" s="216" t="s">
        <v>434</v>
      </c>
      <c r="G22" s="234" t="s">
        <v>436</v>
      </c>
      <c r="H22" s="216" t="s">
        <v>441</v>
      </c>
      <c r="J22" s="234" t="s">
        <v>436</v>
      </c>
    </row>
    <row r="23" spans="1:10" ht="18.75" customHeight="1">
      <c r="A23" s="234"/>
      <c r="C23" s="234"/>
      <c r="E23" s="216" t="s">
        <v>439</v>
      </c>
      <c r="G23" s="234"/>
      <c r="H23" s="216" t="s">
        <v>442</v>
      </c>
      <c r="J23" s="234"/>
    </row>
    <row r="24" spans="1:10" ht="18.75" customHeight="1" thickBot="1">
      <c r="A24" s="215" t="s">
        <v>438</v>
      </c>
      <c r="C24" s="215" t="s">
        <v>437</v>
      </c>
      <c r="E24" s="215" t="s">
        <v>435</v>
      </c>
      <c r="G24" s="215" t="s">
        <v>438</v>
      </c>
      <c r="H24" s="215" t="s">
        <v>443</v>
      </c>
      <c r="J24" s="215" t="s">
        <v>438</v>
      </c>
    </row>
    <row r="25" spans="1:10" ht="11.25" customHeight="1" thickBot="1"/>
    <row r="26" spans="1:10" ht="21" customHeight="1">
      <c r="A26" s="212" t="s">
        <v>128</v>
      </c>
      <c r="C26" s="214" t="s">
        <v>431</v>
      </c>
      <c r="E26" s="212" t="s">
        <v>433</v>
      </c>
      <c r="G26" s="212" t="s">
        <v>128</v>
      </c>
      <c r="H26" s="212" t="s">
        <v>440</v>
      </c>
      <c r="J26" s="212" t="s">
        <v>128</v>
      </c>
    </row>
    <row r="27" spans="1:10" ht="18.75" customHeight="1">
      <c r="A27" s="234" t="s">
        <v>436</v>
      </c>
      <c r="C27" s="234" t="s">
        <v>432</v>
      </c>
      <c r="E27" s="216" t="s">
        <v>434</v>
      </c>
      <c r="G27" s="234" t="s">
        <v>436</v>
      </c>
      <c r="H27" s="216" t="s">
        <v>441</v>
      </c>
      <c r="J27" s="234" t="s">
        <v>436</v>
      </c>
    </row>
    <row r="28" spans="1:10" ht="18.75" customHeight="1">
      <c r="A28" s="234"/>
      <c r="C28" s="234"/>
      <c r="E28" s="216" t="s">
        <v>439</v>
      </c>
      <c r="G28" s="234"/>
      <c r="H28" s="216" t="s">
        <v>442</v>
      </c>
      <c r="J28" s="234"/>
    </row>
    <row r="29" spans="1:10" ht="17.25" customHeight="1" thickBot="1">
      <c r="A29" s="215" t="s">
        <v>438</v>
      </c>
      <c r="C29" s="215" t="s">
        <v>437</v>
      </c>
      <c r="E29" s="215" t="s">
        <v>435</v>
      </c>
      <c r="G29" s="215" t="s">
        <v>438</v>
      </c>
      <c r="H29" s="215" t="s">
        <v>443</v>
      </c>
      <c r="J29" s="215" t="s">
        <v>438</v>
      </c>
    </row>
    <row r="30" spans="1:10" ht="11.25" customHeight="1" thickBot="1"/>
    <row r="31" spans="1:10" ht="21" customHeight="1">
      <c r="A31" s="212" t="s">
        <v>128</v>
      </c>
      <c r="C31" s="214" t="s">
        <v>431</v>
      </c>
      <c r="E31" s="212" t="s">
        <v>433</v>
      </c>
      <c r="G31" s="212" t="s">
        <v>128</v>
      </c>
      <c r="H31" s="212" t="s">
        <v>440</v>
      </c>
      <c r="J31" s="212" t="s">
        <v>128</v>
      </c>
    </row>
    <row r="32" spans="1:10" ht="18.75" customHeight="1">
      <c r="A32" s="234" t="s">
        <v>436</v>
      </c>
      <c r="C32" s="234" t="s">
        <v>432</v>
      </c>
      <c r="E32" s="216" t="s">
        <v>434</v>
      </c>
      <c r="G32" s="234" t="s">
        <v>436</v>
      </c>
      <c r="H32" s="216" t="s">
        <v>441</v>
      </c>
      <c r="J32" s="234" t="s">
        <v>436</v>
      </c>
    </row>
    <row r="33" spans="1:10" ht="18.75" customHeight="1">
      <c r="A33" s="234"/>
      <c r="C33" s="234"/>
      <c r="E33" s="216" t="s">
        <v>439</v>
      </c>
      <c r="G33" s="234"/>
      <c r="H33" s="216" t="s">
        <v>442</v>
      </c>
      <c r="J33" s="234"/>
    </row>
    <row r="34" spans="1:10" ht="18.75" customHeight="1" thickBot="1">
      <c r="A34" s="215" t="s">
        <v>438</v>
      </c>
      <c r="C34" s="215" t="s">
        <v>437</v>
      </c>
      <c r="E34" s="215" t="s">
        <v>435</v>
      </c>
      <c r="G34" s="215" t="s">
        <v>438</v>
      </c>
      <c r="H34" s="215" t="s">
        <v>443</v>
      </c>
      <c r="J34" s="215" t="s">
        <v>438</v>
      </c>
    </row>
    <row r="35" spans="1:10" ht="13.5" thickBot="1"/>
    <row r="36" spans="1:10" ht="21" customHeight="1">
      <c r="A36" s="212" t="s">
        <v>128</v>
      </c>
      <c r="C36" s="214" t="s">
        <v>431</v>
      </c>
      <c r="E36" s="212" t="s">
        <v>433</v>
      </c>
      <c r="G36" s="212" t="s">
        <v>128</v>
      </c>
      <c r="H36" s="212" t="s">
        <v>440</v>
      </c>
      <c r="J36" s="212" t="s">
        <v>128</v>
      </c>
    </row>
    <row r="37" spans="1:10" ht="18.75" customHeight="1">
      <c r="A37" s="234" t="s">
        <v>436</v>
      </c>
      <c r="C37" s="234" t="s">
        <v>432</v>
      </c>
      <c r="E37" s="216" t="s">
        <v>434</v>
      </c>
      <c r="G37" s="234" t="s">
        <v>436</v>
      </c>
      <c r="H37" s="216" t="s">
        <v>441</v>
      </c>
      <c r="J37" s="234" t="s">
        <v>436</v>
      </c>
    </row>
    <row r="38" spans="1:10" ht="18.75" customHeight="1">
      <c r="A38" s="234"/>
      <c r="C38" s="234"/>
      <c r="E38" s="216" t="s">
        <v>439</v>
      </c>
      <c r="G38" s="234"/>
      <c r="H38" s="216" t="s">
        <v>442</v>
      </c>
      <c r="J38" s="234"/>
    </row>
    <row r="39" spans="1:10" ht="17.25" customHeight="1" thickBot="1">
      <c r="A39" s="215" t="s">
        <v>438</v>
      </c>
      <c r="C39" s="215" t="s">
        <v>437</v>
      </c>
      <c r="E39" s="215" t="s">
        <v>435</v>
      </c>
      <c r="G39" s="215" t="s">
        <v>438</v>
      </c>
      <c r="H39" s="215" t="s">
        <v>443</v>
      </c>
      <c r="J39" s="215" t="s">
        <v>438</v>
      </c>
    </row>
    <row r="40" spans="1:10" ht="11.25" customHeight="1" thickBot="1"/>
    <row r="41" spans="1:10" ht="21" customHeight="1">
      <c r="A41" s="212" t="s">
        <v>128</v>
      </c>
      <c r="C41" s="214" t="s">
        <v>431</v>
      </c>
      <c r="E41" s="212" t="s">
        <v>433</v>
      </c>
      <c r="G41" s="212" t="s">
        <v>128</v>
      </c>
      <c r="H41" s="212" t="s">
        <v>440</v>
      </c>
      <c r="J41" s="212" t="s">
        <v>128</v>
      </c>
    </row>
    <row r="42" spans="1:10" ht="18.75" customHeight="1">
      <c r="A42" s="234" t="s">
        <v>436</v>
      </c>
      <c r="C42" s="234" t="s">
        <v>432</v>
      </c>
      <c r="E42" s="216" t="s">
        <v>434</v>
      </c>
      <c r="G42" s="234" t="s">
        <v>436</v>
      </c>
      <c r="H42" s="216" t="s">
        <v>441</v>
      </c>
      <c r="J42" s="234" t="s">
        <v>436</v>
      </c>
    </row>
    <row r="43" spans="1:10" ht="18.75" customHeight="1">
      <c r="A43" s="234"/>
      <c r="C43" s="234"/>
      <c r="E43" s="216" t="s">
        <v>439</v>
      </c>
      <c r="G43" s="234"/>
      <c r="H43" s="216" t="s">
        <v>442</v>
      </c>
      <c r="J43" s="234"/>
    </row>
    <row r="44" spans="1:10" ht="18.75" customHeight="1" thickBot="1">
      <c r="A44" s="215" t="s">
        <v>438</v>
      </c>
      <c r="C44" s="215" t="s">
        <v>437</v>
      </c>
      <c r="E44" s="215" t="s">
        <v>435</v>
      </c>
      <c r="G44" s="215" t="s">
        <v>438</v>
      </c>
      <c r="H44" s="215" t="s">
        <v>443</v>
      </c>
      <c r="J44" s="215" t="s">
        <v>438</v>
      </c>
    </row>
  </sheetData>
  <mergeCells count="36">
    <mergeCell ref="C2:C3"/>
    <mergeCell ref="A7:A8"/>
    <mergeCell ref="C7:C8"/>
    <mergeCell ref="A12:A13"/>
    <mergeCell ref="C12:C1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A37:A38"/>
    <mergeCell ref="C37:C38"/>
    <mergeCell ref="G37:G38"/>
    <mergeCell ref="A42:A43"/>
    <mergeCell ref="C42:C43"/>
    <mergeCell ref="G42:G43"/>
    <mergeCell ref="J27:J28"/>
    <mergeCell ref="J32:J33"/>
    <mergeCell ref="J37:J38"/>
    <mergeCell ref="J42:J43"/>
    <mergeCell ref="J2:J3"/>
    <mergeCell ref="J7:J8"/>
    <mergeCell ref="J12:J13"/>
    <mergeCell ref="J17:J18"/>
    <mergeCell ref="J22:J2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S18" sqref="S18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36" t="s">
        <v>259</v>
      </c>
      <c r="B2" s="236" t="s">
        <v>260</v>
      </c>
      <c r="C2" s="237" t="s">
        <v>261</v>
      </c>
      <c r="D2" s="237"/>
      <c r="E2" s="238" t="s">
        <v>262</v>
      </c>
      <c r="F2" s="238"/>
      <c r="G2" s="238"/>
      <c r="H2" s="242" t="s">
        <v>263</v>
      </c>
      <c r="I2" s="242"/>
      <c r="J2" s="242"/>
      <c r="K2" s="243" t="s">
        <v>264</v>
      </c>
      <c r="L2" s="243"/>
      <c r="M2" s="239" t="s">
        <v>265</v>
      </c>
      <c r="N2" s="239"/>
      <c r="O2" s="239"/>
      <c r="P2" s="239"/>
      <c r="Q2" s="239"/>
      <c r="R2" s="240" t="s">
        <v>266</v>
      </c>
      <c r="S2" s="236" t="s">
        <v>267</v>
      </c>
    </row>
    <row r="3" spans="1:20" s="122" customFormat="1" ht="33" customHeight="1">
      <c r="A3" s="236"/>
      <c r="B3" s="236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5" t="s">
        <v>270</v>
      </c>
      <c r="J3" s="205" t="s">
        <v>272</v>
      </c>
      <c r="K3" s="206" t="s">
        <v>270</v>
      </c>
      <c r="L3" s="125" t="s">
        <v>272</v>
      </c>
      <c r="M3" s="203" t="s">
        <v>273</v>
      </c>
      <c r="N3" s="203" t="s">
        <v>274</v>
      </c>
      <c r="O3" s="127" t="s">
        <v>275</v>
      </c>
      <c r="P3" s="204" t="s">
        <v>307</v>
      </c>
      <c r="Q3" s="204" t="s">
        <v>276</v>
      </c>
      <c r="R3" s="240"/>
      <c r="S3" s="236"/>
    </row>
    <row r="4" spans="1:20" s="147" customFormat="1" ht="17.25" customHeight="1">
      <c r="A4" s="145">
        <f>ROW()-3</f>
        <v>1</v>
      </c>
      <c r="B4" s="148" t="s">
        <v>304</v>
      </c>
      <c r="C4" s="149">
        <v>42552</v>
      </c>
      <c r="D4" s="149">
        <v>42736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429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428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41" t="s">
        <v>279</v>
      </c>
      <c r="B9" s="24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380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380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52" t="s">
        <v>380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427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52" t="s">
        <v>380</v>
      </c>
      <c r="T15" s="191"/>
    </row>
    <row r="16" spans="1:20" s="132" customFormat="1" ht="17.25" customHeight="1">
      <c r="A16" s="145">
        <f t="shared" si="3"/>
        <v>7</v>
      </c>
      <c r="B16" s="133" t="s">
        <v>300</v>
      </c>
      <c r="C16" s="134">
        <v>42556</v>
      </c>
      <c r="D16" s="134">
        <v>42740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4"/>
        <v>89000</v>
      </c>
      <c r="M16" s="135"/>
      <c r="N16" s="135"/>
      <c r="O16" s="137">
        <f t="shared" si="5"/>
        <v>0</v>
      </c>
      <c r="P16" s="137">
        <f t="shared" si="6"/>
        <v>229.91666666666666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42717</v>
      </c>
      <c r="D20" s="134"/>
      <c r="E20" s="164"/>
      <c r="F20" s="163">
        <v>50400</v>
      </c>
      <c r="G20" s="164"/>
      <c r="H20" s="162"/>
      <c r="I20" s="163"/>
      <c r="J20" s="163"/>
      <c r="K20" s="131"/>
      <c r="L20" s="130">
        <f t="shared" si="4"/>
        <v>50400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35" t="s">
        <v>305</v>
      </c>
      <c r="B22" s="235"/>
      <c r="C22" s="165"/>
      <c r="D22" s="165"/>
      <c r="E22" s="140">
        <f>SUM(E4:E21)</f>
        <v>0</v>
      </c>
      <c r="F22" s="141">
        <f>SUM(F10:F21)</f>
        <v>964900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964900</v>
      </c>
      <c r="M22" s="141">
        <f>SUM(M4:M14)</f>
        <v>0</v>
      </c>
      <c r="N22" s="141"/>
      <c r="O22" s="141">
        <f>SUM(O10:O21)</f>
        <v>0</v>
      </c>
      <c r="P22" s="141">
        <f>SUM(P10:P21)</f>
        <v>2362.4583333333335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v>966640000</v>
      </c>
      <c r="F23" s="137"/>
      <c r="G23" s="150"/>
      <c r="H23" s="149">
        <v>42754</v>
      </c>
      <c r="I23" s="150">
        <v>8340000</v>
      </c>
      <c r="J23" s="137"/>
      <c r="K23" s="150">
        <f t="shared" ref="K23:K37" si="7">E23-I23</f>
        <v>958300000</v>
      </c>
      <c r="L23" s="137"/>
      <c r="M23" s="150">
        <f>IF((LEFT(B23,4)="1402"),E23*R23*DATEDIF(DATE(YEAR(Q23),MONTH(Q23)-1,IF(MONTH(C23)=(MONTH(Q23)-1),DAY(C23),16)),Q23,"d")/360,0)</f>
        <v>7491460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42632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v>1933320000</v>
      </c>
      <c r="F24" s="137"/>
      <c r="G24" s="150"/>
      <c r="H24" s="149">
        <v>42754</v>
      </c>
      <c r="I24" s="150">
        <v>16670000</v>
      </c>
      <c r="J24" s="137"/>
      <c r="K24" s="150">
        <f t="shared" si="7"/>
        <v>1916650000</v>
      </c>
      <c r="L24" s="137"/>
      <c r="M24" s="150">
        <f t="shared" ref="M24:M36" si="10">IF((LEFT(B24,4)="1402"),E24*R24*DATEDIF(DATE(YEAR(Q24),MONTH(Q24)-1,IF(MONTH(C24)=(MONTH(Q24)-1),DAY(C24),16)),Q24,"d")/360,0)</f>
        <v>16433220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42632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72">
        <v>1546640000</v>
      </c>
      <c r="F25" s="173"/>
      <c r="G25" s="172"/>
      <c r="H25" s="149">
        <v>42754</v>
      </c>
      <c r="I25" s="172">
        <v>13340000</v>
      </c>
      <c r="J25" s="173"/>
      <c r="K25" s="150">
        <f t="shared" si="7"/>
        <v>1533300000</v>
      </c>
      <c r="L25" s="173"/>
      <c r="M25" s="150">
        <f t="shared" si="10"/>
        <v>13146440</v>
      </c>
      <c r="N25" s="173"/>
      <c r="O25" s="137">
        <f t="shared" si="11"/>
        <v>0</v>
      </c>
      <c r="P25" s="137">
        <f t="shared" si="8"/>
        <v>0</v>
      </c>
      <c r="Q25" s="189">
        <v>42632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72">
        <v>1475000000</v>
      </c>
      <c r="F26" s="173"/>
      <c r="G26" s="172"/>
      <c r="H26" s="149">
        <v>42754</v>
      </c>
      <c r="I26" s="172">
        <v>12500000</v>
      </c>
      <c r="J26" s="173"/>
      <c r="K26" s="150">
        <f t="shared" si="7"/>
        <v>1462500000</v>
      </c>
      <c r="L26" s="173"/>
      <c r="M26" s="150">
        <f t="shared" si="10"/>
        <v>12537500</v>
      </c>
      <c r="N26" s="173"/>
      <c r="O26" s="137">
        <f t="shared" si="11"/>
        <v>0</v>
      </c>
      <c r="P26" s="137">
        <f t="shared" si="8"/>
        <v>0</v>
      </c>
      <c r="Q26" s="189">
        <v>42632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72">
        <v>966680000</v>
      </c>
      <c r="F27" s="173"/>
      <c r="G27" s="172"/>
      <c r="H27" s="149">
        <v>42754</v>
      </c>
      <c r="I27" s="172">
        <v>8330000</v>
      </c>
      <c r="J27" s="173"/>
      <c r="K27" s="172">
        <f t="shared" si="7"/>
        <v>958350000</v>
      </c>
      <c r="L27" s="173"/>
      <c r="M27" s="150">
        <f t="shared" si="10"/>
        <v>8216780</v>
      </c>
      <c r="N27" s="173"/>
      <c r="O27" s="137">
        <f t="shared" si="11"/>
        <v>0</v>
      </c>
      <c r="P27" s="137">
        <f t="shared" si="8"/>
        <v>0</v>
      </c>
      <c r="Q27" s="189">
        <v>42632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72">
        <v>1450000000</v>
      </c>
      <c r="F28" s="173"/>
      <c r="G28" s="172"/>
      <c r="H28" s="149">
        <v>42754</v>
      </c>
      <c r="I28" s="172">
        <v>12500000</v>
      </c>
      <c r="J28" s="173"/>
      <c r="K28" s="172">
        <f t="shared" si="7"/>
        <v>1437500000</v>
      </c>
      <c r="L28" s="173"/>
      <c r="M28" s="150">
        <f t="shared" si="10"/>
        <v>12325000</v>
      </c>
      <c r="N28" s="173"/>
      <c r="O28" s="137">
        <f t="shared" si="11"/>
        <v>0</v>
      </c>
      <c r="P28" s="137">
        <f t="shared" si="8"/>
        <v>0</v>
      </c>
      <c r="Q28" s="189">
        <v>42632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72">
        <v>1933320000</v>
      </c>
      <c r="F29" s="173"/>
      <c r="G29" s="172"/>
      <c r="H29" s="149">
        <v>42754</v>
      </c>
      <c r="I29" s="172">
        <v>16670000</v>
      </c>
      <c r="J29" s="173"/>
      <c r="K29" s="172">
        <f t="shared" si="7"/>
        <v>1916650000</v>
      </c>
      <c r="L29" s="173"/>
      <c r="M29" s="150">
        <f t="shared" si="10"/>
        <v>16433220</v>
      </c>
      <c r="N29" s="173"/>
      <c r="O29" s="137">
        <f t="shared" si="11"/>
        <v>0</v>
      </c>
      <c r="P29" s="137">
        <f t="shared" si="8"/>
        <v>0</v>
      </c>
      <c r="Q29" s="189">
        <v>42632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72">
        <v>1353320000</v>
      </c>
      <c r="F30" s="173"/>
      <c r="G30" s="172"/>
      <c r="H30" s="149">
        <v>42754</v>
      </c>
      <c r="I30" s="172">
        <v>11670000</v>
      </c>
      <c r="J30" s="173"/>
      <c r="K30" s="172">
        <f t="shared" si="7"/>
        <v>1341650000</v>
      </c>
      <c r="L30" s="173"/>
      <c r="M30" s="150">
        <f t="shared" si="10"/>
        <v>11503220</v>
      </c>
      <c r="N30" s="173"/>
      <c r="O30" s="137">
        <f t="shared" si="11"/>
        <v>0</v>
      </c>
      <c r="P30" s="137">
        <f t="shared" si="8"/>
        <v>0</v>
      </c>
      <c r="Q30" s="189">
        <v>42632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72">
        <v>1450000000</v>
      </c>
      <c r="F31" s="173"/>
      <c r="G31" s="172"/>
      <c r="H31" s="149">
        <v>42754</v>
      </c>
      <c r="I31" s="172">
        <v>12500000</v>
      </c>
      <c r="J31" s="173"/>
      <c r="K31" s="172">
        <f t="shared" si="7"/>
        <v>1437500000</v>
      </c>
      <c r="L31" s="173"/>
      <c r="M31" s="150">
        <f t="shared" si="10"/>
        <v>12325000</v>
      </c>
      <c r="N31" s="173"/>
      <c r="O31" s="137">
        <f t="shared" si="11"/>
        <v>0</v>
      </c>
      <c r="P31" s="137">
        <f t="shared" si="8"/>
        <v>0</v>
      </c>
      <c r="Q31" s="189">
        <v>42632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72">
        <v>1450000000</v>
      </c>
      <c r="F32" s="173"/>
      <c r="G32" s="172"/>
      <c r="H32" s="149">
        <v>42754</v>
      </c>
      <c r="I32" s="172">
        <v>12500000</v>
      </c>
      <c r="J32" s="173"/>
      <c r="K32" s="172">
        <f t="shared" si="7"/>
        <v>1437500000</v>
      </c>
      <c r="L32" s="173"/>
      <c r="M32" s="150">
        <f t="shared" si="10"/>
        <v>12325000</v>
      </c>
      <c r="N32" s="173"/>
      <c r="O32" s="137">
        <f t="shared" si="11"/>
        <v>0</v>
      </c>
      <c r="P32" s="137">
        <f t="shared" si="8"/>
        <v>0</v>
      </c>
      <c r="Q32" s="189">
        <v>42632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72">
        <v>1450000000</v>
      </c>
      <c r="F33" s="173"/>
      <c r="G33" s="172"/>
      <c r="H33" s="149">
        <v>42754</v>
      </c>
      <c r="I33" s="172">
        <v>12500000</v>
      </c>
      <c r="J33" s="173"/>
      <c r="K33" s="172">
        <f t="shared" si="7"/>
        <v>1437500000</v>
      </c>
      <c r="L33" s="173"/>
      <c r="M33" s="150">
        <f t="shared" si="10"/>
        <v>12325000</v>
      </c>
      <c r="N33" s="173"/>
      <c r="O33" s="137">
        <f t="shared" si="11"/>
        <v>0</v>
      </c>
      <c r="P33" s="137">
        <f t="shared" si="8"/>
        <v>0</v>
      </c>
      <c r="Q33" s="189">
        <v>42632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72">
        <v>1450000000</v>
      </c>
      <c r="F34" s="173"/>
      <c r="G34" s="172"/>
      <c r="H34" s="149">
        <v>42754</v>
      </c>
      <c r="I34" s="172">
        <v>12500000</v>
      </c>
      <c r="J34" s="173"/>
      <c r="K34" s="172">
        <f t="shared" si="7"/>
        <v>1437500000</v>
      </c>
      <c r="L34" s="173"/>
      <c r="M34" s="150">
        <f t="shared" si="10"/>
        <v>12325000</v>
      </c>
      <c r="N34" s="173"/>
      <c r="O34" s="137">
        <f t="shared" si="11"/>
        <v>0</v>
      </c>
      <c r="P34" s="137">
        <f t="shared" si="8"/>
        <v>0</v>
      </c>
      <c r="Q34" s="189">
        <v>42632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72">
        <v>966640000</v>
      </c>
      <c r="F35" s="173"/>
      <c r="G35" s="172"/>
      <c r="H35" s="149">
        <v>42754</v>
      </c>
      <c r="I35" s="172">
        <v>8330000</v>
      </c>
      <c r="J35" s="173"/>
      <c r="K35" s="172">
        <f t="shared" si="7"/>
        <v>958310000</v>
      </c>
      <c r="L35" s="173"/>
      <c r="M35" s="150">
        <f t="shared" si="10"/>
        <v>8216440</v>
      </c>
      <c r="N35" s="173"/>
      <c r="O35" s="137">
        <f t="shared" si="11"/>
        <v>0</v>
      </c>
      <c r="P35" s="137">
        <f t="shared" si="8"/>
        <v>0</v>
      </c>
      <c r="Q35" s="189">
        <v>42632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72">
        <v>966640000</v>
      </c>
      <c r="F36" s="173"/>
      <c r="G36" s="172"/>
      <c r="H36" s="149">
        <v>42754</v>
      </c>
      <c r="I36" s="172">
        <v>8330000</v>
      </c>
      <c r="J36" s="173"/>
      <c r="K36" s="172">
        <f t="shared" si="7"/>
        <v>958310000</v>
      </c>
      <c r="L36" s="173"/>
      <c r="M36" s="150">
        <f t="shared" si="10"/>
        <v>8941420</v>
      </c>
      <c r="N36" s="173"/>
      <c r="O36" s="137">
        <f t="shared" si="11"/>
        <v>0</v>
      </c>
      <c r="P36" s="137">
        <f t="shared" si="8"/>
        <v>0</v>
      </c>
      <c r="Q36" s="189">
        <v>42632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430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181.25</v>
      </c>
      <c r="P37" s="137">
        <f t="shared" si="8"/>
        <v>0</v>
      </c>
      <c r="Q37" s="189">
        <v>42628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35" t="s">
        <v>295</v>
      </c>
      <c r="B40" s="235"/>
      <c r="C40" s="165"/>
      <c r="D40" s="165"/>
      <c r="E40" s="140">
        <f>SUM(E23:E39)</f>
        <v>19358200000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19191520000</v>
      </c>
      <c r="L40" s="141">
        <f t="shared" si="12"/>
        <v>87000</v>
      </c>
      <c r="M40" s="140">
        <f t="shared" si="12"/>
        <v>164544700</v>
      </c>
      <c r="N40" s="141">
        <f t="shared" si="12"/>
        <v>0</v>
      </c>
      <c r="O40" s="141">
        <f t="shared" si="12"/>
        <v>181.25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H23" sqref="H23:H36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36" t="s">
        <v>259</v>
      </c>
      <c r="B2" s="236" t="s">
        <v>260</v>
      </c>
      <c r="C2" s="237" t="s">
        <v>261</v>
      </c>
      <c r="D2" s="237"/>
      <c r="E2" s="238" t="s">
        <v>262</v>
      </c>
      <c r="F2" s="238"/>
      <c r="G2" s="238"/>
      <c r="H2" s="242" t="s">
        <v>263</v>
      </c>
      <c r="I2" s="242"/>
      <c r="J2" s="242"/>
      <c r="K2" s="243" t="s">
        <v>264</v>
      </c>
      <c r="L2" s="243"/>
      <c r="M2" s="239" t="s">
        <v>265</v>
      </c>
      <c r="N2" s="239"/>
      <c r="O2" s="239"/>
      <c r="P2" s="239"/>
      <c r="Q2" s="239"/>
      <c r="R2" s="240" t="s">
        <v>266</v>
      </c>
      <c r="S2" s="236" t="s">
        <v>267</v>
      </c>
    </row>
    <row r="3" spans="1:20" s="122" customFormat="1" ht="33" customHeight="1">
      <c r="A3" s="236"/>
      <c r="B3" s="236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10" t="s">
        <v>270</v>
      </c>
      <c r="J3" s="210" t="s">
        <v>272</v>
      </c>
      <c r="K3" s="211" t="s">
        <v>270</v>
      </c>
      <c r="L3" s="125" t="s">
        <v>272</v>
      </c>
      <c r="M3" s="208" t="s">
        <v>273</v>
      </c>
      <c r="N3" s="208" t="s">
        <v>274</v>
      </c>
      <c r="O3" s="127" t="s">
        <v>275</v>
      </c>
      <c r="P3" s="209" t="s">
        <v>307</v>
      </c>
      <c r="Q3" s="209" t="s">
        <v>276</v>
      </c>
      <c r="R3" s="240"/>
      <c r="S3" s="236"/>
    </row>
    <row r="4" spans="1:20" s="147" customFormat="1" ht="17.25" customHeight="1">
      <c r="A4" s="145">
        <f>ROW()-3</f>
        <v>1</v>
      </c>
      <c r="B4" s="148" t="s">
        <v>304</v>
      </c>
      <c r="C4" s="149">
        <v>42552</v>
      </c>
      <c r="D4" s="149">
        <v>42736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429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428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41" t="s">
        <v>279</v>
      </c>
      <c r="B9" s="24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427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300</v>
      </c>
      <c r="C16" s="134">
        <v>42556</v>
      </c>
      <c r="D16" s="134">
        <v>42740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4"/>
        <v>89000</v>
      </c>
      <c r="M16" s="135"/>
      <c r="N16" s="135"/>
      <c r="O16" s="137">
        <f t="shared" si="5"/>
        <v>0</v>
      </c>
      <c r="P16" s="137">
        <f t="shared" si="6"/>
        <v>229.91666666666666</v>
      </c>
      <c r="Q16" s="129">
        <v>42696</v>
      </c>
      <c r="R16" s="187">
        <v>0.03</v>
      </c>
      <c r="S16" s="138" t="s">
        <v>382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42717</v>
      </c>
      <c r="D20" s="134"/>
      <c r="E20" s="164"/>
      <c r="F20" s="163">
        <v>50400</v>
      </c>
      <c r="G20" s="164"/>
      <c r="H20" s="162"/>
      <c r="I20" s="163"/>
      <c r="J20" s="163"/>
      <c r="K20" s="131"/>
      <c r="L20" s="130">
        <f t="shared" si="4"/>
        <v>50400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35" t="s">
        <v>305</v>
      </c>
      <c r="B22" s="235"/>
      <c r="C22" s="165"/>
      <c r="D22" s="165"/>
      <c r="E22" s="140">
        <f>SUM(E4:E21)</f>
        <v>0</v>
      </c>
      <c r="F22" s="141">
        <f>SUM(F10:F21)</f>
        <v>964900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964900</v>
      </c>
      <c r="M22" s="141">
        <f>SUM(M4:M14)</f>
        <v>0</v>
      </c>
      <c r="N22" s="141"/>
      <c r="O22" s="141">
        <f>SUM(O10:O21)</f>
        <v>0</v>
      </c>
      <c r="P22" s="141">
        <f>SUM(P10:P21)</f>
        <v>2362.4583333333335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'01-17'!K23</f>
        <v>958300000</v>
      </c>
      <c r="F23" s="137"/>
      <c r="G23" s="150"/>
      <c r="H23" s="149">
        <v>42419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7426825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42632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'01-17'!K24</f>
        <v>1916650000</v>
      </c>
      <c r="F24" s="137"/>
      <c r="G24" s="150"/>
      <c r="H24" s="149">
        <v>42419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42632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'01-17'!K25</f>
        <v>1533300000</v>
      </c>
      <c r="F25" s="173"/>
      <c r="G25" s="172"/>
      <c r="H25" s="149">
        <v>42419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42632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'01-17'!K26</f>
        <v>1462500000</v>
      </c>
      <c r="F26" s="173"/>
      <c r="G26" s="172"/>
      <c r="H26" s="149">
        <v>42419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42632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'01-17'!K27</f>
        <v>958350000</v>
      </c>
      <c r="F27" s="173"/>
      <c r="G27" s="172"/>
      <c r="H27" s="149">
        <v>42419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42632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'01-17'!K28</f>
        <v>1437500000</v>
      </c>
      <c r="F28" s="173"/>
      <c r="G28" s="172"/>
      <c r="H28" s="149">
        <v>42419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12218750</v>
      </c>
      <c r="N28" s="173"/>
      <c r="O28" s="137">
        <f t="shared" si="11"/>
        <v>0</v>
      </c>
      <c r="P28" s="137">
        <f t="shared" si="8"/>
        <v>0</v>
      </c>
      <c r="Q28" s="189">
        <v>42632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'01-17'!K29</f>
        <v>1916650000</v>
      </c>
      <c r="F29" s="173"/>
      <c r="G29" s="172"/>
      <c r="H29" s="149">
        <v>42419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42632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'01-17'!K30</f>
        <v>1341650000</v>
      </c>
      <c r="F30" s="173"/>
      <c r="G30" s="172"/>
      <c r="H30" s="149">
        <v>42419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42632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'01-17'!K31</f>
        <v>1437500000</v>
      </c>
      <c r="F31" s="173"/>
      <c r="G31" s="172"/>
      <c r="H31" s="149">
        <v>42419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42632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'01-17'!K32</f>
        <v>1437500000</v>
      </c>
      <c r="F32" s="173"/>
      <c r="G32" s="172"/>
      <c r="H32" s="149">
        <v>42419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42632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'01-17'!K33</f>
        <v>1437500000</v>
      </c>
      <c r="F33" s="173"/>
      <c r="G33" s="172"/>
      <c r="H33" s="149">
        <v>42419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42632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'01-17'!K34</f>
        <v>1437500000</v>
      </c>
      <c r="F34" s="173"/>
      <c r="G34" s="172"/>
      <c r="H34" s="149">
        <v>42419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42632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'01-17'!K35</f>
        <v>958310000</v>
      </c>
      <c r="F35" s="173"/>
      <c r="G35" s="172"/>
      <c r="H35" s="149">
        <v>42419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42632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'01-17'!K36</f>
        <v>958310000</v>
      </c>
      <c r="F36" s="173"/>
      <c r="G36" s="172"/>
      <c r="H36" s="149">
        <v>42419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8864367.5</v>
      </c>
      <c r="N36" s="173"/>
      <c r="O36" s="137">
        <f t="shared" si="11"/>
        <v>0</v>
      </c>
      <c r="P36" s="137">
        <f t="shared" si="8"/>
        <v>0</v>
      </c>
      <c r="Q36" s="189">
        <v>42632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430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181.25</v>
      </c>
      <c r="P37" s="137">
        <f t="shared" si="8"/>
        <v>0</v>
      </c>
      <c r="Q37" s="189">
        <v>42628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35" t="s">
        <v>295</v>
      </c>
      <c r="B40" s="235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163127927.5</v>
      </c>
      <c r="N40" s="141">
        <f t="shared" si="12"/>
        <v>0</v>
      </c>
      <c r="O40" s="141">
        <f t="shared" si="12"/>
        <v>181.25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2017-01-20T03:39:42Z</cp:lastPrinted>
  <dcterms:created xsi:type="dcterms:W3CDTF">2016-07-02T08:51:17Z</dcterms:created>
  <dcterms:modified xsi:type="dcterms:W3CDTF">2017-01-20T03:44:11Z</dcterms:modified>
</cp:coreProperties>
</file>