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345" windowWidth="13995" windowHeight="8445" activeTab="3"/>
  </bookViews>
  <sheets>
    <sheet name="131" sheetId="8" r:id="rId1"/>
    <sheet name="131-TH" sheetId="17" r:id="rId2"/>
    <sheet name="131-CT" sheetId="18" r:id="rId3"/>
    <sheet name="331" sheetId="9" r:id="rId4"/>
    <sheet name="331 - TH" sheetId="13" r:id="rId5"/>
    <sheet name="331-CT" sheetId="14" r:id="rId6"/>
  </sheets>
  <externalReferences>
    <externalReference r:id="rId7"/>
  </externalReferences>
  <definedNames>
    <definedName name="_Fill" localSheetId="2" hidden="1">#REF!</definedName>
    <definedName name="_Fill" hidden="1">#REF!</definedName>
    <definedName name="_xlnm._FilterDatabase" localSheetId="1" hidden="1">'131-TH'!$A$4:$K$320</definedName>
    <definedName name="_xlnm._FilterDatabase" localSheetId="3" hidden="1">'331'!$A$3:$H$95</definedName>
    <definedName name="_xlnm._FilterDatabase" localSheetId="4" hidden="1">'331 - TH'!$A$13:$J$1282</definedName>
    <definedName name="_xlnm._FilterDatabase" localSheetId="5" hidden="1">'331-CT'!$A$13:$L$59</definedName>
    <definedName name="Dong">IF(Loai='331-CT'!$E$8,ROW([0]!Loai)-1,"")</definedName>
    <definedName name="Dong1" localSheetId="2">IF(Loai1='131-CT'!$H$9,ROW(Loai1)-1,"")</definedName>
    <definedName name="DSC">'331 - TH'!$H$14:$H$1282</definedName>
    <definedName name="DSKH">'331 - TH'!$E$14:$E$1282</definedName>
    <definedName name="DSKH1">'331'!$B$4:$B$31</definedName>
    <definedName name="DSKH2">'331'!$B$28:$B$95</definedName>
    <definedName name="DSKH3">'331'!$B$4:$B$15</definedName>
    <definedName name="DSKH4">'331'!$B$16:$B$31</definedName>
    <definedName name="DSKHusd">'131'!$B$5:$B$27</definedName>
    <definedName name="DSKHusd1">'131-TH'!$E$5:$E$320</definedName>
    <definedName name="DSN">'331 - TH'!$G$14:$G$1282</definedName>
    <definedName name="DSPS1">'131-TH'!$H$5:$H$320</definedName>
    <definedName name="DSPS2">'131-TH'!$I$5:$I$320</definedName>
    <definedName name="DSPS3">'131-TH'!$J$5:$J$320</definedName>
    <definedName name="DSPS4">'131-TH'!$K$5:$K$320</definedName>
    <definedName name="Loai">OFFSET('331 - TH'!$E$14,,,COUNTA('331 - TH'!$E$14:$E$40681))</definedName>
    <definedName name="Loai1">OFFSET('131-TH'!$E$5,,,COUNTA('131-TH'!$E$5:$E$47928))</definedName>
    <definedName name="Loai3">OFFSET(INDIRECT(ADDRESS(MATCH(RIGHT([1]TH!$C1,2),_NXT1,0)+11,14,,,"NXT")),0,0,COUNTIF(_NXT1,RIGHT([1]TH!$C1,2)),1)</definedName>
  </definedNames>
  <calcPr calcId="124519"/>
</workbook>
</file>

<file path=xl/calcChain.xml><?xml version="1.0" encoding="utf-8"?>
<calcChain xmlns="http://schemas.openxmlformats.org/spreadsheetml/2006/main">
  <c r="C1279" i="13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G1215"/>
  <c r="C1215"/>
  <c r="C1214"/>
  <c r="C1213"/>
  <c r="C1212"/>
  <c r="C1211"/>
  <c r="C1210"/>
  <c r="C1209"/>
  <c r="C1208"/>
  <c r="C1207"/>
  <c r="C1206"/>
  <c r="C1205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6"/>
  <c r="C1135"/>
  <c r="C1134"/>
  <c r="C1133"/>
  <c r="C1132"/>
  <c r="C1131"/>
  <c r="C1130"/>
  <c r="C1129"/>
  <c r="C1128"/>
  <c r="C1127"/>
  <c r="C1126"/>
  <c r="C1125"/>
  <c r="C1124"/>
  <c r="C1123"/>
  <c r="C1122"/>
  <c r="C1121"/>
  <c r="C1120"/>
  <c r="C1119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5"/>
  <c r="C1094"/>
  <c r="C1093"/>
  <c r="C1092"/>
  <c r="C1091"/>
  <c r="C1090"/>
  <c r="C1089"/>
  <c r="C1088"/>
  <c r="C1087"/>
  <c r="C1086"/>
  <c r="C1085"/>
  <c r="C1084"/>
  <c r="C1083"/>
  <c r="C1082"/>
  <c r="C1081"/>
  <c r="C1080"/>
  <c r="C1079"/>
  <c r="C1078"/>
  <c r="C1077"/>
  <c r="C1076"/>
  <c r="C1075"/>
  <c r="C1074"/>
  <c r="C1073"/>
  <c r="C1072"/>
  <c r="C1071"/>
  <c r="C1070"/>
  <c r="C1069"/>
  <c r="C1068"/>
  <c r="C1067"/>
  <c r="C1066"/>
  <c r="C1065"/>
  <c r="C1064"/>
  <c r="C1063"/>
  <c r="C1062"/>
  <c r="C1061"/>
  <c r="C1060"/>
  <c r="C1059"/>
  <c r="C1058"/>
  <c r="C1057"/>
  <c r="C1056"/>
  <c r="C1055"/>
  <c r="C1054"/>
  <c r="C1053"/>
  <c r="C1052"/>
  <c r="C1051"/>
  <c r="C1050"/>
  <c r="C1049"/>
  <c r="C1048"/>
  <c r="E72" i="9"/>
  <c r="F72"/>
  <c r="E73"/>
  <c r="F73"/>
  <c r="E74"/>
  <c r="F74"/>
  <c r="E75"/>
  <c r="F75"/>
  <c r="C1047" i="13"/>
  <c r="C1046"/>
  <c r="C1045"/>
  <c r="C1044"/>
  <c r="C1043"/>
  <c r="C1042"/>
  <c r="C1041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G892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G845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A718"/>
  <c r="A717"/>
  <c r="A716"/>
  <c r="A715"/>
  <c r="A714"/>
  <c r="A713"/>
  <c r="A712"/>
  <c r="A711"/>
  <c r="A710"/>
  <c r="A709"/>
  <c r="A708"/>
  <c r="A707"/>
  <c r="A706"/>
  <c r="A593"/>
  <c r="A592"/>
  <c r="A591"/>
  <c r="A590"/>
  <c r="A589"/>
  <c r="A588"/>
  <c r="A587"/>
  <c r="A586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483"/>
  <c r="A473"/>
  <c r="A472"/>
  <c r="A471"/>
  <c r="A470"/>
  <c r="A469"/>
  <c r="A466"/>
  <c r="A465"/>
  <c r="A464"/>
  <c r="A463"/>
  <c r="A462"/>
  <c r="C405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7"/>
  <c r="A146"/>
  <c r="A145"/>
  <c r="A144"/>
  <c r="A143"/>
  <c r="C142"/>
  <c r="A141"/>
  <c r="A140"/>
  <c r="C139"/>
  <c r="A138"/>
  <c r="A137"/>
  <c r="C136"/>
  <c r="A135"/>
  <c r="A134"/>
  <c r="C133"/>
  <c r="A132"/>
  <c r="A131"/>
  <c r="A130"/>
  <c r="A129"/>
  <c r="A109"/>
  <c r="C110"/>
  <c r="A111"/>
  <c r="A112"/>
  <c r="C113"/>
  <c r="A114"/>
  <c r="A115"/>
  <c r="C116"/>
  <c r="A117"/>
  <c r="A118"/>
  <c r="A119"/>
  <c r="A120"/>
  <c r="A121"/>
  <c r="A122"/>
  <c r="C128"/>
  <c r="C127"/>
  <c r="C126"/>
  <c r="C125"/>
  <c r="A124"/>
  <c r="A123"/>
  <c r="A108"/>
  <c r="C107"/>
  <c r="A106"/>
  <c r="A105"/>
  <c r="C104"/>
  <c r="A103"/>
  <c r="A102"/>
  <c r="C101"/>
  <c r="A100"/>
  <c r="A99"/>
  <c r="C98"/>
  <c r="A97"/>
  <c r="A96"/>
  <c r="C95"/>
  <c r="A94"/>
  <c r="A93"/>
  <c r="C92"/>
  <c r="A91"/>
  <c r="A90"/>
  <c r="C89"/>
  <c r="A88"/>
  <c r="A87"/>
  <c r="C86"/>
  <c r="A85"/>
  <c r="A84"/>
  <c r="C83"/>
  <c r="A82"/>
  <c r="A81"/>
  <c r="C80"/>
  <c r="A79"/>
  <c r="A78"/>
  <c r="C77"/>
  <c r="A76"/>
  <c r="A75"/>
  <c r="C74"/>
  <c r="A73"/>
  <c r="A72"/>
  <c r="C71"/>
  <c r="A70"/>
  <c r="A69"/>
  <c r="C68"/>
  <c r="A67"/>
  <c r="A66"/>
  <c r="C65"/>
  <c r="A64"/>
  <c r="A63"/>
  <c r="C62"/>
  <c r="A61"/>
  <c r="A60"/>
  <c r="C59"/>
  <c r="C56"/>
  <c r="A52"/>
  <c r="A51"/>
  <c r="A49"/>
  <c r="A48"/>
  <c r="A47"/>
  <c r="A46"/>
  <c r="A44"/>
  <c r="A43"/>
  <c r="A42"/>
  <c r="A41"/>
  <c r="A40"/>
  <c r="A39"/>
  <c r="A37"/>
  <c r="A36"/>
  <c r="A35"/>
  <c r="A34"/>
  <c r="C33"/>
  <c r="A32"/>
  <c r="A31"/>
  <c r="C30"/>
  <c r="A29"/>
  <c r="A28"/>
  <c r="C27"/>
  <c r="A26"/>
  <c r="A25"/>
  <c r="C24"/>
  <c r="A23"/>
  <c r="A22"/>
  <c r="A21"/>
  <c r="A20"/>
  <c r="C19"/>
  <c r="A18"/>
  <c r="A17"/>
  <c r="A16"/>
  <c r="A15"/>
  <c r="A14"/>
  <c r="E40" i="9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6"/>
  <c r="F76"/>
  <c r="E77"/>
  <c r="F77"/>
  <c r="E78"/>
  <c r="F78"/>
  <c r="E79"/>
  <c r="F79"/>
  <c r="E80"/>
  <c r="F80"/>
  <c r="E81"/>
  <c r="F81"/>
  <c r="E82"/>
  <c r="F82"/>
  <c r="E83"/>
  <c r="F83"/>
  <c r="E84"/>
  <c r="F84"/>
  <c r="E85"/>
  <c r="F85"/>
  <c r="E86"/>
  <c r="F86"/>
  <c r="E87"/>
  <c r="F87"/>
  <c r="E88"/>
  <c r="F88"/>
  <c r="E89"/>
  <c r="F89"/>
  <c r="E90"/>
  <c r="F90"/>
  <c r="F91"/>
  <c r="E92"/>
  <c r="F92"/>
  <c r="E93"/>
  <c r="F93"/>
  <c r="E94"/>
  <c r="F94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4"/>
  <c r="F4"/>
  <c r="E5"/>
  <c r="F5"/>
  <c r="E19"/>
  <c r="F19"/>
  <c r="A79"/>
  <c r="A80"/>
  <c r="A81"/>
  <c r="A82"/>
  <c r="A83"/>
  <c r="A84"/>
  <c r="A85"/>
  <c r="A86"/>
  <c r="A87"/>
  <c r="A88"/>
  <c r="A89"/>
  <c r="A90"/>
  <c r="A91"/>
  <c r="A92"/>
  <c r="A93"/>
  <c r="A94"/>
  <c r="B75" i="18"/>
  <c r="C75"/>
  <c r="A75" s="1"/>
  <c r="D75"/>
  <c r="E75"/>
  <c r="F75"/>
  <c r="H75"/>
  <c r="I75"/>
  <c r="J75"/>
  <c r="K75"/>
  <c r="B76"/>
  <c r="C76"/>
  <c r="A76" s="1"/>
  <c r="D76"/>
  <c r="E76"/>
  <c r="F76"/>
  <c r="H76"/>
  <c r="I76"/>
  <c r="J76"/>
  <c r="K76"/>
  <c r="B77"/>
  <c r="C77"/>
  <c r="A77" s="1"/>
  <c r="D77"/>
  <c r="L77" s="1"/>
  <c r="E77"/>
  <c r="F77"/>
  <c r="H77"/>
  <c r="I77"/>
  <c r="J77"/>
  <c r="K77"/>
  <c r="C28" i="8"/>
  <c r="A17"/>
  <c r="A18"/>
  <c r="A19"/>
  <c r="A20"/>
  <c r="A21"/>
  <c r="A22"/>
  <c r="A23"/>
  <c r="A24"/>
  <c r="A25"/>
  <c r="A26"/>
  <c r="G23"/>
  <c r="H23"/>
  <c r="I23"/>
  <c r="J23"/>
  <c r="K23"/>
  <c r="L23"/>
  <c r="M23"/>
  <c r="N23"/>
  <c r="G24"/>
  <c r="H24"/>
  <c r="I24"/>
  <c r="J24"/>
  <c r="K24"/>
  <c r="L24"/>
  <c r="M24"/>
  <c r="N24"/>
  <c r="G25"/>
  <c r="H25"/>
  <c r="I25"/>
  <c r="J25"/>
  <c r="K25"/>
  <c r="L25"/>
  <c r="M25"/>
  <c r="N25"/>
  <c r="G26"/>
  <c r="H26"/>
  <c r="I26"/>
  <c r="J26"/>
  <c r="K26"/>
  <c r="L26"/>
  <c r="M26"/>
  <c r="N26"/>
  <c r="D28"/>
  <c r="E28"/>
  <c r="F28"/>
  <c r="C30"/>
  <c r="D30"/>
  <c r="E30"/>
  <c r="F30"/>
  <c r="E91" i="9"/>
  <c r="H1289" i="13"/>
  <c r="G1289"/>
  <c r="I283"/>
  <c r="I284"/>
  <c r="I285"/>
  <c r="I286"/>
  <c r="I287"/>
  <c r="I288"/>
  <c r="A72" i="9"/>
  <c r="A73"/>
  <c r="A74"/>
  <c r="A75"/>
  <c r="A76"/>
  <c r="A77"/>
  <c r="A78"/>
  <c r="A69"/>
  <c r="A70"/>
  <c r="A71"/>
  <c r="A190" i="17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I319"/>
  <c r="K319"/>
  <c r="I320"/>
  <c r="K320"/>
  <c r="A8" i="8"/>
  <c r="A9"/>
  <c r="A10"/>
  <c r="A11"/>
  <c r="A12"/>
  <c r="A13"/>
  <c r="A14"/>
  <c r="A15"/>
  <c r="A16"/>
  <c r="G15"/>
  <c r="H15"/>
  <c r="I15"/>
  <c r="J15"/>
  <c r="K15"/>
  <c r="L15"/>
  <c r="M15"/>
  <c r="N15"/>
  <c r="G16"/>
  <c r="H16"/>
  <c r="I16"/>
  <c r="J16"/>
  <c r="K16"/>
  <c r="L16"/>
  <c r="M16"/>
  <c r="N16"/>
  <c r="G17"/>
  <c r="H17"/>
  <c r="I17"/>
  <c r="J17"/>
  <c r="K17"/>
  <c r="L17"/>
  <c r="M17"/>
  <c r="N17"/>
  <c r="G18"/>
  <c r="H18"/>
  <c r="I18"/>
  <c r="J18"/>
  <c r="K18"/>
  <c r="L18"/>
  <c r="M18"/>
  <c r="N18"/>
  <c r="G19"/>
  <c r="H19"/>
  <c r="I19"/>
  <c r="J19"/>
  <c r="K19"/>
  <c r="L19"/>
  <c r="M19"/>
  <c r="N19"/>
  <c r="G20"/>
  <c r="H20"/>
  <c r="I20"/>
  <c r="J20"/>
  <c r="K20"/>
  <c r="L20"/>
  <c r="M20"/>
  <c r="N20"/>
  <c r="G21"/>
  <c r="H21"/>
  <c r="I21"/>
  <c r="J21"/>
  <c r="K21"/>
  <c r="L21"/>
  <c r="M21"/>
  <c r="N21"/>
  <c r="G22"/>
  <c r="H22"/>
  <c r="I22"/>
  <c r="J22"/>
  <c r="K22"/>
  <c r="L22"/>
  <c r="M22"/>
  <c r="N22"/>
  <c r="I593" i="13"/>
  <c r="I655"/>
  <c r="I656"/>
  <c r="I657"/>
  <c r="I663"/>
  <c r="A70" i="14"/>
  <c r="B70"/>
  <c r="C70"/>
  <c r="D70"/>
  <c r="E70"/>
  <c r="G70"/>
  <c r="H70"/>
  <c r="A71"/>
  <c r="B71"/>
  <c r="C71"/>
  <c r="D71"/>
  <c r="E71"/>
  <c r="G71"/>
  <c r="H71"/>
  <c r="A72"/>
  <c r="B72"/>
  <c r="C72"/>
  <c r="D72"/>
  <c r="E72"/>
  <c r="G72"/>
  <c r="H72"/>
  <c r="A73"/>
  <c r="B73"/>
  <c r="C73"/>
  <c r="D73"/>
  <c r="E73"/>
  <c r="G73"/>
  <c r="H73"/>
  <c r="A74"/>
  <c r="B74"/>
  <c r="C74"/>
  <c r="D74"/>
  <c r="E74"/>
  <c r="G74"/>
  <c r="H74"/>
  <c r="A75"/>
  <c r="B75"/>
  <c r="C75"/>
  <c r="D75"/>
  <c r="E75"/>
  <c r="G75"/>
  <c r="H75"/>
  <c r="A76"/>
  <c r="B76"/>
  <c r="C76"/>
  <c r="D76"/>
  <c r="E76"/>
  <c r="G76"/>
  <c r="H76"/>
  <c r="A77"/>
  <c r="B77"/>
  <c r="C77"/>
  <c r="D77"/>
  <c r="E77"/>
  <c r="G77"/>
  <c r="H77"/>
  <c r="A78"/>
  <c r="B78"/>
  <c r="C78"/>
  <c r="D78"/>
  <c r="E78"/>
  <c r="G78"/>
  <c r="H78"/>
  <c r="A79"/>
  <c r="B79"/>
  <c r="C79"/>
  <c r="D79"/>
  <c r="E79"/>
  <c r="G79"/>
  <c r="H79"/>
  <c r="A80"/>
  <c r="B80"/>
  <c r="C80"/>
  <c r="D80"/>
  <c r="E80"/>
  <c r="G80"/>
  <c r="H80"/>
  <c r="A81"/>
  <c r="B81"/>
  <c r="C81"/>
  <c r="D81"/>
  <c r="E81"/>
  <c r="G81"/>
  <c r="H81"/>
  <c r="A82"/>
  <c r="B82"/>
  <c r="C82"/>
  <c r="D82"/>
  <c r="E82"/>
  <c r="G82"/>
  <c r="H82"/>
  <c r="A83"/>
  <c r="B83"/>
  <c r="C83"/>
  <c r="D83"/>
  <c r="E83"/>
  <c r="G83"/>
  <c r="H83"/>
  <c r="A84"/>
  <c r="B84"/>
  <c r="C84"/>
  <c r="D84"/>
  <c r="E84"/>
  <c r="G84"/>
  <c r="H84"/>
  <c r="A85"/>
  <c r="B85"/>
  <c r="C85"/>
  <c r="D85"/>
  <c r="E85"/>
  <c r="G85"/>
  <c r="H85"/>
  <c r="A86"/>
  <c r="B86"/>
  <c r="C86"/>
  <c r="D86"/>
  <c r="E86"/>
  <c r="G86"/>
  <c r="H86"/>
  <c r="A87"/>
  <c r="B87"/>
  <c r="C87"/>
  <c r="D87"/>
  <c r="J87" s="1"/>
  <c r="E87"/>
  <c r="G87"/>
  <c r="H87"/>
  <c r="I87"/>
  <c r="A88"/>
  <c r="B88"/>
  <c r="C88"/>
  <c r="D88"/>
  <c r="J88" s="1"/>
  <c r="E88"/>
  <c r="G88"/>
  <c r="H88"/>
  <c r="I88"/>
  <c r="A89"/>
  <c r="B89"/>
  <c r="C89"/>
  <c r="D89"/>
  <c r="J89" s="1"/>
  <c r="E89"/>
  <c r="G89"/>
  <c r="H89"/>
  <c r="I89"/>
  <c r="A90"/>
  <c r="B90"/>
  <c r="C90"/>
  <c r="D90"/>
  <c r="J90" s="1"/>
  <c r="E90"/>
  <c r="G90"/>
  <c r="H90"/>
  <c r="I90"/>
  <c r="A91"/>
  <c r="B91"/>
  <c r="C91"/>
  <c r="D91"/>
  <c r="J91" s="1"/>
  <c r="E91"/>
  <c r="G91"/>
  <c r="H91"/>
  <c r="A92"/>
  <c r="B92"/>
  <c r="C92"/>
  <c r="D92"/>
  <c r="J92" s="1"/>
  <c r="E92"/>
  <c r="G92"/>
  <c r="H92"/>
  <c r="A93"/>
  <c r="B93"/>
  <c r="C93"/>
  <c r="D93"/>
  <c r="J93" s="1"/>
  <c r="E93"/>
  <c r="G93"/>
  <c r="H93"/>
  <c r="I659" i="13"/>
  <c r="I658"/>
  <c r="I654"/>
  <c r="I653"/>
  <c r="I652"/>
  <c r="I651"/>
  <c r="A31" i="9"/>
  <c r="A30"/>
  <c r="I645" i="13"/>
  <c r="I643"/>
  <c r="G72" i="9" l="1"/>
  <c r="G74"/>
  <c r="G73"/>
  <c r="H72"/>
  <c r="G75"/>
  <c r="H74"/>
  <c r="H75"/>
  <c r="H73"/>
  <c r="G40"/>
  <c r="H83"/>
  <c r="H45"/>
  <c r="H41"/>
  <c r="H40"/>
  <c r="H91"/>
  <c r="H87"/>
  <c r="H85"/>
  <c r="G84"/>
  <c r="H34"/>
  <c r="G22"/>
  <c r="H53"/>
  <c r="G15"/>
  <c r="G7"/>
  <c r="H38"/>
  <c r="H36"/>
  <c r="G35"/>
  <c r="H68"/>
  <c r="G17"/>
  <c r="G16"/>
  <c r="H15"/>
  <c r="G26"/>
  <c r="G23"/>
  <c r="H22"/>
  <c r="H76"/>
  <c r="H70"/>
  <c r="G69"/>
  <c r="H60"/>
  <c r="H56"/>
  <c r="H55"/>
  <c r="G54"/>
  <c r="G11"/>
  <c r="G9"/>
  <c r="G8"/>
  <c r="H7"/>
  <c r="H30"/>
  <c r="H28"/>
  <c r="G27"/>
  <c r="H26"/>
  <c r="G20"/>
  <c r="H93"/>
  <c r="G92"/>
  <c r="H79"/>
  <c r="G77"/>
  <c r="H64"/>
  <c r="H62"/>
  <c r="G61"/>
  <c r="H49"/>
  <c r="H47"/>
  <c r="G46"/>
  <c r="G13"/>
  <c r="G12"/>
  <c r="H11"/>
  <c r="G6"/>
  <c r="G39"/>
  <c r="H32"/>
  <c r="G31"/>
  <c r="G24"/>
  <c r="G21"/>
  <c r="H20"/>
  <c r="H89"/>
  <c r="G88"/>
  <c r="H81"/>
  <c r="G80"/>
  <c r="H66"/>
  <c r="G65"/>
  <c r="H58"/>
  <c r="G57"/>
  <c r="H51"/>
  <c r="G50"/>
  <c r="H43"/>
  <c r="G42"/>
  <c r="G18"/>
  <c r="H17"/>
  <c r="G14"/>
  <c r="H13"/>
  <c r="G10"/>
  <c r="H9"/>
  <c r="H6"/>
  <c r="G37"/>
  <c r="G33"/>
  <c r="G29"/>
  <c r="G25"/>
  <c r="H24"/>
  <c r="H21"/>
  <c r="G94"/>
  <c r="G90"/>
  <c r="G86"/>
  <c r="G82"/>
  <c r="G78"/>
  <c r="H77"/>
  <c r="G71"/>
  <c r="G67"/>
  <c r="G63"/>
  <c r="G59"/>
  <c r="G52"/>
  <c r="G48"/>
  <c r="G44"/>
  <c r="G76"/>
  <c r="H71"/>
  <c r="G70"/>
  <c r="H69"/>
  <c r="G68"/>
  <c r="H67"/>
  <c r="G66"/>
  <c r="H65"/>
  <c r="G64"/>
  <c r="H63"/>
  <c r="G62"/>
  <c r="H61"/>
  <c r="G60"/>
  <c r="H59"/>
  <c r="G58"/>
  <c r="H57"/>
  <c r="G56"/>
  <c r="H18"/>
  <c r="H16"/>
  <c r="H14"/>
  <c r="H12"/>
  <c r="H10"/>
  <c r="H8"/>
  <c r="H39"/>
  <c r="G38"/>
  <c r="H37"/>
  <c r="G36"/>
  <c r="H35"/>
  <c r="G34"/>
  <c r="H33"/>
  <c r="G32"/>
  <c r="H31"/>
  <c r="G30"/>
  <c r="H29"/>
  <c r="G28"/>
  <c r="H27"/>
  <c r="H25"/>
  <c r="H23"/>
  <c r="H94"/>
  <c r="G93"/>
  <c r="H92"/>
  <c r="G91"/>
  <c r="H90"/>
  <c r="G89"/>
  <c r="H88"/>
  <c r="G87"/>
  <c r="H86"/>
  <c r="G85"/>
  <c r="H84"/>
  <c r="G83"/>
  <c r="H82"/>
  <c r="G81"/>
  <c r="H80"/>
  <c r="G79"/>
  <c r="H78"/>
  <c r="G55"/>
  <c r="H54"/>
  <c r="G53"/>
  <c r="H52"/>
  <c r="G51"/>
  <c r="H50"/>
  <c r="G49"/>
  <c r="H48"/>
  <c r="G47"/>
  <c r="H46"/>
  <c r="G45"/>
  <c r="H44"/>
  <c r="G43"/>
  <c r="H42"/>
  <c r="G41"/>
  <c r="O77" i="18"/>
  <c r="M77"/>
  <c r="N77"/>
  <c r="I92" i="14"/>
  <c r="I93"/>
  <c r="I91"/>
  <c r="A183" i="17" l="1"/>
  <c r="A182"/>
  <c r="A168"/>
  <c r="H45" i="18"/>
  <c r="A162" i="17"/>
  <c r="A177"/>
  <c r="A185"/>
  <c r="A186"/>
  <c r="A187"/>
  <c r="A188"/>
  <c r="A179"/>
  <c r="A180"/>
  <c r="A181"/>
  <c r="A173"/>
  <c r="A174"/>
  <c r="A175"/>
  <c r="A176"/>
  <c r="A170"/>
  <c r="A171"/>
  <c r="A167"/>
  <c r="A164"/>
  <c r="A165"/>
  <c r="A166"/>
  <c r="A155" l="1"/>
  <c r="A156"/>
  <c r="A161"/>
  <c r="A158"/>
  <c r="A159"/>
  <c r="A160"/>
  <c r="A153"/>
  <c r="A154"/>
  <c r="A15" i="9"/>
  <c r="I600" i="13"/>
  <c r="I597" l="1"/>
  <c r="I598"/>
  <c r="I595"/>
  <c r="I596"/>
  <c r="I592" l="1"/>
  <c r="A27" i="14"/>
  <c r="B27"/>
  <c r="C27"/>
  <c r="D27"/>
  <c r="E27"/>
  <c r="G27"/>
  <c r="H27"/>
  <c r="A28"/>
  <c r="B28"/>
  <c r="C28"/>
  <c r="D28"/>
  <c r="E28"/>
  <c r="G28"/>
  <c r="H28"/>
  <c r="A124" i="17"/>
  <c r="A122"/>
  <c r="A123"/>
  <c r="I590" i="13" l="1"/>
  <c r="I591"/>
  <c r="I588"/>
  <c r="I589"/>
  <c r="I587"/>
  <c r="I582"/>
  <c r="I583"/>
  <c r="I585"/>
  <c r="I580"/>
  <c r="I581"/>
  <c r="I579"/>
  <c r="I574"/>
  <c r="I570"/>
  <c r="D53" i="18"/>
  <c r="I486" i="13"/>
  <c r="I483"/>
  <c r="A48" i="9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I80" i="13" l="1"/>
  <c r="A31" i="17" l="1"/>
  <c r="B58" i="18"/>
  <c r="C58"/>
  <c r="A58" s="1"/>
  <c r="D58"/>
  <c r="E58"/>
  <c r="F58"/>
  <c r="H58"/>
  <c r="J58"/>
  <c r="B59"/>
  <c r="C59"/>
  <c r="A59" s="1"/>
  <c r="D59"/>
  <c r="E59"/>
  <c r="F59"/>
  <c r="H59"/>
  <c r="J59"/>
  <c r="B60"/>
  <c r="C60"/>
  <c r="A60" s="1"/>
  <c r="D60"/>
  <c r="E60"/>
  <c r="F60"/>
  <c r="H60"/>
  <c r="J60"/>
  <c r="B61"/>
  <c r="C61"/>
  <c r="A61" s="1"/>
  <c r="D61"/>
  <c r="E61"/>
  <c r="F61"/>
  <c r="H61"/>
  <c r="I61"/>
  <c r="J61"/>
  <c r="K61"/>
  <c r="B62"/>
  <c r="C62"/>
  <c r="A62" s="1"/>
  <c r="D62"/>
  <c r="E62"/>
  <c r="F62"/>
  <c r="H62"/>
  <c r="I62"/>
  <c r="J62"/>
  <c r="K62"/>
  <c r="B63"/>
  <c r="C63"/>
  <c r="A63" s="1"/>
  <c r="D63"/>
  <c r="E63"/>
  <c r="F63"/>
  <c r="H63"/>
  <c r="I63"/>
  <c r="J63"/>
  <c r="K63"/>
  <c r="B64"/>
  <c r="C64"/>
  <c r="A64" s="1"/>
  <c r="D64"/>
  <c r="E64"/>
  <c r="F64"/>
  <c r="H64"/>
  <c r="I64"/>
  <c r="J64"/>
  <c r="K64"/>
  <c r="B65"/>
  <c r="C65"/>
  <c r="A65" s="1"/>
  <c r="D65"/>
  <c r="E65"/>
  <c r="F65"/>
  <c r="H65"/>
  <c r="I65"/>
  <c r="J65"/>
  <c r="K65"/>
  <c r="B66"/>
  <c r="C66"/>
  <c r="A66" s="1"/>
  <c r="D66"/>
  <c r="E66"/>
  <c r="F66"/>
  <c r="H66"/>
  <c r="I66"/>
  <c r="J66"/>
  <c r="K66"/>
  <c r="B67"/>
  <c r="C67"/>
  <c r="A67" s="1"/>
  <c r="D67"/>
  <c r="E67"/>
  <c r="F67"/>
  <c r="H67"/>
  <c r="I67"/>
  <c r="J67"/>
  <c r="K67"/>
  <c r="B68"/>
  <c r="C68"/>
  <c r="A68" s="1"/>
  <c r="D68"/>
  <c r="E68"/>
  <c r="F68"/>
  <c r="H68"/>
  <c r="I68"/>
  <c r="J68"/>
  <c r="K68"/>
  <c r="B69"/>
  <c r="C69"/>
  <c r="A69" s="1"/>
  <c r="D69"/>
  <c r="E69"/>
  <c r="F69"/>
  <c r="H69"/>
  <c r="I69"/>
  <c r="J69"/>
  <c r="K69"/>
  <c r="B70"/>
  <c r="C70"/>
  <c r="A70" s="1"/>
  <c r="D70"/>
  <c r="E70"/>
  <c r="F70"/>
  <c r="H70"/>
  <c r="I70"/>
  <c r="J70"/>
  <c r="K70"/>
  <c r="B71"/>
  <c r="C71"/>
  <c r="A71" s="1"/>
  <c r="D71"/>
  <c r="E71"/>
  <c r="F71"/>
  <c r="H71"/>
  <c r="I71"/>
  <c r="J71"/>
  <c r="K71"/>
  <c r="B72"/>
  <c r="C72"/>
  <c r="A72" s="1"/>
  <c r="D72"/>
  <c r="E72"/>
  <c r="F72"/>
  <c r="H72"/>
  <c r="I72"/>
  <c r="J72"/>
  <c r="K72"/>
  <c r="B73"/>
  <c r="C73"/>
  <c r="A73" s="1"/>
  <c r="D73"/>
  <c r="E73"/>
  <c r="F73"/>
  <c r="H73"/>
  <c r="I73"/>
  <c r="J73"/>
  <c r="K73"/>
  <c r="B74"/>
  <c r="C74"/>
  <c r="A74" s="1"/>
  <c r="D74"/>
  <c r="E74"/>
  <c r="F74"/>
  <c r="H74"/>
  <c r="I74"/>
  <c r="J74"/>
  <c r="K74"/>
  <c r="A112" i="17" l="1"/>
  <c r="A111"/>
  <c r="B18" i="18" l="1"/>
  <c r="C18"/>
  <c r="A18" s="1"/>
  <c r="D18"/>
  <c r="E18"/>
  <c r="F18"/>
  <c r="H18"/>
  <c r="J18"/>
  <c r="B19"/>
  <c r="C19"/>
  <c r="A19" s="1"/>
  <c r="D19"/>
  <c r="E19"/>
  <c r="F19"/>
  <c r="H19"/>
  <c r="J19"/>
  <c r="B20"/>
  <c r="C20"/>
  <c r="A20" s="1"/>
  <c r="D20"/>
  <c r="E20"/>
  <c r="F20"/>
  <c r="H20"/>
  <c r="J20"/>
  <c r="B21"/>
  <c r="C21"/>
  <c r="A21" s="1"/>
  <c r="D21"/>
  <c r="E21"/>
  <c r="F21"/>
  <c r="H21"/>
  <c r="J21"/>
  <c r="B22"/>
  <c r="C22"/>
  <c r="A22" s="1"/>
  <c r="D22"/>
  <c r="E22"/>
  <c r="F22"/>
  <c r="H22"/>
  <c r="J22"/>
  <c r="B23"/>
  <c r="C23"/>
  <c r="A23" s="1"/>
  <c r="D23"/>
  <c r="E23"/>
  <c r="F23"/>
  <c r="H23"/>
  <c r="J23"/>
  <c r="B24"/>
  <c r="C24"/>
  <c r="A24" s="1"/>
  <c r="D24"/>
  <c r="E24"/>
  <c r="F24"/>
  <c r="H24"/>
  <c r="J24"/>
  <c r="B25"/>
  <c r="C25"/>
  <c r="A25" s="1"/>
  <c r="D25"/>
  <c r="E25"/>
  <c r="F25"/>
  <c r="H25"/>
  <c r="J25"/>
  <c r="B26"/>
  <c r="C26"/>
  <c r="A26" s="1"/>
  <c r="D26"/>
  <c r="E26"/>
  <c r="F26"/>
  <c r="H26"/>
  <c r="J26"/>
  <c r="B27"/>
  <c r="C27"/>
  <c r="A27" s="1"/>
  <c r="D27"/>
  <c r="E27"/>
  <c r="F27"/>
  <c r="H27"/>
  <c r="J27"/>
  <c r="B28"/>
  <c r="C28"/>
  <c r="A28" s="1"/>
  <c r="D28"/>
  <c r="E28"/>
  <c r="F28"/>
  <c r="H28"/>
  <c r="J28"/>
  <c r="B29"/>
  <c r="C29"/>
  <c r="A29" s="1"/>
  <c r="D29"/>
  <c r="E29"/>
  <c r="F29"/>
  <c r="H29"/>
  <c r="J29"/>
  <c r="B30"/>
  <c r="C30"/>
  <c r="A30" s="1"/>
  <c r="D30"/>
  <c r="E30"/>
  <c r="F30"/>
  <c r="H30"/>
  <c r="J30"/>
  <c r="B31"/>
  <c r="C31"/>
  <c r="A31" s="1"/>
  <c r="D31"/>
  <c r="E31"/>
  <c r="F31"/>
  <c r="H31"/>
  <c r="J31"/>
  <c r="B32"/>
  <c r="C32"/>
  <c r="A32" s="1"/>
  <c r="D32"/>
  <c r="E32"/>
  <c r="F32"/>
  <c r="H32"/>
  <c r="J32"/>
  <c r="B33"/>
  <c r="C33"/>
  <c r="A33" s="1"/>
  <c r="D33"/>
  <c r="E33"/>
  <c r="F33"/>
  <c r="H33"/>
  <c r="J33"/>
  <c r="B34"/>
  <c r="C34"/>
  <c r="A34" s="1"/>
  <c r="D34"/>
  <c r="E34"/>
  <c r="F34"/>
  <c r="H34"/>
  <c r="J34"/>
  <c r="B35"/>
  <c r="C35"/>
  <c r="A35" s="1"/>
  <c r="D35"/>
  <c r="E35"/>
  <c r="F35"/>
  <c r="H35"/>
  <c r="J35"/>
  <c r="B36"/>
  <c r="C36"/>
  <c r="A36" s="1"/>
  <c r="D36"/>
  <c r="E36"/>
  <c r="F36"/>
  <c r="H36"/>
  <c r="J36"/>
  <c r="B37"/>
  <c r="C37"/>
  <c r="A37" s="1"/>
  <c r="D37"/>
  <c r="E37"/>
  <c r="F37"/>
  <c r="H37"/>
  <c r="J37"/>
  <c r="B38"/>
  <c r="C38"/>
  <c r="A38" s="1"/>
  <c r="D38"/>
  <c r="E38"/>
  <c r="F38"/>
  <c r="H38"/>
  <c r="J38"/>
  <c r="B39"/>
  <c r="C39"/>
  <c r="A39" s="1"/>
  <c r="D39"/>
  <c r="E39"/>
  <c r="F39"/>
  <c r="H39"/>
  <c r="J39"/>
  <c r="B40"/>
  <c r="C40"/>
  <c r="A40" s="1"/>
  <c r="D40"/>
  <c r="E40"/>
  <c r="F40"/>
  <c r="H40"/>
  <c r="J40"/>
  <c r="B41"/>
  <c r="C41"/>
  <c r="A41" s="1"/>
  <c r="D41"/>
  <c r="E41"/>
  <c r="F41"/>
  <c r="H41"/>
  <c r="J41"/>
  <c r="B42"/>
  <c r="C42"/>
  <c r="A42" s="1"/>
  <c r="D42"/>
  <c r="E42"/>
  <c r="F42"/>
  <c r="H42"/>
  <c r="J42"/>
  <c r="B43"/>
  <c r="C43"/>
  <c r="A43" s="1"/>
  <c r="D43"/>
  <c r="E43"/>
  <c r="F43"/>
  <c r="H43"/>
  <c r="J43"/>
  <c r="B44"/>
  <c r="C44"/>
  <c r="A44" s="1"/>
  <c r="D44"/>
  <c r="E44"/>
  <c r="F44"/>
  <c r="H44"/>
  <c r="J44"/>
  <c r="B45"/>
  <c r="C45"/>
  <c r="A45" s="1"/>
  <c r="D45"/>
  <c r="E45"/>
  <c r="F45"/>
  <c r="J45"/>
  <c r="B46"/>
  <c r="C46"/>
  <c r="A46" s="1"/>
  <c r="D46"/>
  <c r="E46"/>
  <c r="F46"/>
  <c r="H46"/>
  <c r="J46"/>
  <c r="B47"/>
  <c r="C47"/>
  <c r="A47" s="1"/>
  <c r="D47"/>
  <c r="E47"/>
  <c r="F47"/>
  <c r="H47"/>
  <c r="J47"/>
  <c r="B48"/>
  <c r="C48"/>
  <c r="A48" s="1"/>
  <c r="D48"/>
  <c r="E48"/>
  <c r="F48"/>
  <c r="H48"/>
  <c r="J48"/>
  <c r="B49"/>
  <c r="C49"/>
  <c r="A49" s="1"/>
  <c r="D49"/>
  <c r="E49"/>
  <c r="F49"/>
  <c r="H49"/>
  <c r="J49"/>
  <c r="B50"/>
  <c r="C50"/>
  <c r="A50" s="1"/>
  <c r="D50"/>
  <c r="E50"/>
  <c r="F50"/>
  <c r="H50"/>
  <c r="J50"/>
  <c r="B51"/>
  <c r="C51"/>
  <c r="A51" s="1"/>
  <c r="D51"/>
  <c r="E51"/>
  <c r="F51"/>
  <c r="H51"/>
  <c r="J51"/>
  <c r="B52"/>
  <c r="C52"/>
  <c r="A52" s="1"/>
  <c r="D52"/>
  <c r="E52"/>
  <c r="F52"/>
  <c r="H52"/>
  <c r="J52"/>
  <c r="B53"/>
  <c r="C53"/>
  <c r="A53" s="1"/>
  <c r="E53"/>
  <c r="F53"/>
  <c r="H53"/>
  <c r="J53"/>
  <c r="B54"/>
  <c r="C54"/>
  <c r="A54" s="1"/>
  <c r="D54"/>
  <c r="E54"/>
  <c r="F54"/>
  <c r="H54"/>
  <c r="J54"/>
  <c r="B55"/>
  <c r="C55"/>
  <c r="A55" s="1"/>
  <c r="D55"/>
  <c r="E55"/>
  <c r="F55"/>
  <c r="H55"/>
  <c r="J55"/>
  <c r="B56"/>
  <c r="C56"/>
  <c r="A56" s="1"/>
  <c r="D56"/>
  <c r="E56"/>
  <c r="F56"/>
  <c r="H56"/>
  <c r="J56"/>
  <c r="B57"/>
  <c r="C57"/>
  <c r="A57" s="1"/>
  <c r="D57"/>
  <c r="E57"/>
  <c r="F57"/>
  <c r="H57"/>
  <c r="J57"/>
  <c r="A129" i="17"/>
  <c r="A130"/>
  <c r="A131"/>
  <c r="A125" l="1"/>
  <c r="I57" i="18"/>
  <c r="K57"/>
  <c r="A118" i="17"/>
  <c r="A119"/>
  <c r="A120"/>
  <c r="A121"/>
  <c r="A117"/>
  <c r="A110"/>
  <c r="A108"/>
  <c r="A109"/>
  <c r="I491" i="13" l="1"/>
  <c r="I490"/>
  <c r="I512"/>
  <c r="I513"/>
  <c r="A60" i="14"/>
  <c r="B60"/>
  <c r="C60"/>
  <c r="D60"/>
  <c r="E60"/>
  <c r="G60"/>
  <c r="H60"/>
  <c r="A61"/>
  <c r="B61"/>
  <c r="C61"/>
  <c r="D61"/>
  <c r="E61"/>
  <c r="G61"/>
  <c r="H61"/>
  <c r="A62"/>
  <c r="B62"/>
  <c r="C62"/>
  <c r="D62"/>
  <c r="E62"/>
  <c r="G62"/>
  <c r="H62"/>
  <c r="A63"/>
  <c r="B63"/>
  <c r="C63"/>
  <c r="D63"/>
  <c r="E63"/>
  <c r="G63"/>
  <c r="H63"/>
  <c r="A64"/>
  <c r="B64"/>
  <c r="C64"/>
  <c r="D64"/>
  <c r="E64"/>
  <c r="G64"/>
  <c r="H64"/>
  <c r="A65"/>
  <c r="B65"/>
  <c r="C65"/>
  <c r="D65"/>
  <c r="E65"/>
  <c r="G65"/>
  <c r="H65"/>
  <c r="A66"/>
  <c r="B66"/>
  <c r="C66"/>
  <c r="D66"/>
  <c r="E66"/>
  <c r="G66"/>
  <c r="H66"/>
  <c r="A67"/>
  <c r="B67"/>
  <c r="C67"/>
  <c r="D67"/>
  <c r="E67"/>
  <c r="G67"/>
  <c r="H67"/>
  <c r="A68"/>
  <c r="B68"/>
  <c r="C68"/>
  <c r="D68"/>
  <c r="E68"/>
  <c r="G68"/>
  <c r="H68"/>
  <c r="A69"/>
  <c r="B69"/>
  <c r="C69"/>
  <c r="D69"/>
  <c r="E69"/>
  <c r="G69"/>
  <c r="H69"/>
  <c r="I518" i="13"/>
  <c r="I519"/>
  <c r="I502"/>
  <c r="I503"/>
  <c r="I504"/>
  <c r="I510" l="1"/>
  <c r="I511"/>
  <c r="I507"/>
  <c r="A14" i="9"/>
  <c r="I479" i="13"/>
  <c r="I480"/>
  <c r="I493"/>
  <c r="A13" i="9" l="1"/>
  <c r="I392" i="13"/>
  <c r="I393"/>
  <c r="I394"/>
  <c r="I468"/>
  <c r="I469"/>
  <c r="I470"/>
  <c r="I471"/>
  <c r="I472"/>
  <c r="I473"/>
  <c r="I474"/>
  <c r="I475"/>
  <c r="I476"/>
  <c r="I477"/>
  <c r="I478"/>
  <c r="I481"/>
  <c r="I482"/>
  <c r="I484"/>
  <c r="I485"/>
  <c r="I487"/>
  <c r="I488"/>
  <c r="I489"/>
  <c r="I492"/>
  <c r="I494"/>
  <c r="I495"/>
  <c r="I497"/>
  <c r="I498"/>
  <c r="I496"/>
  <c r="I499"/>
  <c r="I500"/>
  <c r="I501"/>
  <c r="I508"/>
  <c r="I509"/>
  <c r="I505"/>
  <c r="I506"/>
  <c r="I514"/>
  <c r="I515"/>
  <c r="I516"/>
  <c r="I517"/>
  <c r="I520"/>
  <c r="I521"/>
  <c r="I522"/>
  <c r="I523"/>
  <c r="I524"/>
  <c r="I525"/>
  <c r="I526"/>
  <c r="I527"/>
  <c r="I528"/>
  <c r="I529"/>
  <c r="I530"/>
  <c r="I531"/>
  <c r="I532"/>
  <c r="I533"/>
  <c r="I569"/>
  <c r="I571"/>
  <c r="I572"/>
  <c r="I573"/>
  <c r="I575"/>
  <c r="I576"/>
  <c r="I577"/>
  <c r="I578"/>
  <c r="I584"/>
  <c r="I586"/>
  <c r="I594"/>
  <c r="I599"/>
  <c r="I603"/>
  <c r="I604"/>
  <c r="I605"/>
  <c r="I606"/>
  <c r="I607"/>
  <c r="I608"/>
  <c r="I609"/>
  <c r="I610"/>
  <c r="I611"/>
  <c r="I601"/>
  <c r="I602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4"/>
  <c r="I646"/>
  <c r="I647"/>
  <c r="I648"/>
  <c r="I649"/>
  <c r="I650"/>
  <c r="I660"/>
  <c r="I661"/>
  <c r="I662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1280"/>
  <c r="I1281"/>
  <c r="I1282"/>
  <c r="I239"/>
  <c r="I14"/>
  <c r="I15"/>
  <c r="I16"/>
  <c r="I17"/>
  <c r="I240"/>
  <c r="I241"/>
  <c r="I18"/>
  <c r="I19"/>
  <c r="I20"/>
  <c r="I149"/>
  <c r="I150"/>
  <c r="I151"/>
  <c r="I152"/>
  <c r="I153"/>
  <c r="I154"/>
  <c r="I242"/>
  <c r="I243"/>
  <c r="I244"/>
  <c r="I21"/>
  <c r="I22"/>
  <c r="I23"/>
  <c r="I24"/>
  <c r="I25"/>
  <c r="I26"/>
  <c r="I155"/>
  <c r="I245"/>
  <c r="I246"/>
  <c r="I247"/>
  <c r="I248"/>
  <c r="I249"/>
  <c r="I250"/>
  <c r="I251"/>
  <c r="I27"/>
  <c r="I28"/>
  <c r="I29"/>
  <c r="I30"/>
  <c r="I31"/>
  <c r="I32"/>
  <c r="I33"/>
  <c r="I156"/>
  <c r="I157"/>
  <c r="I158"/>
  <c r="I159"/>
  <c r="I252"/>
  <c r="I253"/>
  <c r="I254"/>
  <c r="I255"/>
  <c r="I256"/>
  <c r="I257"/>
  <c r="I258"/>
  <c r="I259"/>
  <c r="I34"/>
  <c r="I35"/>
  <c r="I260"/>
  <c r="I160"/>
  <c r="I161"/>
  <c r="I162"/>
  <c r="I163"/>
  <c r="I261"/>
  <c r="I262"/>
  <c r="I36"/>
  <c r="I37"/>
  <c r="I38"/>
  <c r="I164"/>
  <c r="I39"/>
  <c r="I40"/>
  <c r="I41"/>
  <c r="I165"/>
  <c r="I166"/>
  <c r="I167"/>
  <c r="I168"/>
  <c r="I263"/>
  <c r="I42"/>
  <c r="I43"/>
  <c r="I44"/>
  <c r="I45"/>
  <c r="I46"/>
  <c r="I47"/>
  <c r="I48"/>
  <c r="I169"/>
  <c r="I170"/>
  <c r="I264"/>
  <c r="I49"/>
  <c r="I50"/>
  <c r="I51"/>
  <c r="I52"/>
  <c r="I53"/>
  <c r="I171"/>
  <c r="I172"/>
  <c r="I173"/>
  <c r="I174"/>
  <c r="I175"/>
  <c r="I265"/>
  <c r="I266"/>
  <c r="I267"/>
  <c r="I268"/>
  <c r="I269"/>
  <c r="I54"/>
  <c r="I55"/>
  <c r="I56"/>
  <c r="I57"/>
  <c r="I58"/>
  <c r="I59"/>
  <c r="I60"/>
  <c r="I61"/>
  <c r="I62"/>
  <c r="I63"/>
  <c r="I64"/>
  <c r="I65"/>
  <c r="I66"/>
  <c r="I176"/>
  <c r="I177"/>
  <c r="I178"/>
  <c r="I270"/>
  <c r="I271"/>
  <c r="I67"/>
  <c r="I68"/>
  <c r="I69"/>
  <c r="I70"/>
  <c r="I71"/>
  <c r="I72"/>
  <c r="I73"/>
  <c r="I74"/>
  <c r="I75"/>
  <c r="I179"/>
  <c r="I180"/>
  <c r="I181"/>
  <c r="I182"/>
  <c r="I183"/>
  <c r="I184"/>
  <c r="I185"/>
  <c r="I186"/>
  <c r="I272"/>
  <c r="I273"/>
  <c r="I274"/>
  <c r="I275"/>
  <c r="I276"/>
  <c r="I277"/>
  <c r="I278"/>
  <c r="I279"/>
  <c r="I280"/>
  <c r="I281"/>
  <c r="I282"/>
  <c r="I76"/>
  <c r="I77"/>
  <c r="I78"/>
  <c r="I79"/>
  <c r="I187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382"/>
  <c r="I383"/>
  <c r="I384"/>
  <c r="I385"/>
  <c r="I386"/>
  <c r="I387"/>
  <c r="I388"/>
  <c r="I458"/>
  <c r="I459"/>
  <c r="I460"/>
  <c r="I461"/>
  <c r="I462"/>
  <c r="I463"/>
  <c r="I464"/>
  <c r="I465"/>
  <c r="I466"/>
  <c r="I467"/>
  <c r="I389"/>
  <c r="I390"/>
  <c r="I391"/>
  <c r="I238"/>
  <c r="I437" l="1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36"/>
  <c r="I365"/>
  <c r="I366"/>
  <c r="I367"/>
  <c r="I368"/>
  <c r="I369"/>
  <c r="I370"/>
  <c r="I371"/>
  <c r="I372"/>
  <c r="I373"/>
  <c r="I374"/>
  <c r="I375"/>
  <c r="I357"/>
  <c r="I358"/>
  <c r="I359"/>
  <c r="I376"/>
  <c r="I377"/>
  <c r="I378"/>
  <c r="I360"/>
  <c r="I361"/>
  <c r="I379"/>
  <c r="I380"/>
  <c r="I381"/>
  <c r="I362"/>
  <c r="I363"/>
  <c r="I364"/>
  <c r="A99" i="17"/>
  <c r="A98"/>
  <c r="A97"/>
  <c r="A25" i="9"/>
  <c r="A28"/>
  <c r="A38" i="14"/>
  <c r="B38"/>
  <c r="C38"/>
  <c r="D38"/>
  <c r="E38"/>
  <c r="A21" i="9" l="1"/>
  <c r="A93" i="17"/>
  <c r="A92"/>
  <c r="A87"/>
  <c r="O16" i="18"/>
  <c r="N16"/>
  <c r="M16"/>
  <c r="L16"/>
  <c r="A78"/>
  <c r="A320" i="17" l="1"/>
  <c r="A319"/>
  <c r="A189"/>
  <c r="A184"/>
  <c r="A178"/>
  <c r="A172"/>
  <c r="A169"/>
  <c r="A163"/>
  <c r="A157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28"/>
  <c r="K60" i="18"/>
  <c r="I60"/>
  <c r="K59"/>
  <c r="I59"/>
  <c r="A127" i="17"/>
  <c r="K58" i="18"/>
  <c r="I58"/>
  <c r="A126" i="17"/>
  <c r="K56" i="18"/>
  <c r="I56"/>
  <c r="K55"/>
  <c r="I55"/>
  <c r="K54"/>
  <c r="I54"/>
  <c r="K53"/>
  <c r="I53"/>
  <c r="A107" i="17"/>
  <c r="H13" i="8"/>
  <c r="A104" i="17"/>
  <c r="A103"/>
  <c r="A102"/>
  <c r="A101"/>
  <c r="A100"/>
  <c r="A96"/>
  <c r="A95"/>
  <c r="A94"/>
  <c r="A91"/>
  <c r="A90"/>
  <c r="A89"/>
  <c r="A88"/>
  <c r="A86"/>
  <c r="A85"/>
  <c r="A84"/>
  <c r="A83"/>
  <c r="A82"/>
  <c r="A81"/>
  <c r="A80"/>
  <c r="A79"/>
  <c r="K52" i="18"/>
  <c r="I52"/>
  <c r="A78" i="17"/>
  <c r="K51" i="18"/>
  <c r="I51"/>
  <c r="A77" i="17"/>
  <c r="K50" i="18"/>
  <c r="I50"/>
  <c r="A76" i="17"/>
  <c r="K49" i="18"/>
  <c r="I49"/>
  <c r="A75" i="17"/>
  <c r="K48" i="18"/>
  <c r="I48"/>
  <c r="A74" i="17"/>
  <c r="K47" i="18"/>
  <c r="I47"/>
  <c r="A73" i="17"/>
  <c r="K46" i="18"/>
  <c r="I46"/>
  <c r="A72" i="17"/>
  <c r="K45" i="18"/>
  <c r="I45"/>
  <c r="A71" i="17"/>
  <c r="K44" i="18"/>
  <c r="I44"/>
  <c r="A70" i="17"/>
  <c r="K43" i="18"/>
  <c r="I43"/>
  <c r="A69" i="17"/>
  <c r="A68"/>
  <c r="A67"/>
  <c r="A66"/>
  <c r="A65"/>
  <c r="A64"/>
  <c r="A63"/>
  <c r="A62"/>
  <c r="A61"/>
  <c r="A60"/>
  <c r="A59"/>
  <c r="A58"/>
  <c r="K31" i="18"/>
  <c r="I31"/>
  <c r="A57" i="17"/>
  <c r="A56"/>
  <c r="A55"/>
  <c r="A54"/>
  <c r="A53"/>
  <c r="A52"/>
  <c r="A51"/>
  <c r="K24" i="18"/>
  <c r="A50" i="17"/>
  <c r="K23" i="18"/>
  <c r="I23"/>
  <c r="A49" i="17"/>
  <c r="A48"/>
  <c r="K21" i="18"/>
  <c r="A47" i="17"/>
  <c r="A46"/>
  <c r="A45"/>
  <c r="A44"/>
  <c r="A43"/>
  <c r="A42"/>
  <c r="A41"/>
  <c r="A40"/>
  <c r="A39"/>
  <c r="A38"/>
  <c r="A37"/>
  <c r="A36"/>
  <c r="A35"/>
  <c r="A34"/>
  <c r="A33"/>
  <c r="A32"/>
  <c r="A30"/>
  <c r="A29"/>
  <c r="A28"/>
  <c r="I30" i="18"/>
  <c r="A27" i="17"/>
  <c r="K29" i="18"/>
  <c r="I29"/>
  <c r="A26" i="17"/>
  <c r="K28" i="18"/>
  <c r="I28"/>
  <c r="A25" i="17"/>
  <c r="A24"/>
  <c r="K26" i="18"/>
  <c r="I26"/>
  <c r="A23" i="17"/>
  <c r="K25" i="18"/>
  <c r="I25"/>
  <c r="A22" i="17"/>
  <c r="A21"/>
  <c r="A20"/>
  <c r="A19"/>
  <c r="I21" i="18"/>
  <c r="A18" i="17"/>
  <c r="K20" i="18"/>
  <c r="I20"/>
  <c r="A17" i="17"/>
  <c r="K19" i="18"/>
  <c r="I19"/>
  <c r="A16" i="17"/>
  <c r="I18" i="18"/>
  <c r="A15" i="17"/>
  <c r="A14"/>
  <c r="A13"/>
  <c r="A12"/>
  <c r="A11"/>
  <c r="A10"/>
  <c r="A9"/>
  <c r="A8"/>
  <c r="A7"/>
  <c r="A6"/>
  <c r="A5"/>
  <c r="G5" i="8"/>
  <c r="H5"/>
  <c r="I5"/>
  <c r="J5"/>
  <c r="B15" i="14"/>
  <c r="I14"/>
  <c r="K18" i="18" l="1"/>
  <c r="I38"/>
  <c r="I39"/>
  <c r="K41"/>
  <c r="K22"/>
  <c r="I22"/>
  <c r="I24"/>
  <c r="I32"/>
  <c r="K33"/>
  <c r="I34"/>
  <c r="K35"/>
  <c r="I36"/>
  <c r="K37"/>
  <c r="K39"/>
  <c r="I40"/>
  <c r="I42"/>
  <c r="K32"/>
  <c r="I33"/>
  <c r="K34"/>
  <c r="I35"/>
  <c r="K36"/>
  <c r="I37"/>
  <c r="K38"/>
  <c r="K40"/>
  <c r="I41"/>
  <c r="K42"/>
  <c r="K30"/>
  <c r="H14" i="8"/>
  <c r="I27" i="18"/>
  <c r="K17"/>
  <c r="J13" i="8"/>
  <c r="N13" s="1"/>
  <c r="J14"/>
  <c r="N14" s="1"/>
  <c r="K27" i="18"/>
  <c r="G13" i="8"/>
  <c r="G14"/>
  <c r="I13"/>
  <c r="M13" s="1"/>
  <c r="I14"/>
  <c r="M14" s="1"/>
  <c r="J17" i="18"/>
  <c r="F17"/>
  <c r="D17"/>
  <c r="B17"/>
  <c r="H17"/>
  <c r="H79" s="1"/>
  <c r="E17"/>
  <c r="C17"/>
  <c r="A17" s="1"/>
  <c r="I17"/>
  <c r="G7" i="8"/>
  <c r="I7"/>
  <c r="G8"/>
  <c r="I8"/>
  <c r="G9"/>
  <c r="I9"/>
  <c r="G10"/>
  <c r="I10"/>
  <c r="G11"/>
  <c r="I11"/>
  <c r="G12"/>
  <c r="I12"/>
  <c r="J12"/>
  <c r="J6"/>
  <c r="I6"/>
  <c r="H6"/>
  <c r="G6"/>
  <c r="H12"/>
  <c r="I189" i="13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6"/>
  <c r="I117"/>
  <c r="I118"/>
  <c r="I119"/>
  <c r="I120"/>
  <c r="I121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188"/>
  <c r="D16" i="14"/>
  <c r="D15"/>
  <c r="G15"/>
  <c r="H15"/>
  <c r="J14"/>
  <c r="G16"/>
  <c r="H16"/>
  <c r="D17"/>
  <c r="G17"/>
  <c r="H17"/>
  <c r="D18"/>
  <c r="G18"/>
  <c r="H18"/>
  <c r="D19"/>
  <c r="G19"/>
  <c r="H19"/>
  <c r="D20"/>
  <c r="G20"/>
  <c r="H20"/>
  <c r="D21"/>
  <c r="G21"/>
  <c r="H21"/>
  <c r="D22"/>
  <c r="G22"/>
  <c r="H22"/>
  <c r="D23"/>
  <c r="G23"/>
  <c r="H23"/>
  <c r="D24"/>
  <c r="G24"/>
  <c r="H24"/>
  <c r="D25"/>
  <c r="G25"/>
  <c r="H25"/>
  <c r="D26"/>
  <c r="G26"/>
  <c r="H26"/>
  <c r="D29"/>
  <c r="G29"/>
  <c r="H29"/>
  <c r="D30"/>
  <c r="G30"/>
  <c r="H30"/>
  <c r="D31"/>
  <c r="G31"/>
  <c r="H31"/>
  <c r="D32"/>
  <c r="G32"/>
  <c r="H32"/>
  <c r="D33"/>
  <c r="G33"/>
  <c r="H33"/>
  <c r="D34"/>
  <c r="G34"/>
  <c r="H34"/>
  <c r="D35"/>
  <c r="G35"/>
  <c r="H35"/>
  <c r="D36"/>
  <c r="G36"/>
  <c r="H36"/>
  <c r="D37"/>
  <c r="G37"/>
  <c r="H37"/>
  <c r="G38"/>
  <c r="H38"/>
  <c r="D39"/>
  <c r="G39"/>
  <c r="H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A37"/>
  <c r="B37"/>
  <c r="C37"/>
  <c r="E37"/>
  <c r="A39"/>
  <c r="B39"/>
  <c r="E39"/>
  <c r="A40"/>
  <c r="B40"/>
  <c r="C40"/>
  <c r="E40"/>
  <c r="G40"/>
  <c r="H40"/>
  <c r="A41"/>
  <c r="B41"/>
  <c r="C41"/>
  <c r="E41"/>
  <c r="G41"/>
  <c r="H41"/>
  <c r="A42"/>
  <c r="B42"/>
  <c r="C42"/>
  <c r="E42"/>
  <c r="G42"/>
  <c r="H42"/>
  <c r="A43"/>
  <c r="B43"/>
  <c r="C43"/>
  <c r="E43"/>
  <c r="G43"/>
  <c r="H43"/>
  <c r="A44"/>
  <c r="B44"/>
  <c r="C44"/>
  <c r="E44"/>
  <c r="G44"/>
  <c r="H44"/>
  <c r="A45"/>
  <c r="B45"/>
  <c r="C45"/>
  <c r="E45"/>
  <c r="G45"/>
  <c r="H45"/>
  <c r="A46"/>
  <c r="B46"/>
  <c r="C46"/>
  <c r="E46"/>
  <c r="G46"/>
  <c r="H46"/>
  <c r="A47"/>
  <c r="B47"/>
  <c r="C47"/>
  <c r="E47"/>
  <c r="G47"/>
  <c r="H47"/>
  <c r="A48"/>
  <c r="B48"/>
  <c r="C48"/>
  <c r="E48"/>
  <c r="G48"/>
  <c r="H48"/>
  <c r="A49"/>
  <c r="B49"/>
  <c r="C49"/>
  <c r="E49"/>
  <c r="G49"/>
  <c r="H49"/>
  <c r="A50"/>
  <c r="B50"/>
  <c r="C50"/>
  <c r="E50"/>
  <c r="G50"/>
  <c r="H50"/>
  <c r="A51"/>
  <c r="B51"/>
  <c r="C51"/>
  <c r="E51"/>
  <c r="G51"/>
  <c r="H51"/>
  <c r="A52"/>
  <c r="B52"/>
  <c r="C52"/>
  <c r="E52"/>
  <c r="G52"/>
  <c r="H52"/>
  <c r="A53"/>
  <c r="B53"/>
  <c r="C53"/>
  <c r="E53"/>
  <c r="G53"/>
  <c r="H53"/>
  <c r="A54"/>
  <c r="B54"/>
  <c r="C54"/>
  <c r="E54"/>
  <c r="G54"/>
  <c r="H54"/>
  <c r="A55"/>
  <c r="B55"/>
  <c r="C55"/>
  <c r="E55"/>
  <c r="G55"/>
  <c r="H55"/>
  <c r="A56"/>
  <c r="B56"/>
  <c r="C56"/>
  <c r="E56"/>
  <c r="G56"/>
  <c r="H56"/>
  <c r="A57"/>
  <c r="B57"/>
  <c r="C57"/>
  <c r="E57"/>
  <c r="G57"/>
  <c r="H57"/>
  <c r="A58"/>
  <c r="B58"/>
  <c r="C58"/>
  <c r="E58"/>
  <c r="G58"/>
  <c r="H58"/>
  <c r="A59"/>
  <c r="B59"/>
  <c r="C59"/>
  <c r="E59"/>
  <c r="G59"/>
  <c r="H59"/>
  <c r="A16"/>
  <c r="B16"/>
  <c r="E16"/>
  <c r="A17"/>
  <c r="B17"/>
  <c r="E17"/>
  <c r="A18"/>
  <c r="B18"/>
  <c r="E18"/>
  <c r="A19"/>
  <c r="B19"/>
  <c r="E19"/>
  <c r="A20"/>
  <c r="B20"/>
  <c r="E20"/>
  <c r="A21"/>
  <c r="B21"/>
  <c r="E21"/>
  <c r="A22"/>
  <c r="B22"/>
  <c r="E22"/>
  <c r="A23"/>
  <c r="B23"/>
  <c r="E23"/>
  <c r="A24"/>
  <c r="B24"/>
  <c r="E24"/>
  <c r="A25"/>
  <c r="B25"/>
  <c r="E25"/>
  <c r="A26"/>
  <c r="B26"/>
  <c r="E26"/>
  <c r="A29"/>
  <c r="B29"/>
  <c r="E29"/>
  <c r="A30"/>
  <c r="B30"/>
  <c r="E30"/>
  <c r="A31"/>
  <c r="B31"/>
  <c r="E31"/>
  <c r="A32"/>
  <c r="B32"/>
  <c r="E32"/>
  <c r="A33"/>
  <c r="B33"/>
  <c r="E33"/>
  <c r="A34"/>
  <c r="B34"/>
  <c r="C34"/>
  <c r="E34"/>
  <c r="A35"/>
  <c r="B35"/>
  <c r="C35"/>
  <c r="E35"/>
  <c r="A36"/>
  <c r="B36"/>
  <c r="C36"/>
  <c r="E36"/>
  <c r="E15"/>
  <c r="A3" i="13"/>
  <c r="C15" i="14"/>
  <c r="C17"/>
  <c r="C18"/>
  <c r="C19"/>
  <c r="C20"/>
  <c r="C21"/>
  <c r="C22"/>
  <c r="C23"/>
  <c r="C24"/>
  <c r="C25"/>
  <c r="C26"/>
  <c r="C29"/>
  <c r="C30"/>
  <c r="C31"/>
  <c r="C32"/>
  <c r="C33"/>
  <c r="A4" i="9"/>
  <c r="A5"/>
  <c r="A6"/>
  <c r="A7"/>
  <c r="A8"/>
  <c r="A9"/>
  <c r="A10"/>
  <c r="A11"/>
  <c r="A12"/>
  <c r="A16"/>
  <c r="A18"/>
  <c r="A19"/>
  <c r="A20"/>
  <c r="A22"/>
  <c r="A17"/>
  <c r="A23"/>
  <c r="A24"/>
  <c r="A26"/>
  <c r="A29"/>
  <c r="A27"/>
  <c r="A32"/>
  <c r="A33"/>
  <c r="A34"/>
  <c r="A35"/>
  <c r="A36"/>
  <c r="A37"/>
  <c r="A38"/>
  <c r="A39"/>
  <c r="A40"/>
  <c r="A41"/>
  <c r="A42"/>
  <c r="A43"/>
  <c r="A44"/>
  <c r="A45"/>
  <c r="A46"/>
  <c r="A47"/>
  <c r="C96"/>
  <c r="C100" s="1"/>
  <c r="D96"/>
  <c r="D100" s="1"/>
  <c r="M6" i="8"/>
  <c r="K5"/>
  <c r="M5"/>
  <c r="A5"/>
  <c r="A7"/>
  <c r="A6"/>
  <c r="N5"/>
  <c r="L5"/>
  <c r="L13" l="1"/>
  <c r="L14"/>
  <c r="F96" i="9"/>
  <c r="F100" s="1"/>
  <c r="O17" i="18"/>
  <c r="M17"/>
  <c r="K13" i="8"/>
  <c r="N17" i="18"/>
  <c r="L17"/>
  <c r="J79"/>
  <c r="K14" i="8"/>
  <c r="A15" i="14"/>
  <c r="I115" i="13"/>
  <c r="K79" i="18"/>
  <c r="I79"/>
  <c r="C39" i="14"/>
  <c r="C16"/>
  <c r="G19" i="9"/>
  <c r="J9" i="8"/>
  <c r="H9"/>
  <c r="J8"/>
  <c r="J11"/>
  <c r="H11"/>
  <c r="H8"/>
  <c r="H10"/>
  <c r="M12"/>
  <c r="M11"/>
  <c r="M10"/>
  <c r="M9"/>
  <c r="M8"/>
  <c r="M7"/>
  <c r="N12"/>
  <c r="J7"/>
  <c r="H7"/>
  <c r="I15" i="14"/>
  <c r="L12" i="8"/>
  <c r="K12"/>
  <c r="K11"/>
  <c r="K10"/>
  <c r="K9"/>
  <c r="K8"/>
  <c r="H19" i="9"/>
  <c r="G5"/>
  <c r="K7" i="8"/>
  <c r="K6"/>
  <c r="G4" i="9"/>
  <c r="H5"/>
  <c r="G28" i="8"/>
  <c r="G30" s="1"/>
  <c r="H4" i="9"/>
  <c r="E96"/>
  <c r="E100" s="1"/>
  <c r="G95" i="14"/>
  <c r="H95"/>
  <c r="J15"/>
  <c r="M18" i="18" l="1"/>
  <c r="N18"/>
  <c r="L18"/>
  <c r="O18"/>
  <c r="M80"/>
  <c r="N80"/>
  <c r="L80"/>
  <c r="O80"/>
  <c r="L9" i="8"/>
  <c r="N8"/>
  <c r="L11"/>
  <c r="L8"/>
  <c r="N9"/>
  <c r="N11"/>
  <c r="J16" i="14"/>
  <c r="H96" i="9"/>
  <c r="H100" s="1"/>
  <c r="G96"/>
  <c r="G100" s="1"/>
  <c r="J96" i="14"/>
  <c r="I16"/>
  <c r="I96"/>
  <c r="I17" l="1"/>
  <c r="J17"/>
  <c r="M19" i="18"/>
  <c r="O19"/>
  <c r="L19"/>
  <c r="N19"/>
  <c r="J18" i="14" l="1"/>
  <c r="I18"/>
  <c r="O20" i="18"/>
  <c r="M20"/>
  <c r="N20"/>
  <c r="L20"/>
  <c r="N6" i="8"/>
  <c r="L6"/>
  <c r="I19" i="14" l="1"/>
  <c r="J19"/>
  <c r="O21" i="18"/>
  <c r="M21"/>
  <c r="L21"/>
  <c r="N21"/>
  <c r="J20" i="14" l="1"/>
  <c r="I20"/>
  <c r="M22" i="18"/>
  <c r="O22"/>
  <c r="N22"/>
  <c r="L22"/>
  <c r="J21" i="14" l="1"/>
  <c r="I21"/>
  <c r="L23" i="18"/>
  <c r="O23"/>
  <c r="M23"/>
  <c r="N23"/>
  <c r="J22" i="14" l="1"/>
  <c r="I22"/>
  <c r="N24" i="18"/>
  <c r="M24"/>
  <c r="O24"/>
  <c r="L24"/>
  <c r="I23" i="14" l="1"/>
  <c r="J23"/>
  <c r="L25" i="18"/>
  <c r="O25"/>
  <c r="M25"/>
  <c r="N25"/>
  <c r="L7" i="8"/>
  <c r="N7"/>
  <c r="H28"/>
  <c r="H30" s="1"/>
  <c r="J24" i="14" l="1"/>
  <c r="I24"/>
  <c r="N26" i="18"/>
  <c r="M26"/>
  <c r="O26"/>
  <c r="L26"/>
  <c r="I25" i="14" l="1"/>
  <c r="J25"/>
  <c r="L27" i="18"/>
  <c r="O27"/>
  <c r="M27"/>
  <c r="N27"/>
  <c r="I26" i="14" l="1"/>
  <c r="J26"/>
  <c r="N28" i="18"/>
  <c r="M28"/>
  <c r="O28"/>
  <c r="L28"/>
  <c r="I27" i="14" l="1"/>
  <c r="J27"/>
  <c r="L29" i="18"/>
  <c r="O29"/>
  <c r="M29"/>
  <c r="N29"/>
  <c r="J10" i="8"/>
  <c r="J28" i="14" l="1"/>
  <c r="I28"/>
  <c r="N30" i="18"/>
  <c r="M30"/>
  <c r="O30"/>
  <c r="L30"/>
  <c r="N10" i="8"/>
  <c r="L10"/>
  <c r="I28"/>
  <c r="I30" s="1"/>
  <c r="I29" i="14" l="1"/>
  <c r="J29"/>
  <c r="L31" i="18"/>
  <c r="O31"/>
  <c r="M31"/>
  <c r="N31"/>
  <c r="K28" i="8"/>
  <c r="K30" s="1"/>
  <c r="M28"/>
  <c r="M30" s="1"/>
  <c r="I30" i="14" l="1"/>
  <c r="J30"/>
  <c r="N32" i="18"/>
  <c r="M32"/>
  <c r="O32"/>
  <c r="L32"/>
  <c r="J28" i="8"/>
  <c r="J30" s="1"/>
  <c r="I31" i="14" l="1"/>
  <c r="J31"/>
  <c r="L33" i="18"/>
  <c r="O33"/>
  <c r="M33"/>
  <c r="N33"/>
  <c r="N28" i="8"/>
  <c r="N30" s="1"/>
  <c r="L28"/>
  <c r="L30" s="1"/>
  <c r="I32" i="14" l="1"/>
  <c r="J32"/>
  <c r="N34" i="18"/>
  <c r="M34"/>
  <c r="O34"/>
  <c r="L34"/>
  <c r="I33" i="14" l="1"/>
  <c r="J33"/>
  <c r="L35" i="18"/>
  <c r="O35"/>
  <c r="M35"/>
  <c r="N35"/>
  <c r="J34" i="14" l="1"/>
  <c r="I34"/>
  <c r="N36" i="18"/>
  <c r="O36"/>
  <c r="M36"/>
  <c r="L36"/>
  <c r="I35" i="14" l="1"/>
  <c r="J35"/>
  <c r="O37" i="18"/>
  <c r="M37"/>
  <c r="L37"/>
  <c r="N37"/>
  <c r="J36" i="14" l="1"/>
  <c r="I36"/>
  <c r="O38" i="18"/>
  <c r="N38"/>
  <c r="M38"/>
  <c r="O39" s="1"/>
  <c r="L38"/>
  <c r="I37" i="14" l="1"/>
  <c r="J37"/>
  <c r="M39" i="18"/>
  <c r="O40" s="1"/>
  <c r="L39"/>
  <c r="N39"/>
  <c r="N40" l="1"/>
  <c r="M40"/>
  <c r="O41" s="1"/>
  <c r="J38" i="14"/>
  <c r="L40" i="18"/>
  <c r="I38" i="14"/>
  <c r="M41" i="18" l="1"/>
  <c r="M42" s="1"/>
  <c r="L41"/>
  <c r="N41"/>
  <c r="I39" i="14"/>
  <c r="J39"/>
  <c r="O42" i="18" l="1"/>
  <c r="M43" s="1"/>
  <c r="N42"/>
  <c r="L42"/>
  <c r="I40" i="14"/>
  <c r="J40"/>
  <c r="O43" i="18" l="1"/>
  <c r="O44" s="1"/>
  <c r="I41" i="14"/>
  <c r="J41"/>
  <c r="N43" i="18"/>
  <c r="L43"/>
  <c r="M44" l="1"/>
  <c r="M45" s="1"/>
  <c r="J42" i="14"/>
  <c r="I42"/>
  <c r="L44" i="18"/>
  <c r="N44"/>
  <c r="O45" l="1"/>
  <c r="O46" s="1"/>
  <c r="I43" i="14"/>
  <c r="J43"/>
  <c r="L45" i="18"/>
  <c r="N45"/>
  <c r="M46" l="1"/>
  <c r="M47" s="1"/>
  <c r="L46"/>
  <c r="N46"/>
  <c r="J44" i="14"/>
  <c r="I44"/>
  <c r="O47" i="18" l="1"/>
  <c r="O48" s="1"/>
  <c r="L47"/>
  <c r="N47"/>
  <c r="I45" i="14"/>
  <c r="J45"/>
  <c r="M48" i="18" l="1"/>
  <c r="O49" s="1"/>
  <c r="N48"/>
  <c r="L48"/>
  <c r="J46" i="14"/>
  <c r="I46"/>
  <c r="M49" i="18" l="1"/>
  <c r="M50" s="1"/>
  <c r="L49"/>
  <c r="N49"/>
  <c r="I47" i="14"/>
  <c r="J47"/>
  <c r="O50" i="18" l="1"/>
  <c r="O51" s="1"/>
  <c r="N50"/>
  <c r="L50"/>
  <c r="J48" i="14"/>
  <c r="I48"/>
  <c r="M51" i="18" l="1"/>
  <c r="M52" s="1"/>
  <c r="L51"/>
  <c r="N51"/>
  <c r="I49" i="14"/>
  <c r="J49"/>
  <c r="O52" i="18" l="1"/>
  <c r="O53" s="1"/>
  <c r="L52"/>
  <c r="N52"/>
  <c r="J50" i="14"/>
  <c r="I50"/>
  <c r="M53" i="18" l="1"/>
  <c r="M54" s="1"/>
  <c r="N53"/>
  <c r="L53"/>
  <c r="J51" i="14"/>
  <c r="I51"/>
  <c r="O54" i="18" l="1"/>
  <c r="O55" s="1"/>
  <c r="L54"/>
  <c r="N54"/>
  <c r="J52" i="14"/>
  <c r="I52"/>
  <c r="M55" i="18" l="1"/>
  <c r="M56" s="1"/>
  <c r="N55"/>
  <c r="L55"/>
  <c r="J53" i="14"/>
  <c r="I53"/>
  <c r="O56" i="18" l="1"/>
  <c r="O57" s="1"/>
  <c r="L56"/>
  <c r="N56"/>
  <c r="I54" i="14"/>
  <c r="J54"/>
  <c r="M57" i="18" l="1"/>
  <c r="O58" s="1"/>
  <c r="N57"/>
  <c r="L57"/>
  <c r="I55" i="14"/>
  <c r="J55"/>
  <c r="M58" i="18" l="1"/>
  <c r="M59" s="1"/>
  <c r="L58"/>
  <c r="N58"/>
  <c r="I56" i="14"/>
  <c r="J56"/>
  <c r="O59" i="18" l="1"/>
  <c r="O60" s="1"/>
  <c r="N59"/>
  <c r="L59"/>
  <c r="J57" i="14"/>
  <c r="I57"/>
  <c r="M60" i="18" l="1"/>
  <c r="M61" s="1"/>
  <c r="N60"/>
  <c r="L60"/>
  <c r="I58" i="14"/>
  <c r="J58"/>
  <c r="O61" i="18" l="1"/>
  <c r="O62" s="1"/>
  <c r="M62"/>
  <c r="N61"/>
  <c r="L61"/>
  <c r="J59" i="14"/>
  <c r="I59"/>
  <c r="O63" i="18" l="1"/>
  <c r="N62"/>
  <c r="L62"/>
  <c r="M63"/>
  <c r="J60" i="14"/>
  <c r="I60"/>
  <c r="A106" i="17"/>
  <c r="A105"/>
  <c r="M64" i="18" l="1"/>
  <c r="N63"/>
  <c r="L63"/>
  <c r="N64" s="1"/>
  <c r="O64"/>
  <c r="O65" s="1"/>
  <c r="I61" i="14"/>
  <c r="J61"/>
  <c r="L64" i="18" l="1"/>
  <c r="L65" s="1"/>
  <c r="M65"/>
  <c r="M66" s="1"/>
  <c r="J62" i="14"/>
  <c r="I62"/>
  <c r="N65" i="18" l="1"/>
  <c r="N66" s="1"/>
  <c r="O66"/>
  <c r="I63" i="14"/>
  <c r="J63"/>
  <c r="A113" i="17"/>
  <c r="A116"/>
  <c r="A114"/>
  <c r="A115"/>
  <c r="L66" i="18" l="1"/>
  <c r="L67" s="1"/>
  <c r="O67"/>
  <c r="M67"/>
  <c r="J64" i="14"/>
  <c r="I64"/>
  <c r="N67" i="18" l="1"/>
  <c r="N68" s="1"/>
  <c r="O68"/>
  <c r="M68"/>
  <c r="I65" i="14"/>
  <c r="J65"/>
  <c r="L68" i="18" l="1"/>
  <c r="L69" s="1"/>
  <c r="M69"/>
  <c r="O69"/>
  <c r="J66" i="14"/>
  <c r="I66"/>
  <c r="N69" i="18" l="1"/>
  <c r="N70" s="1"/>
  <c r="M70"/>
  <c r="O70"/>
  <c r="I67" i="14"/>
  <c r="J67"/>
  <c r="L70" i="18" l="1"/>
  <c r="L71" s="1"/>
  <c r="O71"/>
  <c r="M71"/>
  <c r="M72" s="1"/>
  <c r="N71"/>
  <c r="J68" i="14"/>
  <c r="I68"/>
  <c r="N72" i="18" l="1"/>
  <c r="O72"/>
  <c r="O73" s="1"/>
  <c r="L72"/>
  <c r="I69" i="14"/>
  <c r="J69"/>
  <c r="L73" i="18" l="1"/>
  <c r="M73"/>
  <c r="M74" s="1"/>
  <c r="N73"/>
  <c r="N74" s="1"/>
  <c r="I70" i="14"/>
  <c r="J70"/>
  <c r="J71" s="1"/>
  <c r="O74" i="18" l="1"/>
  <c r="O75" s="1"/>
  <c r="L74"/>
  <c r="L75" s="1"/>
  <c r="I71" i="14"/>
  <c r="I72" s="1"/>
  <c r="M75" i="18" l="1"/>
  <c r="M76" s="1"/>
  <c r="N75"/>
  <c r="N76" s="1"/>
  <c r="J72" i="14"/>
  <c r="J73" s="1"/>
  <c r="O76" i="18" l="1"/>
  <c r="L76"/>
  <c r="I73" i="14"/>
  <c r="I74" s="1"/>
  <c r="J74" l="1"/>
  <c r="J75" l="1"/>
  <c r="I75"/>
  <c r="I76" l="1"/>
  <c r="I77" s="1"/>
  <c r="J76"/>
  <c r="J77" s="1"/>
  <c r="J78" l="1"/>
  <c r="J79" s="1"/>
  <c r="J80" s="1"/>
  <c r="I78"/>
  <c r="I79"/>
  <c r="I80" l="1"/>
  <c r="I81" s="1"/>
  <c r="I82" l="1"/>
  <c r="I83" s="1"/>
  <c r="J81"/>
  <c r="J82" s="1"/>
  <c r="J83" l="1"/>
  <c r="J84" l="1"/>
  <c r="J85" s="1"/>
  <c r="J86" s="1"/>
  <c r="I84"/>
  <c r="I85" s="1"/>
  <c r="I86" s="1"/>
</calcChain>
</file>

<file path=xl/sharedStrings.xml><?xml version="1.0" encoding="utf-8"?>
<sst xmlns="http://schemas.openxmlformats.org/spreadsheetml/2006/main" count="6621" uniqueCount="814">
  <si>
    <t>(Dùng cho TK: 131, 331)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</si>
  <si>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</si>
  <si>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</si>
  <si>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</si>
  <si>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</si>
  <si>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</si>
  <si>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</si>
  <si>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</si>
  <si>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</si>
  <si>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</si>
  <si>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</si>
  <si>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</si>
  <si>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</si>
  <si>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</si>
  <si>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</si>
  <si>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</si>
  <si>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</si>
  <si>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</si>
  <si>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</t>
  </si>
  <si>
    <t>x</t>
  </si>
  <si>
    <t>- Số dư cuối kỳ</t>
  </si>
  <si>
    <t>Người ghi sổ</t>
  </si>
  <si>
    <t>Kế toán trưởng</t>
  </si>
  <si>
    <t>(Ký, họ tên)</t>
  </si>
  <si>
    <t>Loại ngoại tệ: USD</t>
  </si>
  <si>
    <t>Tỷ giá hối đoái</t>
  </si>
  <si>
    <t>Ngoại tệ</t>
  </si>
  <si>
    <t>Quy ra VND</t>
  </si>
  <si>
    <t>STT</t>
  </si>
  <si>
    <t>Đơn vị: Công Ty TNHH Hải Sản An Lạc</t>
  </si>
  <si>
    <t>Tài khoản: 131</t>
  </si>
  <si>
    <t>Thời hạn được chiết khấu</t>
  </si>
  <si>
    <t>- Sổ này có …01…..trang, đánh số từ trang 01 đến trang …01…..</t>
  </si>
  <si>
    <t>ĐƠN VỊ</t>
  </si>
  <si>
    <t>ĐẦU KỲ</t>
  </si>
  <si>
    <t>PHÁT SINH</t>
  </si>
  <si>
    <t>SỐ DƯ CUỐI KỲ</t>
  </si>
  <si>
    <t>NỢ</t>
  </si>
  <si>
    <t>CÓ</t>
  </si>
  <si>
    <t>TỔNG CỘNG</t>
  </si>
  <si>
    <t>Quy ra VNĐ</t>
  </si>
  <si>
    <t>AFONIK</t>
  </si>
  <si>
    <t>JINTATSU FOODSTUFF CO., LTD</t>
  </si>
  <si>
    <t>Địa chỉ: Lô A14, Đường 4A, KCN Hải Sơn, Huyện Đức Hòa, Tỉnh Long An</t>
  </si>
  <si>
    <t xml:space="preserve"> </t>
  </si>
  <si>
    <t>Cty TNHH DV XNK Hoàng Hải</t>
  </si>
  <si>
    <t>GBC</t>
  </si>
  <si>
    <t>1122</t>
  </si>
  <si>
    <t>5112X</t>
  </si>
  <si>
    <t>CTGS</t>
  </si>
  <si>
    <t>635</t>
  </si>
  <si>
    <t>Phí thanh toán</t>
  </si>
  <si>
    <t>VAT Phí thanh toán</t>
  </si>
  <si>
    <t>515</t>
  </si>
  <si>
    <t>1331</t>
  </si>
  <si>
    <t>Phí NH NNg giảm trừ</t>
  </si>
  <si>
    <t>CUỐI KỲ</t>
  </si>
  <si>
    <t>DNTN SX TM XNK Khang Thịnh Phước</t>
  </si>
  <si>
    <t>Cty TNHH Nhựa Duy Tân</t>
  </si>
  <si>
    <t>Cty TNHH Tân Hải Việt</t>
  </si>
  <si>
    <t>Cty TNHH MTV Muối Tân Thành</t>
  </si>
  <si>
    <t>Cty TNHH TM DV Bao Bì Giấy Tân Minh Thư</t>
  </si>
  <si>
    <t>Cty TNHH Tấn Dũng</t>
  </si>
  <si>
    <t>Cty TNHH Bao Bì Nhựa Thành Phú</t>
  </si>
  <si>
    <t>Cty TNHH Cơ Khí Nam Thành Công</t>
  </si>
  <si>
    <t>Cty TNHH TM DV Toàn Nguyễn</t>
  </si>
  <si>
    <t>Cty Bảo Minh Bến Tre</t>
  </si>
  <si>
    <t>Cửa Hàng Xuân Thu</t>
  </si>
  <si>
    <t>Cty CP chiếu xạ An Phú</t>
  </si>
  <si>
    <t>Cty Điện Lực Long An</t>
  </si>
  <si>
    <t>Đỗ Thị Hoàng Mai</t>
  </si>
  <si>
    <t>Lê Thị Kim Liên</t>
  </si>
  <si>
    <t>Lê Thị Kim Thanh</t>
  </si>
  <si>
    <t>Lê Thị Thiện Em</t>
  </si>
  <si>
    <t>Nguyễn Thanh Vân</t>
  </si>
  <si>
    <t>Nguyễn Thị Kim Vân</t>
  </si>
  <si>
    <t>Nguyễn Thị Mộng Tuyền</t>
  </si>
  <si>
    <t>Nguyễn Thị Tuyết Đang</t>
  </si>
  <si>
    <t>Nguyễn Văn Lắm</t>
  </si>
  <si>
    <t>Nguyễn Văn Tha</t>
  </si>
  <si>
    <t>Phạm Thị Chính</t>
  </si>
  <si>
    <t>Trần Thị Lang</t>
  </si>
  <si>
    <t>Trần Văn An</t>
  </si>
  <si>
    <t>Trương Quốc Tuấn</t>
  </si>
  <si>
    <t>Võ Thị Bảy</t>
  </si>
  <si>
    <t>Đơn vị: CÔNG TY TNHH HẢI SẢN AN LẠC</t>
  </si>
  <si>
    <t>SỔ CHI TIẾT THANH TOÁN VỚI NGƯỜI BÁN</t>
  </si>
  <si>
    <t>Tài khoản: 331</t>
  </si>
  <si>
    <t>Thời hạn chiết khấu</t>
  </si>
  <si>
    <t>- Sổ này có  01 trang, đánh số từ trang 01 đến trang 01</t>
  </si>
  <si>
    <t>- Ngày mở sổ: 02/01/2015</t>
  </si>
  <si>
    <t>Ngày 31 tháng  12  năm  2015</t>
  </si>
  <si>
    <t>Đối tượng: DNTN SX TM XNK Khang Thịnh Phước</t>
  </si>
  <si>
    <t>1522</t>
  </si>
  <si>
    <t>GBN</t>
  </si>
  <si>
    <t>1121</t>
  </si>
  <si>
    <t>Thùng carton 48x35.5x22</t>
  </si>
  <si>
    <t>VAT Thùng carton 48x35.5x22</t>
  </si>
  <si>
    <t>Thùng carton 36.5x26x17.5</t>
  </si>
  <si>
    <t>VAT Thùng carton 36.5x26x17.5</t>
  </si>
  <si>
    <t>Thùng carton 54.5x37.5x38</t>
  </si>
  <si>
    <t>VAT Thùng carton 54.5x37.5x38</t>
  </si>
  <si>
    <t>Túi cá chỉ vàng 40g</t>
  </si>
  <si>
    <t>Túi cá chỉ vàng 90g</t>
  </si>
  <si>
    <t>Thanh toán tiền bao bì</t>
  </si>
  <si>
    <t>Bảo hộ lao động</t>
  </si>
  <si>
    <t>VAT Bảo hộ lao động</t>
  </si>
  <si>
    <t>154</t>
  </si>
  <si>
    <t>TỔNG HỢP TÀI KHOẢN 131 - 2015</t>
  </si>
  <si>
    <t>TỔNG HỢP TÀI KHOẢN 331 - 2015</t>
  </si>
  <si>
    <t>Mẫu số S32-DN</t>
  </si>
  <si>
    <t xml:space="preserve">(Ban hành theo Thông tư số 200/2014/TT-BTC </t>
  </si>
  <si>
    <t xml:space="preserve"> Ngày 22/12/2014 của Bộ Tài chính)</t>
  </si>
  <si>
    <t>Mẫu số S31-DN</t>
  </si>
  <si>
    <t>(Ban hành theo Thông tư số 200/2014/TT-BTC Ngày 22/12/2014 của Bộ Tài chính)</t>
  </si>
  <si>
    <t xml:space="preserve">SỔ CHI TIẾT THANH TOÁN VỚI NGƯỜI MUA BẰNG NGOẠI TỆ           </t>
  </si>
  <si>
    <t>Thùng carton 47x37x11</t>
  </si>
  <si>
    <t>Cước vận chuyển quốc tế</t>
  </si>
  <si>
    <t>Cty CP Giao Nhận Vận Tải Song Tân</t>
  </si>
  <si>
    <t>KH</t>
  </si>
  <si>
    <t xml:space="preserve">Đối tượng: </t>
  </si>
  <si>
    <t>C12</t>
  </si>
  <si>
    <t>C06</t>
  </si>
  <si>
    <t>C08</t>
  </si>
  <si>
    <t>1111</t>
  </si>
  <si>
    <t>Khách Hàng</t>
  </si>
  <si>
    <t>Tháng</t>
  </si>
  <si>
    <t>C35</t>
  </si>
  <si>
    <t>Thu tiền hàng</t>
  </si>
  <si>
    <t>C26</t>
  </si>
  <si>
    <t>Hồ Thị Mỹ</t>
  </si>
  <si>
    <t>Đỗ Văn Tâm</t>
  </si>
  <si>
    <t>VL</t>
  </si>
  <si>
    <t>Cty CP CB XNK Thủy Sản Bà Rịa VT</t>
  </si>
  <si>
    <t>BIZMAX CO., LTD</t>
  </si>
  <si>
    <t>THREE C</t>
  </si>
  <si>
    <t>TOKAI DENPUN CO., LTD</t>
  </si>
  <si>
    <t>UKRAINA</t>
  </si>
  <si>
    <t>NAMGYUNG FOOD CO., LTD</t>
  </si>
  <si>
    <t>SNACK DEPOT, INC</t>
  </si>
  <si>
    <t>YIH YII CO., LTD</t>
  </si>
  <si>
    <t>YANBIAN</t>
  </si>
  <si>
    <t>PXK</t>
  </si>
  <si>
    <t>Cá mai</t>
  </si>
  <si>
    <t>5112N</t>
  </si>
  <si>
    <t>Ghẹ</t>
  </si>
  <si>
    <t>33311</t>
  </si>
  <si>
    <t>Tôm khô</t>
  </si>
  <si>
    <t>Cá chỉ vàng</t>
  </si>
  <si>
    <t>Cá cơm</t>
  </si>
  <si>
    <t>Phí thanh toán ngoài nước</t>
  </si>
  <si>
    <t>6422</t>
  </si>
  <si>
    <t>VAT Phí thanh toán ngoài nước</t>
  </si>
  <si>
    <t>Phí NHNN giảm trừ</t>
  </si>
  <si>
    <t>Thu tiền chiết khấu</t>
  </si>
  <si>
    <t>Phí dịch vụ thanh toán</t>
  </si>
  <si>
    <t>VAT Phí dịch vụ thanh toán</t>
  </si>
  <si>
    <t>Phí dịch vụ thanh toán nước ngoài</t>
  </si>
  <si>
    <t>VAT Phí dịch vụ thanh toán nước ngoài</t>
  </si>
  <si>
    <t>Cá ngân</t>
  </si>
  <si>
    <t>Cá bò</t>
  </si>
  <si>
    <t>Ukraina - Chênh lệch tỷ giá</t>
  </si>
  <si>
    <t>Cty TNHH SX Bao Bì Nam Việt</t>
  </si>
  <si>
    <t>Cty TNHH SX-TM Nghị Hòa</t>
  </si>
  <si>
    <t>Cty TNHH TM Thành Long</t>
  </si>
  <si>
    <t>Trung Tâm Kỹ Thuật Đo Lường Chất Lượng 3</t>
  </si>
  <si>
    <t>Cty TNHH Dịch vụ Giao nhận AAAS</t>
  </si>
  <si>
    <t>Cty TNHH TMDV CNTT G.O.L</t>
  </si>
  <si>
    <t>Cty TNHH MTV VC Speedgate</t>
  </si>
  <si>
    <t>Cty TNHH Hải sản An Lạc - TP</t>
  </si>
  <si>
    <t>TT Chất Lượng Nông Lâm Thủy Sản Vùng 4</t>
  </si>
  <si>
    <t>Đỗ Ngọc Trương</t>
  </si>
  <si>
    <t>Lê Thị Diễm</t>
  </si>
  <si>
    <t>Nguyễn Văn Đức</t>
  </si>
  <si>
    <t>Nguyễn Văn Hiền</t>
  </si>
  <si>
    <t>Nguyễn Văn Tư</t>
  </si>
  <si>
    <t>Phan Quốc Việt</t>
  </si>
  <si>
    <t>Tiêu Vĩnh Phát</t>
  </si>
  <si>
    <t>Trần Ngọc Quyên</t>
  </si>
  <si>
    <t>Trương Thị Nhớ</t>
  </si>
  <si>
    <t>Vương Hải Thạnh</t>
  </si>
  <si>
    <t>VL03</t>
  </si>
  <si>
    <t xml:space="preserve">Băng keo </t>
  </si>
  <si>
    <t xml:space="preserve">VAT Băng keo </t>
  </si>
  <si>
    <t>111</t>
  </si>
  <si>
    <t>VL01</t>
  </si>
  <si>
    <t>C04</t>
  </si>
  <si>
    <t>C25</t>
  </si>
  <si>
    <t>VL04</t>
  </si>
  <si>
    <t>VL05</t>
  </si>
  <si>
    <t>Hũ ly nhỏ Nắp trắng trong</t>
  </si>
  <si>
    <t>Nắp bằng P18g Trắng trong</t>
  </si>
  <si>
    <t>C30</t>
  </si>
  <si>
    <t xml:space="preserve">Gas </t>
  </si>
  <si>
    <t xml:space="preserve">VAT Gas </t>
  </si>
  <si>
    <t>C23</t>
  </si>
  <si>
    <t>C33</t>
  </si>
  <si>
    <t xml:space="preserve">Muối </t>
  </si>
  <si>
    <t xml:space="preserve">Hộp ghẹ </t>
  </si>
  <si>
    <t xml:space="preserve">VAT Hộp ghẹ </t>
  </si>
  <si>
    <t>C13</t>
  </si>
  <si>
    <t>C21</t>
  </si>
  <si>
    <t>C22</t>
  </si>
  <si>
    <t>Thùng carton 37x26x26</t>
  </si>
  <si>
    <t>Thùng carton 48x32x13.5</t>
  </si>
  <si>
    <t>Thanh toán tiền bao bì - Nghị Hòa</t>
  </si>
  <si>
    <t>VAT Thùng carton 47x37x11</t>
  </si>
  <si>
    <t>Thùng carton 50x30x16</t>
  </si>
  <si>
    <t>VAT Thùng carton 50x30x16</t>
  </si>
  <si>
    <t>Thùng carton 46x35x10</t>
  </si>
  <si>
    <t>VAT Thùng carton 46x35x10</t>
  </si>
  <si>
    <t>Thùng carton 48x35.5x20.5</t>
  </si>
  <si>
    <t>VAT Thùng carton 48x35.5x20.5</t>
  </si>
  <si>
    <t>Thùng carton 50x30x14</t>
  </si>
  <si>
    <t>VAT Thùng carton 50x30x14</t>
  </si>
  <si>
    <t>Thùng carton 46.5x34.5x26.5</t>
  </si>
  <si>
    <t>VAT Thùng carton 46.5x34.5x26.5</t>
  </si>
  <si>
    <t>Thùng carton 50x35x25</t>
  </si>
  <si>
    <t>VAT Thùng carton 50x35x25</t>
  </si>
  <si>
    <t xml:space="preserve">Bột ngọt </t>
  </si>
  <si>
    <t>C28</t>
  </si>
  <si>
    <t>C11</t>
  </si>
  <si>
    <t>Phí duy trì MSMV</t>
  </si>
  <si>
    <t>6421</t>
  </si>
  <si>
    <t>Phí DV sử dụng phần mềm CDS</t>
  </si>
  <si>
    <t>711</t>
  </si>
  <si>
    <t>Chi phí thuê xe</t>
  </si>
  <si>
    <t>VAT chi phí thuê xe</t>
  </si>
  <si>
    <t>Phí phân tích chỉ tiêu</t>
  </si>
  <si>
    <t>Phí, lệ phí kiểm nghiệm</t>
  </si>
  <si>
    <t>Phí xử lý cá khô</t>
  </si>
  <si>
    <t>VAT Phí xử lý cá khô</t>
  </si>
  <si>
    <t>1521</t>
  </si>
  <si>
    <t>Cá chỉ vàng NL</t>
  </si>
  <si>
    <t>TU01</t>
  </si>
  <si>
    <t>141</t>
  </si>
  <si>
    <t>TU03</t>
  </si>
  <si>
    <t>TU05</t>
  </si>
  <si>
    <t>TU07</t>
  </si>
  <si>
    <t>Cá đổng NL</t>
  </si>
  <si>
    <t>TU11</t>
  </si>
  <si>
    <t>TU13</t>
  </si>
  <si>
    <t>TU15</t>
  </si>
  <si>
    <t>TU17</t>
  </si>
  <si>
    <t>TU19</t>
  </si>
  <si>
    <t>TU02</t>
  </si>
  <si>
    <t>TU04</t>
  </si>
  <si>
    <t>TU06</t>
  </si>
  <si>
    <t>TU08</t>
  </si>
  <si>
    <t>TU10</t>
  </si>
  <si>
    <t>TU12</t>
  </si>
  <si>
    <t>TU14</t>
  </si>
  <si>
    <t>TU18</t>
  </si>
  <si>
    <t>TU20</t>
  </si>
  <si>
    <t>TU09</t>
  </si>
  <si>
    <t>TU16</t>
  </si>
  <si>
    <t>Cty TNHH Hải Sản An Lạc - TP</t>
  </si>
  <si>
    <t>APLOMB TECHNOLOGY CO., LTD</t>
  </si>
  <si>
    <t>BELOKEAPRODYKT</t>
  </si>
  <si>
    <t>HONG KONG TRADING</t>
  </si>
  <si>
    <t>LLC TRADE HOUSE FAVORIT</t>
  </si>
  <si>
    <t>NAMHAE JINMI FOOD CO</t>
  </si>
  <si>
    <t>SEJIN FOODS CO., LTD</t>
  </si>
  <si>
    <t>SHUNG FON CO., LTD</t>
  </si>
  <si>
    <t>WILL TRADE</t>
  </si>
  <si>
    <t>ESK - LTD , LTD</t>
  </si>
  <si>
    <t>Thu tiền hàng 30%</t>
  </si>
  <si>
    <t>Bán hàng - Cá mai tẩm TP</t>
  </si>
  <si>
    <t>Thuế GTGT - Cá mai tẩm TP</t>
  </si>
  <si>
    <t>Cá cơm TP</t>
  </si>
  <si>
    <t>Cá mai TP</t>
  </si>
  <si>
    <t>Cá bống cắt TP</t>
  </si>
  <si>
    <t>Cá bống giòn TP</t>
  </si>
  <si>
    <t>VAT Cá cơm TP</t>
  </si>
  <si>
    <t>VAT Cá mai TP</t>
  </si>
  <si>
    <t>VAT Cá bống cắt TP</t>
  </si>
  <si>
    <t>VAT Cá bống giòn TP</t>
  </si>
  <si>
    <t>Cá chỉ vàng TP</t>
  </si>
  <si>
    <t>Chà bông cá ngừ</t>
  </si>
  <si>
    <t>VAT Tôm khô</t>
  </si>
  <si>
    <t>VAT Chà bông cá ngừ</t>
  </si>
  <si>
    <t>Khô cá ngừ</t>
  </si>
  <si>
    <t>VAT Khô cá ngừ</t>
  </si>
  <si>
    <t>Thu tiền hàng XKUT</t>
  </si>
  <si>
    <t>An Lạc TP - Chênh lệch tỷ giá</t>
  </si>
  <si>
    <t>Biovital - Cá chỉ vàng TP</t>
  </si>
  <si>
    <t>Ukragro - Cá chỉ vàng TP</t>
  </si>
  <si>
    <t>Ukragro - Cá cơm TP</t>
  </si>
  <si>
    <t>Cá mai tẩm TP</t>
  </si>
  <si>
    <t>Aplomb - Chênh lệch tỷ giá</t>
  </si>
  <si>
    <t>Bizmax - Thu tiền L/C</t>
  </si>
  <si>
    <t>Bizmax - Phí NH NNg giảm trừ</t>
  </si>
  <si>
    <t>Bizmax - Lãi chiết khấu L/C</t>
  </si>
  <si>
    <t>Bizmax - Chênh lệch tỷ giá</t>
  </si>
  <si>
    <t>Bizmax 01 - Ghẹ TP</t>
  </si>
  <si>
    <t>Bizmax 01 - Chiết khấu bộ chứng từ</t>
  </si>
  <si>
    <t>Bizmax 01 - Thu tiền L/C</t>
  </si>
  <si>
    <t>Bizmax 01 - Phí NH NNg giảm trừ</t>
  </si>
  <si>
    <t>Bizmax 01 - Lãi chiết khấu L/C</t>
  </si>
  <si>
    <t>Bizmax 01 - Chênh lệch tỷ giá</t>
  </si>
  <si>
    <t>Bizmax 02 - Ghẹ TP</t>
  </si>
  <si>
    <t>Bizmax 02 - Chiết khấu LC</t>
  </si>
  <si>
    <t>Bizmax 02 - Thu tiền L/C</t>
  </si>
  <si>
    <t>Bizmax 02 - Lãi chiết khấu L/C</t>
  </si>
  <si>
    <t>Bizmax 02 - Phí NH NNg giảm trừ</t>
  </si>
  <si>
    <t>Bizmax 02 - Chênh lệch tỷ giá</t>
  </si>
  <si>
    <t>Bizmax 03 - Ghẹ TP</t>
  </si>
  <si>
    <t>Bizmax 03 - Chiết khấu LC</t>
  </si>
  <si>
    <t>Bizmax 03 - Thu tiền L/C</t>
  </si>
  <si>
    <t>Bizmax 03 - Phí NH NNg giảm trừ</t>
  </si>
  <si>
    <t>Bizmax 03 - Lãi chiết khấu L/C</t>
  </si>
  <si>
    <t>Bizmax 03 - Chênh lệch tỷ giá</t>
  </si>
  <si>
    <t>131227-1</t>
  </si>
  <si>
    <t>131230-30</t>
  </si>
  <si>
    <t>Phí NNg giảm trừ</t>
  </si>
  <si>
    <t>811</t>
  </si>
  <si>
    <t>HongKong - Chênh lệch tỷ giá</t>
  </si>
  <si>
    <t>Jintatsu 01 - Ghẹ TP</t>
  </si>
  <si>
    <t>Jintatsu 01 - Chiết khấu LC</t>
  </si>
  <si>
    <t>Jintatsu 01 - Thu tiền L/C</t>
  </si>
  <si>
    <t>Jintatsu 01 - Lãi chiết khấu L/C</t>
  </si>
  <si>
    <t>Jintatsu 01 - Phí NH NNg giảm trừ</t>
  </si>
  <si>
    <t>Jintatsu 01 - Chênh lệch tỷ giá</t>
  </si>
  <si>
    <t>Jintatsu 02 - Ghẹ TP</t>
  </si>
  <si>
    <t>Jintatsu 02 - Thu tiền L/C</t>
  </si>
  <si>
    <t>Jintatsu 02 - Lãi chiết khấu L/C</t>
  </si>
  <si>
    <t>Jintatsu 02 - Phí NH NNg giảm trừ</t>
  </si>
  <si>
    <t>Jintatsu 02 - Chênh lệch tỷ giá</t>
  </si>
  <si>
    <t>Jintatsu 03 - Ghẹ TP</t>
  </si>
  <si>
    <t>Jintatsu 03 - Thu tiền hàng</t>
  </si>
  <si>
    <t>Jintatsu 03 - Phí NH NNg giảm trừ</t>
  </si>
  <si>
    <t>Jintatsu 03 - Chênh lệch tỷ giá</t>
  </si>
  <si>
    <t>Jintatsu 04 - Ghẹ TP</t>
  </si>
  <si>
    <t>Jintatsu 04 - Lãi suất chiết khấu</t>
  </si>
  <si>
    <t>Jintatsu 04 - Phí NH NNg giảm trừ</t>
  </si>
  <si>
    <t>Jintatsu 04 - Thu tiền hàng</t>
  </si>
  <si>
    <t>Jintatsu 04 - Thu tiền L/C</t>
  </si>
  <si>
    <t>Jintatsu 04 - Chênh lệch tỷ giá</t>
  </si>
  <si>
    <t>Jintatsu 05 - Cá chỉ vàng TP</t>
  </si>
  <si>
    <t>Jintatsu 05 - Lãi suất chiết khấu</t>
  </si>
  <si>
    <t>Jintatsu 05 - Phí NH NNg giảm trừ</t>
  </si>
  <si>
    <t>Jintatsu 05 - Thu tiền hàng</t>
  </si>
  <si>
    <t>Jintatsu 05 - Thu tiền L/C</t>
  </si>
  <si>
    <t>Jintatsu 05 - Chênh lệch tỷ giá</t>
  </si>
  <si>
    <t>Jintatsu 06 - Cá bò tẩm TP</t>
  </si>
  <si>
    <t>Jintatsu 06 - Chiết khấu bộ chứng từ</t>
  </si>
  <si>
    <t>Jintatsu 06 - Lãi suất chiết khấu</t>
  </si>
  <si>
    <t>Jintatsu 06 - Phí NH NNg giảm trừ</t>
  </si>
  <si>
    <t>Jintatsu 06 - Thu tiền hàng</t>
  </si>
  <si>
    <t>Jintatsu 06 - Chênh lệch tỷ giá</t>
  </si>
  <si>
    <t>Jintatsu 07 - Chiết khấu bộ chứng từ</t>
  </si>
  <si>
    <t>Jintatsu 07 - Ghẹ TP</t>
  </si>
  <si>
    <t>Jintatsu 07 - Lãi suất chiết khấu</t>
  </si>
  <si>
    <t>Jintatsu 07 - Phí NH NNg giảm trừ</t>
  </si>
  <si>
    <t>Jintatsu 07 - Thu tiền hàng</t>
  </si>
  <si>
    <t>Jintatsu 07 - Chênh lệch tỷ giá</t>
  </si>
  <si>
    <t>Jintatsu 08 - Cá bò tẩm TP</t>
  </si>
  <si>
    <t>Jintatsu 08 - Chiết khấu bộ chứng từ</t>
  </si>
  <si>
    <t>Jintatsu 08 - Phí dịch vụ thanh toán NNg</t>
  </si>
  <si>
    <t>Jintatsu 08 - Phí NH NNg giảm trừ</t>
  </si>
  <si>
    <t>Jintatsu 08 - Thu tiền hàng</t>
  </si>
  <si>
    <t>Jintatsu 08 - Chênh lệch tỷ giá</t>
  </si>
  <si>
    <t>Jintatsu 09 - Ghẹ TP</t>
  </si>
  <si>
    <t>Jintatsu 09 - Chiết khấu bộ chứng từ</t>
  </si>
  <si>
    <t>Jintatsu 09 - Phí dịch vụ thanh toán NNg</t>
  </si>
  <si>
    <t>Jintatsu 09 - Phí NH NNg giảm trừ</t>
  </si>
  <si>
    <t>Jintatsu 09 - Thu tiền hàng</t>
  </si>
  <si>
    <t>Jintatsu 09 - Chênh lệch tỷ giá</t>
  </si>
  <si>
    <t>Jintatsu 10 - Ghẹ TP</t>
  </si>
  <si>
    <t>Jintatsu 10 - Chênh lệch tỷ giá</t>
  </si>
  <si>
    <t>Jintatsu 11 - Cá bò tẩm TP</t>
  </si>
  <si>
    <t>Jintatsu 11- Cá đục TP</t>
  </si>
  <si>
    <t>Jintatsu 12 - Ghẹ TP</t>
  </si>
  <si>
    <t>Trade House 01 - Cá cơm TP</t>
  </si>
  <si>
    <t>Trade House 01 - Cá ngân TP</t>
  </si>
  <si>
    <t>Trade House 01 -Cá chỉ vàng TP</t>
  </si>
  <si>
    <t>Trade House 02 - Cá cơm TP</t>
  </si>
  <si>
    <t>Trade House 02 - Cá ngân TP</t>
  </si>
  <si>
    <t>Trade House 02 -Cá chỉ vàng TP</t>
  </si>
  <si>
    <t>Namgyung 01 - Cá chai tẩm TP</t>
  </si>
  <si>
    <t>Namgyung 01 - Thu tiền chiết khấu</t>
  </si>
  <si>
    <t>Namgyung 01 - Phí dịch vụ thanh toán NNg</t>
  </si>
  <si>
    <t>Namgyung 01 - Phí NH NNg giảm trừ</t>
  </si>
  <si>
    <t>Namgyung 01 - Thu tiền hàng</t>
  </si>
  <si>
    <t>Namgyung 01 - Chênh lệch tỷ giá</t>
  </si>
  <si>
    <t>Namgyung 02 - Cá trích TP</t>
  </si>
  <si>
    <t>Namgyung 02 - Cá chỉ vàng TP</t>
  </si>
  <si>
    <t>Namgyung 02 - Thu tiền chiết khấu</t>
  </si>
  <si>
    <t>Namgyung 02 - Thu tiền hàng</t>
  </si>
  <si>
    <t>Namgyung 02 - Phí dịch vụ thanh toán NNg</t>
  </si>
  <si>
    <t>Namgyung 02 - Phí NH NNg giảm trừ</t>
  </si>
  <si>
    <t>Namgyung 02 - Chênh lệch tỷ giá</t>
  </si>
  <si>
    <t>Namgyung 03 - Cá chai TP</t>
  </si>
  <si>
    <t>Namgyung 03 - Thu tiền chiết khấu</t>
  </si>
  <si>
    <t>Namhae - Cá chai tẩm TP</t>
  </si>
  <si>
    <t xml:space="preserve">Namhae - Chiết khấu bộ chứng từ </t>
  </si>
  <si>
    <t>Namhae - Thu tiền hàng</t>
  </si>
  <si>
    <t>Namhae - Lãi chiết khấu</t>
  </si>
  <si>
    <t>Namhae - Phí NH NNg giảm trừ</t>
  </si>
  <si>
    <t>Namhae - Chênh lệch tỷ giá</t>
  </si>
  <si>
    <t>Sejin - Thu tiền L/C</t>
  </si>
  <si>
    <t>Sejin - Cá chai tẩm TP</t>
  </si>
  <si>
    <t>Sejin - Thu tiền hàng</t>
  </si>
  <si>
    <t>Sejin - Lãi suất chiết khấu</t>
  </si>
  <si>
    <t>Sejin - Phí NHNN</t>
  </si>
  <si>
    <t>Sejin - Phí NH NNg giảm trừ</t>
  </si>
  <si>
    <t>Sejin - Chênh lệch tỷ giá</t>
  </si>
  <si>
    <t>Shungfon - Chênh lệch tỷ giá</t>
  </si>
  <si>
    <t>Tokai 01 - Cá mai TP</t>
  </si>
  <si>
    <t>Tokai 01 - Cá mai tẩm TP</t>
  </si>
  <si>
    <t>Tokai 01 - Cá chỉ vàng TP</t>
  </si>
  <si>
    <t>Tokai 01 - Thu tiền chiết khấu</t>
  </si>
  <si>
    <t>Tokai 01 - Thu tiền L/C</t>
  </si>
  <si>
    <t>Tokai 01 - Phí NH NNg giảm trừ</t>
  </si>
  <si>
    <t>Tokai 01 - Chênh lệch tỷ giá</t>
  </si>
  <si>
    <t>Tokai 02 - Cá mai tẩm TP</t>
  </si>
  <si>
    <t>Tokai 02 - Cá đổng tẩm TP</t>
  </si>
  <si>
    <t>Tokai 02 - Cá chỉ vàng TP</t>
  </si>
  <si>
    <t>Tokai 02 - Chiết khấu LC</t>
  </si>
  <si>
    <t>Tokai 02 - Phí NH NNg giảm trừ</t>
  </si>
  <si>
    <t>Tokai 02 - Thu tiền hàng</t>
  </si>
  <si>
    <t>Tokai 02 - Lãi chiết khấu LC</t>
  </si>
  <si>
    <t>Tokai 02 - Chênh lệch tỷ giá</t>
  </si>
  <si>
    <t>Tokai 03 -  Cá bò tẩm TP</t>
  </si>
  <si>
    <t>Tokai 03 - Cá chỉ vàng tẩm TP</t>
  </si>
  <si>
    <t>Tokai 03 - Cá đổng tẩm TP</t>
  </si>
  <si>
    <t>Tokai 03 - Thu tiền L/C</t>
  </si>
  <si>
    <t>Tokai 03 - Thu tiền hàng</t>
  </si>
  <si>
    <t>Tokai 03 - Lãi chiết khấu LC</t>
  </si>
  <si>
    <t>Tokai 03 - Phí NH NNg giảm trừ</t>
  </si>
  <si>
    <t>Tokai 03 - Chênh lệch tỷ giá</t>
  </si>
  <si>
    <t>Tokai 04 - Cá mai tẩm TP</t>
  </si>
  <si>
    <t>Tokai 04 - Chiết khấu bộ chứng từ</t>
  </si>
  <si>
    <t>Tokai 04 - Thu tiền hàng</t>
  </si>
  <si>
    <t>Tokai 04 - Phí NH NNg giảm trừ</t>
  </si>
  <si>
    <t>Tokai 04 - Chênh lệch tỷ giá</t>
  </si>
  <si>
    <t>Tokai 05 - Cá mai TP</t>
  </si>
  <si>
    <t>Tokai 05 - Cá chỉ vàng TP</t>
  </si>
  <si>
    <t>Tokai 05 - Cá bò tẩm TP</t>
  </si>
  <si>
    <t>Tokai 05 - Thu tiền chiết khấu</t>
  </si>
  <si>
    <t>Tokai 05 - Thu tiền hàng</t>
  </si>
  <si>
    <t>Tokai 05 - Phí dịch vụ thanh toán NNg</t>
  </si>
  <si>
    <t>Tokai 05 - Phí NH NNg giảm trừ</t>
  </si>
  <si>
    <t>Tokai 05 - Chênh lệch tỷ giá</t>
  </si>
  <si>
    <t>Tokai 06 - Cá bò tẩm TP</t>
  </si>
  <si>
    <t>Tokai 06 - Cá đổng TP</t>
  </si>
  <si>
    <t>Tokai 06 - Thu tiền chiết khấu</t>
  </si>
  <si>
    <t>Tokai 06 - Thu tiền hàng</t>
  </si>
  <si>
    <t>Tokai 06 - Lãi chiết khấu</t>
  </si>
  <si>
    <t>Tokai 06 - Phí NH NNg giảm trừ</t>
  </si>
  <si>
    <t>Tokai 06 - Chênh lệch tỷ giá</t>
  </si>
  <si>
    <t>Q11 - An Lạc TP - Trả thay tiền hàng</t>
  </si>
  <si>
    <t>Phí ch tiền</t>
  </si>
  <si>
    <t>VAT phí ch tiền</t>
  </si>
  <si>
    <t>Phí Thu TTR</t>
  </si>
  <si>
    <t>VAT Phí Thu TTR</t>
  </si>
  <si>
    <t>Thu TTR</t>
  </si>
  <si>
    <t>Cá mắt kiếng TP</t>
  </si>
  <si>
    <t>Will Trade - Chênh lệch tỷ giá</t>
  </si>
  <si>
    <t>Cá ngân TP</t>
  </si>
  <si>
    <t>Esk - Chênh lệch tỷ giá</t>
  </si>
  <si>
    <t>Yih Yih - Chênh lệch tỷ giá</t>
  </si>
  <si>
    <t>Cty CP Bao Bì Quang Minh</t>
  </si>
  <si>
    <t>DNTN Tân Hồng Thanh</t>
  </si>
  <si>
    <t>Cty TNHH Toàn Thịnh Phát</t>
  </si>
  <si>
    <t>Cty CP SX Ninh Phát</t>
  </si>
  <si>
    <t>Cty CP Bao Bì Tín Thành</t>
  </si>
  <si>
    <t>Cty TNHH Nhựa Long Thành</t>
  </si>
  <si>
    <t>Cty TNHH Kỹ Thuật Lạnh Phương Nam</t>
  </si>
  <si>
    <t>Cty TNHH MTV VT Ngân Vỹ Dương</t>
  </si>
  <si>
    <t>Cty Cổ Phần Hàng Hoá Vina Toàn Cầu</t>
  </si>
  <si>
    <t>Cty CP CB XNK Thuỷ sản Bà Rịa Vũng Tàu</t>
  </si>
  <si>
    <t>Cty TNHH Đại thuận Phát</t>
  </si>
  <si>
    <t>DNTN Sơn Thuỳ</t>
  </si>
  <si>
    <t>Lâm Thị Loan</t>
  </si>
  <si>
    <t>Lê Hoàng Long</t>
  </si>
  <si>
    <t>Lê Thị Diệu</t>
  </si>
  <si>
    <t>Lê Văn Thành</t>
  </si>
  <si>
    <t xml:space="preserve"> Lương Âm</t>
  </si>
  <si>
    <t>Đặng Thanh Phong</t>
  </si>
  <si>
    <t>Ngô Văn Vàng</t>
  </si>
  <si>
    <t>Nguyễn Hành</t>
  </si>
  <si>
    <t>Nguyễn Đức Tiến</t>
  </si>
  <si>
    <t>Nguyễn Thanh Bình</t>
  </si>
  <si>
    <t>Nguyễn Thanh Hải</t>
  </si>
  <si>
    <t>Nguyễn Thanh Hoàng</t>
  </si>
  <si>
    <t>Nguyễn Thanh Vinh</t>
  </si>
  <si>
    <t>Nguyễn Thành Phong</t>
  </si>
  <si>
    <t>Nguyễn Thị Hội</t>
  </si>
  <si>
    <t>Nguyễn Thị Hồng Hoa</t>
  </si>
  <si>
    <t>Nguyễn Thị Hồng Tơ</t>
  </si>
  <si>
    <t>Nguyễn Thị Kiều Oanh</t>
  </si>
  <si>
    <t>Nguyễn Thị Loan</t>
  </si>
  <si>
    <t>Nguyễn Văn Hạnh</t>
  </si>
  <si>
    <t>Nguyễn Văn Nhân</t>
  </si>
  <si>
    <t>Đỗ Tư</t>
  </si>
  <si>
    <t>Phạm Thị Bảy</t>
  </si>
  <si>
    <t>Phạm Thị Ngọc</t>
  </si>
  <si>
    <t>Quang Minh</t>
  </si>
  <si>
    <t>Trần Thị Nê</t>
  </si>
  <si>
    <t>Trương Thị Mỉm</t>
  </si>
  <si>
    <t>Võ Văn Bá</t>
  </si>
  <si>
    <t>Võ Văn Thắng</t>
  </si>
  <si>
    <t>VL08</t>
  </si>
  <si>
    <t>Trả tiền băng keo</t>
  </si>
  <si>
    <t>Thùng carton 49.5x25x17</t>
  </si>
  <si>
    <t>Thanh toán tieền bao bì</t>
  </si>
  <si>
    <t>C09</t>
  </si>
  <si>
    <t xml:space="preserve">Đường </t>
  </si>
  <si>
    <t xml:space="preserve">VAT Đường </t>
  </si>
  <si>
    <t>Trả tiền đường</t>
  </si>
  <si>
    <t>VL06</t>
  </si>
  <si>
    <t>Hũ ly nhỏ Không nắp</t>
  </si>
  <si>
    <t>VAT Hũ ly nhỏ Không nắp</t>
  </si>
  <si>
    <t>VAT Nắp bằng P18g Trắng trong</t>
  </si>
  <si>
    <t>Thanh toán tiền mua hũ ly</t>
  </si>
  <si>
    <t>Hũ ly trung Nắp trắng trong</t>
  </si>
  <si>
    <t>VAT Hũ ly trung Nắp trắng trong</t>
  </si>
  <si>
    <t>VL07</t>
  </si>
  <si>
    <t>VAT Hũ ly nhỏ Nắp trắng trong</t>
  </si>
  <si>
    <t>C18</t>
  </si>
  <si>
    <t>VL02</t>
  </si>
  <si>
    <t>C16</t>
  </si>
  <si>
    <t>Trả tiền gas</t>
  </si>
  <si>
    <t>C14</t>
  </si>
  <si>
    <t>C38</t>
  </si>
  <si>
    <t>C05</t>
  </si>
  <si>
    <t>C24</t>
  </si>
  <si>
    <t>VL10</t>
  </si>
  <si>
    <t>C32</t>
  </si>
  <si>
    <t xml:space="preserve">VAT Bột ngọt </t>
  </si>
  <si>
    <t>Trả tiền bột ngọt</t>
  </si>
  <si>
    <t>VL09</t>
  </si>
  <si>
    <t>C34</t>
  </si>
  <si>
    <t>C03</t>
  </si>
  <si>
    <t>Thùng thiếc trơn nắp lớn</t>
  </si>
  <si>
    <t>VAT Thùng thiếc trơn nắp lớn</t>
  </si>
  <si>
    <t>Trả tiền thùng thiếc</t>
  </si>
  <si>
    <t>VL12</t>
  </si>
  <si>
    <t>Thanh toán tiền muối</t>
  </si>
  <si>
    <t>Trả tiền muối</t>
  </si>
  <si>
    <t xml:space="preserve">Thùng cá mai </t>
  </si>
  <si>
    <t xml:space="preserve">VAT Thùng cá mai </t>
  </si>
  <si>
    <t>Thanh toán tiền hộp ghẹ</t>
  </si>
  <si>
    <t>Thanh toán tiền bao bì (thùng ghẹ)</t>
  </si>
  <si>
    <t>Túi mực 90g</t>
  </si>
  <si>
    <t>Túi mực 40g</t>
  </si>
  <si>
    <t>Túi mực 18g</t>
  </si>
  <si>
    <t>Xóa công nợ bao bì</t>
  </si>
  <si>
    <t>Thùng carton 54x34x14</t>
  </si>
  <si>
    <t>Thùng carton 47x37x11i</t>
  </si>
  <si>
    <t>VAT Thùng carton 54x34x14</t>
  </si>
  <si>
    <t>VAT Thùng carton 47x37x11i</t>
  </si>
  <si>
    <t>Thùng carton 37x26x11</t>
  </si>
  <si>
    <t>VAT Thùng carton 37x26x11</t>
  </si>
  <si>
    <t>VAT Thùng carton 48x32x13.5</t>
  </si>
  <si>
    <t>Thùng carton 40x30x14.5</t>
  </si>
  <si>
    <t>VAT Thùng carton 40x30x14.5</t>
  </si>
  <si>
    <t>VAT Thùng carton 37x26x26</t>
  </si>
  <si>
    <t>CHI</t>
  </si>
  <si>
    <t>Thùng carton 48x32.5x15</t>
  </si>
  <si>
    <t>VAT Thùng carton 48x32.5x15</t>
  </si>
  <si>
    <t>Thanh toan tien bao bi</t>
  </si>
  <si>
    <t>thanh toán tiền bao bì</t>
  </si>
  <si>
    <t>Thùng carton 50x35x22</t>
  </si>
  <si>
    <t>VAT Thùng carton 50x35x22</t>
  </si>
  <si>
    <t>VL11</t>
  </si>
  <si>
    <t>Thùng carton 48x35.5x23</t>
  </si>
  <si>
    <t>Thùng carton 30x30x12</t>
  </si>
  <si>
    <t>Thùng carton 32.5x26x13</t>
  </si>
  <si>
    <t>VAT Thùng carton 48x35.5x23</t>
  </si>
  <si>
    <t>VAT Thùng carton 30x30x12</t>
  </si>
  <si>
    <t>VAT Thùng carton 32.5x26x13</t>
  </si>
  <si>
    <t>Điền kỳ 3/12/12</t>
  </si>
  <si>
    <t>VAT Điền kỳ 3/12/12</t>
  </si>
  <si>
    <t>Thanh toán tiền điện kỳ</t>
  </si>
  <si>
    <t>Điền kỳ 1/1/13</t>
  </si>
  <si>
    <t>VAT Điền kỳ 1/1/13</t>
  </si>
  <si>
    <t>Công suất phản kháng</t>
  </si>
  <si>
    <t>VAT Công suất phản kháng</t>
  </si>
  <si>
    <t>Điện kỳ 2/1/13</t>
  </si>
  <si>
    <t>VAT Điện kỳ 2/1/13</t>
  </si>
  <si>
    <t>Điện kỳ 3/1/13</t>
  </si>
  <si>
    <t>VAT Điện kỳ 3/1/13</t>
  </si>
  <si>
    <t>Điện kỳ 1/2/13</t>
  </si>
  <si>
    <t>VAT Điện kỳ 1/2/13</t>
  </si>
  <si>
    <t>Điện kỳ 3 /2/13</t>
  </si>
  <si>
    <t>VAT Điện kỳ 3 /2/13</t>
  </si>
  <si>
    <t>Điện kỳ 1/3/13</t>
  </si>
  <si>
    <t>VAT Điện kỳ 1/3/14</t>
  </si>
  <si>
    <t>Điện kỳ 2/3/13</t>
  </si>
  <si>
    <t>VAT Điện kỳ 2/3/13</t>
  </si>
  <si>
    <t>Điện kỳ 3/3/13</t>
  </si>
  <si>
    <t>VAT Điện kỳ 3/3/13</t>
  </si>
  <si>
    <t>Xóa nợ trả dứt</t>
  </si>
  <si>
    <t>Tiền điện kỳ 3 T04/13</t>
  </si>
  <si>
    <t>VAT Tiền điện kỳ 3 T04/13</t>
  </si>
  <si>
    <t>Điện kỳ 3 /5/13</t>
  </si>
  <si>
    <t>VAT  Điện kỳ 3 /5/13</t>
  </si>
  <si>
    <t>Điện kỳ 1 /6/13</t>
  </si>
  <si>
    <t>VAT Điện kỳ 1 /6/13</t>
  </si>
  <si>
    <t>Điện kỳ 2 /6/13</t>
  </si>
  <si>
    <t>VAT Điện kỳ 2 /6/13</t>
  </si>
  <si>
    <t>Điện kỳ 3 T06/2013</t>
  </si>
  <si>
    <t>VAT Điện kỳ 3 T06/2013</t>
  </si>
  <si>
    <t>Điện kỳ 1 T07/2013</t>
  </si>
  <si>
    <t>VAT Điện kỳ 1 T07/2013</t>
  </si>
  <si>
    <t>Điện kỳ 2 T07/2013</t>
  </si>
  <si>
    <t>VAT Điện kỳ 2 T07/2013</t>
  </si>
  <si>
    <t>Điện kỳ 3 T07/2013</t>
  </si>
  <si>
    <t>VAT Điện kỳ 3 T07/2013</t>
  </si>
  <si>
    <t>Điện kỳ 1 T08/2013</t>
  </si>
  <si>
    <t>VAT Điện kỳ 1 T08/2013</t>
  </si>
  <si>
    <t>Điện kỳ 2 T08/2013</t>
  </si>
  <si>
    <t>VAT Điện kỳ 2 T08/2013</t>
  </si>
  <si>
    <t>Điện kỳ 3 T08/2013</t>
  </si>
  <si>
    <t>VAT Điện kỳ 3 T08/2013</t>
  </si>
  <si>
    <t>Điện kỳ 1 từ ngày 26/08 - 06/09/2013</t>
  </si>
  <si>
    <t>VAT Điện kỳ 1 t09/2013</t>
  </si>
  <si>
    <t>Điện kỳ 2 từ ngày 07/09 - 15/09/2013</t>
  </si>
  <si>
    <t>VAT Điện kỳ 2  07/09 - 15/09/2013</t>
  </si>
  <si>
    <t>Điện kỳ 3 từ ngày 16/09 - 25/09/2013</t>
  </si>
  <si>
    <t>VAT Điện kỳ 3 16/09 - 25/09/2013</t>
  </si>
  <si>
    <t>Điện kỳ 1 từ ngày 26/09 đến 06/10/2013</t>
  </si>
  <si>
    <t>VAT Điện kỳ 1 26/09 đến 06/10/2013</t>
  </si>
  <si>
    <t>Điện kỳ 2 từ ngày 07/10 đến 15/10/2013</t>
  </si>
  <si>
    <t>VAT Điện kỳ 2 07/10 đến 15/10/2013</t>
  </si>
  <si>
    <t>Điện kỳ 3 T10/13</t>
  </si>
  <si>
    <t>VAT Điện kỳ 3 T10/13</t>
  </si>
  <si>
    <t>Điện kỳ 1 T11/13</t>
  </si>
  <si>
    <t>VAT Điện kỳ 1 T11/13</t>
  </si>
  <si>
    <t>Công suất phản kháng điện kỳ 1 T11/13</t>
  </si>
  <si>
    <t>Điện kỳ 2 T11/13</t>
  </si>
  <si>
    <t>VAT Điện kỳ 2 T11/13</t>
  </si>
  <si>
    <t>Điện kỳ 3 tháng 11/2013</t>
  </si>
  <si>
    <t>VAT Điện kỳ 3 tháng 11/2013</t>
  </si>
  <si>
    <t>Điện kỳ 1 tháng 12/2013</t>
  </si>
  <si>
    <t>VAT Điện kỳ 1 tháng 12/2013</t>
  </si>
  <si>
    <t>Điện kỳ 2 tháng 12/2013</t>
  </si>
  <si>
    <t>VAT Điện kỳ 2 tháng 12/2013</t>
  </si>
  <si>
    <t>Điện kỳ 3 tháng 12/2013</t>
  </si>
  <si>
    <t>VAT Điện kỳ 3 tháng 12/2013</t>
  </si>
  <si>
    <t>Thanh toán tiền gia hạn mã vạch</t>
  </si>
  <si>
    <t>Bảo hiểm hàng</t>
  </si>
  <si>
    <t>VAT Bảo hiểm hàng</t>
  </si>
  <si>
    <t>Thanh toán tiền bảo hiểm</t>
  </si>
  <si>
    <t>Bảo hiểm nh xưởng</t>
  </si>
  <si>
    <t>VAT Bảo hiểm</t>
  </si>
  <si>
    <t>Tiền bảo hiểm</t>
  </si>
  <si>
    <t>VAT Tiền bảo hiểm</t>
  </si>
  <si>
    <t>BH cont Uragro2</t>
  </si>
  <si>
    <t>VAT BH cont Uragro2</t>
  </si>
  <si>
    <t>MCE/00593844</t>
  </si>
  <si>
    <t>VAT MCE/00593844</t>
  </si>
  <si>
    <t>MCE/00618645</t>
  </si>
  <si>
    <t>Bảo hiển hàng xuất MCE/00638990</t>
  </si>
  <si>
    <t>VAT MCE/00638990</t>
  </si>
  <si>
    <t>MCE/00642083</t>
  </si>
  <si>
    <t>VAT MCE/00642083</t>
  </si>
  <si>
    <t>MCE/00667068, MCE/00667077</t>
  </si>
  <si>
    <t>VAT MCE/00667068, MCE/00667077</t>
  </si>
  <si>
    <t>VAT Chi phí thuê xe</t>
  </si>
  <si>
    <t>Hoa hông ủy thác 2011</t>
  </si>
  <si>
    <t>VAT Hoa hông ủy thác 2011</t>
  </si>
  <si>
    <t>Hoa hông ủy thác 2012</t>
  </si>
  <si>
    <t>VAT Hoa hông ủy thác 2012</t>
  </si>
  <si>
    <t>Thanh toán tiền thuê xe</t>
  </si>
  <si>
    <t>Hoa hồng UTXK T04,05/2013</t>
  </si>
  <si>
    <t>VAT Hoa hồng UTXK T04,05/2013</t>
  </si>
  <si>
    <t>Thuốc diệt ruồi, chuột</t>
  </si>
  <si>
    <t>Thanh toán tiền thuốc diệt chuột</t>
  </si>
  <si>
    <t>Thuốc diệt chuột, diệt ruồi</t>
  </si>
  <si>
    <t>Thanh toán tiền thuốc diệt chuột - ruồi</t>
  </si>
  <si>
    <t xml:space="preserve">Sóng nhựa </t>
  </si>
  <si>
    <t xml:space="preserve">VAT Sóng nhựa </t>
  </si>
  <si>
    <t>Thanh toán tiền sóng nhựa</t>
  </si>
  <si>
    <t>Trả tiền thi công sản xuất nhà vòm</t>
  </si>
  <si>
    <t>Phí thi công nhà vòm</t>
  </si>
  <si>
    <t>21111</t>
  </si>
  <si>
    <t>VAT Phí thi công nhà vòm</t>
  </si>
  <si>
    <t>Phí phần mềm khai HQ</t>
  </si>
  <si>
    <t>Thanh toán tiền áo BHLĐ</t>
  </si>
  <si>
    <t>Cung cấp sữa chữa cối đá</t>
  </si>
  <si>
    <t>VATCung cấp sữa chữa cối đá</t>
  </si>
  <si>
    <t>Thanh toán tiền sửa chữa cối đá</t>
  </si>
  <si>
    <t>Thanh toán tiền tàu</t>
  </si>
  <si>
    <t>Phí Chứng từ, THC,Seal</t>
  </si>
  <si>
    <t>VAT Phí Chứng từ, THC,Seal</t>
  </si>
  <si>
    <t>Cước vận chuyển QT</t>
  </si>
  <si>
    <t>Phí chứng từ, THC, seal</t>
  </si>
  <si>
    <t>VAT Phí chứng từ, THC, seal</t>
  </si>
  <si>
    <t>Phí CT, THC, Seal</t>
  </si>
  <si>
    <t>VAT Phí CT, THC, Seal</t>
  </si>
  <si>
    <t>Phí chứng từ, THC</t>
  </si>
  <si>
    <t>VAT Phí chứng từ, THC</t>
  </si>
  <si>
    <t>Phí chứng từ, THC, Seal</t>
  </si>
  <si>
    <t>VAT Phí chứng từ, THC, Seal</t>
  </si>
  <si>
    <t>Thanh toán cước vận chuyển</t>
  </si>
  <si>
    <t>Cước VC nội địa, phí nâng hạ bãi</t>
  </si>
  <si>
    <t>VAT Cước VC nội địa, phí nâng hạ bãi</t>
  </si>
  <si>
    <t>Phí chứng từ, THC, Seal, Phí khai HQ</t>
  </si>
  <si>
    <t>VAT Phí CT, THC, Seal, Phí khai HQ</t>
  </si>
  <si>
    <t>Phí sửa Bill</t>
  </si>
  <si>
    <t>VAT Phí sửa Bill</t>
  </si>
  <si>
    <t>Phí CT THC, Seal, Phụ phí xăng dầu</t>
  </si>
  <si>
    <t>VAT Phí CT, THC, Seal, Phụ phí</t>
  </si>
  <si>
    <t>Phí sửa Bill, phát hành chứng từ lần 2</t>
  </si>
  <si>
    <t>VAT Phí sửa Bill, chứng từ lần 2</t>
  </si>
  <si>
    <t>Phí xếp dỡ, niêm chì, chứng từ</t>
  </si>
  <si>
    <t>VAT Phí xếp dỡ, niêm chì, chứng từ</t>
  </si>
  <si>
    <t>Cước vận tải quốc tế</t>
  </si>
  <si>
    <t>Thanh tốn cước vận chuyển</t>
  </si>
  <si>
    <t>Cước vận chuyển cont</t>
  </si>
  <si>
    <t>VAT Cước vận chuyển cont</t>
  </si>
  <si>
    <t>Thanh toán tiền vận chuyển</t>
  </si>
  <si>
    <t>Cước vận chuyển</t>
  </si>
  <si>
    <t>VAT Cước vận chuyển</t>
  </si>
  <si>
    <t>Thanh toán cước tàu</t>
  </si>
  <si>
    <t>T03</t>
  </si>
  <si>
    <t>Thu lại tiền trả dư</t>
  </si>
  <si>
    <t>Phí xếp dỡ,niêm chì, chứng từ</t>
  </si>
  <si>
    <t>VAT Phí xếp dỡ,niêm chì, chứng từ</t>
  </si>
  <si>
    <t>Phí chiếu xạ</t>
  </si>
  <si>
    <t>VAT Phí chiếu xạ</t>
  </si>
  <si>
    <t>Thanh toán phí xử lý cá khô</t>
  </si>
  <si>
    <t>phí xừ lý cá khô, bốc xếp</t>
  </si>
  <si>
    <t>VAT phí xừ lý cá khô, bốc xếp</t>
  </si>
  <si>
    <t>Phí xừ lý cá khô, bốc xếp</t>
  </si>
  <si>
    <t>VAT Phí xừ lý cá khô, bốc xếp</t>
  </si>
  <si>
    <t>Phí xử lý cá khô, phí bốc xếp</t>
  </si>
  <si>
    <t>VAT Phí xử lý cá khô, phí bốc xếp</t>
  </si>
  <si>
    <t>Phí kiểm hàng</t>
  </si>
  <si>
    <t>Phân tích chỉ tiêu</t>
  </si>
  <si>
    <t>VAT Phân tích chỉ tiêu</t>
  </si>
  <si>
    <t>Thanh toán tiền kiểm dịch</t>
  </si>
  <si>
    <t>Phí kiểm hàng, cấp CT, PT mẫu</t>
  </si>
  <si>
    <t>Phí kiểm hàng, PT mẫu</t>
  </si>
  <si>
    <t>Phí phân tích mẫu</t>
  </si>
  <si>
    <t>Phí nafi tháng 4/13</t>
  </si>
  <si>
    <t>Phí kiểm tra lô hàng, PT mẫu gửi</t>
  </si>
  <si>
    <t>TP02</t>
  </si>
  <si>
    <t>155</t>
  </si>
  <si>
    <t>Cá đù NL</t>
  </si>
  <si>
    <t>TP01</t>
  </si>
  <si>
    <t>Cá đổng TP</t>
  </si>
  <si>
    <t>Tất toán tiền hàng</t>
  </si>
  <si>
    <t>Quyết toán tạm ứng NL</t>
  </si>
  <si>
    <t>NL21</t>
  </si>
  <si>
    <t>Cá mắt kiếng</t>
  </si>
  <si>
    <t>NL35</t>
  </si>
  <si>
    <t>Cá chai</t>
  </si>
  <si>
    <t>NL10</t>
  </si>
  <si>
    <t>NL25</t>
  </si>
  <si>
    <t>NL08</t>
  </si>
  <si>
    <t>NL03</t>
  </si>
  <si>
    <t>NL30</t>
  </si>
  <si>
    <t>NL44</t>
  </si>
  <si>
    <t>NL09</t>
  </si>
  <si>
    <t>NL01</t>
  </si>
  <si>
    <t>NL19</t>
  </si>
  <si>
    <t>Cá chỉ vàng B</t>
  </si>
  <si>
    <t>NL28</t>
  </si>
  <si>
    <t>NL24</t>
  </si>
  <si>
    <t>NL20</t>
  </si>
  <si>
    <t>NL31</t>
  </si>
  <si>
    <t>Cá đổng</t>
  </si>
  <si>
    <t>NL42</t>
  </si>
  <si>
    <t>NL43</t>
  </si>
  <si>
    <t>NL57</t>
  </si>
  <si>
    <t>Cá đục</t>
  </si>
  <si>
    <t>NL13</t>
  </si>
  <si>
    <t>NL06</t>
  </si>
  <si>
    <t>NL18</t>
  </si>
  <si>
    <t>NL40</t>
  </si>
  <si>
    <t>NL16</t>
  </si>
  <si>
    <t>NL12</t>
  </si>
  <si>
    <t>NL36</t>
  </si>
  <si>
    <t>NL05</t>
  </si>
  <si>
    <t>Cá ngừ</t>
  </si>
  <si>
    <t>NL15</t>
  </si>
  <si>
    <t>NL11</t>
  </si>
  <si>
    <t>NL22</t>
  </si>
  <si>
    <t>NL27</t>
  </si>
  <si>
    <t>NL17</t>
  </si>
  <si>
    <t>NL37</t>
  </si>
  <si>
    <t>NL02</t>
  </si>
  <si>
    <t>NL14</t>
  </si>
  <si>
    <t>NL26</t>
  </si>
  <si>
    <t>NL48</t>
  </si>
  <si>
    <t>NL29</t>
  </si>
  <si>
    <t>NL07</t>
  </si>
  <si>
    <t>NL04</t>
  </si>
  <si>
    <t>Cá trích</t>
  </si>
  <si>
    <t>NL46</t>
  </si>
  <si>
    <t>NL23</t>
  </si>
  <si>
    <t>NL34</t>
  </si>
  <si>
    <t>NL41</t>
  </si>
  <si>
    <t>NL38</t>
  </si>
  <si>
    <t>NL45</t>
  </si>
  <si>
    <t>NL33</t>
  </si>
  <si>
    <t>NL52</t>
  </si>
  <si>
    <t>NL53</t>
  </si>
  <si>
    <t>NL32</t>
  </si>
  <si>
    <t>NL49</t>
  </si>
  <si>
    <t>NL39</t>
  </si>
  <si>
    <t>NL55</t>
  </si>
  <si>
    <t>NL50</t>
  </si>
  <si>
    <t>Cá bống</t>
  </si>
  <si>
    <t>Tôm</t>
  </si>
  <si>
    <t>NL47</t>
  </si>
  <si>
    <t>NL54</t>
  </si>
  <si>
    <t>NL51</t>
  </si>
  <si>
    <t>NL58</t>
  </si>
  <si>
    <t>NL56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</si>
</sst>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49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0"/>
      <color indexed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VNI-Times"/>
    </font>
    <font>
      <sz val="11"/>
      <color rgb="FF0000FF"/>
      <name val="Times New Roman"/>
      <family val="1"/>
    </font>
    <font>
      <sz val="11"/>
      <color rgb="FFFF0000"/>
      <name val="Times New Roman"/>
      <family val="1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indexed="12"/>
      <name val="Times New Roman"/>
      <family val="1"/>
    </font>
    <font>
      <sz val="11"/>
      <color theme="2" tint="-0.89999084444715716"/>
      <name val="Times New Roman"/>
      <family val="1"/>
    </font>
    <font>
      <sz val="11"/>
      <color indexed="60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20" fillId="0" borderId="0"/>
    <xf numFmtId="0" fontId="20" fillId="0" borderId="0"/>
    <xf numFmtId="0" fontId="16" fillId="0" borderId="0"/>
    <xf numFmtId="0" fontId="20" fillId="0" borderId="0"/>
    <xf numFmtId="0" fontId="20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7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  <xf numFmtId="0" fontId="8" fillId="0" borderId="0"/>
    <xf numFmtId="0" fontId="8" fillId="0" borderId="0"/>
    <xf numFmtId="0" fontId="8" fillId="0" borderId="0"/>
  </cellStyleXfs>
  <cellXfs count="346">
    <xf numFmtId="0" fontId="0" fillId="0" borderId="0" xfId="0"/>
    <xf numFmtId="164" fontId="34" fillId="0" borderId="0" xfId="55" applyNumberFormat="1" applyFont="1" applyAlignment="1">
      <alignment horizontal="center" vertical="center" wrapText="1"/>
    </xf>
    <xf numFmtId="164" fontId="33" fillId="0" borderId="0" xfId="55" applyNumberFormat="1" applyFont="1" applyAlignment="1">
      <alignment horizontal="center" vertical="center" wrapText="1"/>
    </xf>
    <xf numFmtId="164" fontId="33" fillId="0" borderId="2" xfId="29" applyNumberFormat="1" applyFont="1" applyBorder="1" applyAlignment="1">
      <alignment horizontal="center" vertical="center" wrapText="1" shrinkToFit="1"/>
    </xf>
    <xf numFmtId="43" fontId="33" fillId="0" borderId="2" xfId="29" applyFont="1" applyBorder="1" applyAlignment="1">
      <alignment horizontal="center" vertical="center" wrapText="1" shrinkToFit="1"/>
    </xf>
    <xf numFmtId="43" fontId="33" fillId="0" borderId="2" xfId="53" applyNumberFormat="1" applyFont="1" applyBorder="1" applyAlignment="1">
      <alignment horizontal="center" vertical="center" wrapText="1" shrinkToFit="1"/>
    </xf>
    <xf numFmtId="0" fontId="35" fillId="0" borderId="0" xfId="54" applyFont="1" applyAlignment="1">
      <alignment vertical="center"/>
    </xf>
    <xf numFmtId="0" fontId="34" fillId="21" borderId="2" xfId="34" applyFont="1" applyBorder="1" applyAlignment="1">
      <alignment horizontal="centerContinuous" vertical="center" wrapText="1"/>
    </xf>
    <xf numFmtId="0" fontId="33" fillId="0" borderId="0" xfId="54" applyFont="1" applyAlignment="1">
      <alignment vertical="center"/>
    </xf>
    <xf numFmtId="3" fontId="33" fillId="0" borderId="16" xfId="46" applyFont="1" applyBorder="1" applyAlignment="1">
      <alignment vertical="center"/>
    </xf>
    <xf numFmtId="3" fontId="33" fillId="0" borderId="16" xfId="46" applyFont="1" applyBorder="1" applyAlignment="1">
      <alignment horizontal="center" vertical="center"/>
    </xf>
    <xf numFmtId="43" fontId="33" fillId="0" borderId="16" xfId="29" applyFont="1" applyBorder="1" applyAlignment="1">
      <alignment vertical="center"/>
    </xf>
    <xf numFmtId="164" fontId="33" fillId="0" borderId="16" xfId="29" applyNumberFormat="1" applyFont="1" applyBorder="1" applyAlignment="1">
      <alignment vertical="center"/>
    </xf>
    <xf numFmtId="0" fontId="33" fillId="21" borderId="2" xfId="54" applyFont="1" applyFill="1" applyBorder="1" applyAlignment="1">
      <alignment vertical="center"/>
    </xf>
    <xf numFmtId="3" fontId="33" fillId="21" borderId="2" xfId="27" applyFont="1" applyFill="1" applyBorder="1" applyAlignment="1">
      <alignment vertical="center"/>
    </xf>
    <xf numFmtId="164" fontId="33" fillId="21" borderId="2" xfId="29" applyNumberFormat="1" applyFont="1" applyFill="1" applyBorder="1" applyAlignment="1">
      <alignment vertical="center"/>
    </xf>
    <xf numFmtId="43" fontId="33" fillId="21" borderId="2" xfId="29" applyNumberFormat="1" applyFont="1" applyFill="1" applyBorder="1" applyAlignment="1">
      <alignment vertical="center"/>
    </xf>
    <xf numFmtId="0" fontId="16" fillId="0" borderId="0" xfId="54" applyFont="1" applyAlignment="1">
      <alignment vertical="center"/>
    </xf>
    <xf numFmtId="164" fontId="16" fillId="0" borderId="0" xfId="29" applyNumberFormat="1" applyFont="1" applyAlignment="1">
      <alignment vertical="center"/>
    </xf>
    <xf numFmtId="164" fontId="34" fillId="21" borderId="2" xfId="29" applyNumberFormat="1" applyFont="1" applyFill="1" applyBorder="1" applyAlignment="1">
      <alignment horizontal="centerContinuous" vertical="center" wrapText="1"/>
    </xf>
    <xf numFmtId="164" fontId="34" fillId="21" borderId="2" xfId="29" applyNumberFormat="1" applyFont="1" applyFill="1" applyBorder="1" applyAlignment="1">
      <alignment horizontal="center" vertical="center" wrapText="1"/>
    </xf>
    <xf numFmtId="3" fontId="33" fillId="0" borderId="16" xfId="46" applyFont="1" applyBorder="1" applyAlignment="1">
      <alignment vertical="center" wrapText="1"/>
    </xf>
    <xf numFmtId="0" fontId="33" fillId="0" borderId="0" xfId="53" applyFont="1" applyAlignment="1">
      <alignment vertical="center"/>
    </xf>
    <xf numFmtId="0" fontId="33" fillId="0" borderId="0" xfId="53" applyFont="1" applyAlignment="1">
      <alignment horizontal="center" vertical="center"/>
    </xf>
    <xf numFmtId="0" fontId="33" fillId="0" borderId="2" xfId="53" applyFont="1" applyBorder="1" applyAlignment="1">
      <alignment horizontal="center" vertical="center"/>
    </xf>
    <xf numFmtId="14" fontId="33" fillId="0" borderId="16" xfId="53" applyNumberFormat="1" applyFont="1" applyBorder="1" applyAlignment="1">
      <alignment horizontal="center" vertical="center"/>
    </xf>
    <xf numFmtId="0" fontId="33" fillId="0" borderId="16" xfId="53" applyFont="1" applyBorder="1" applyAlignment="1">
      <alignment horizontal="center" vertical="center"/>
    </xf>
    <xf numFmtId="0" fontId="33" fillId="0" borderId="16" xfId="53" applyFont="1" applyBorder="1" applyAlignment="1">
      <alignment vertical="center"/>
    </xf>
    <xf numFmtId="0" fontId="33" fillId="0" borderId="16" xfId="53" quotePrefix="1" applyFont="1" applyBorder="1" applyAlignment="1">
      <alignment horizontal="center" vertical="center"/>
    </xf>
    <xf numFmtId="0" fontId="33" fillId="0" borderId="19" xfId="53" applyFont="1" applyBorder="1" applyAlignment="1">
      <alignment vertical="center"/>
    </xf>
    <xf numFmtId="0" fontId="33" fillId="0" borderId="19" xfId="53" applyFont="1" applyBorder="1" applyAlignment="1">
      <alignment horizontal="center" vertical="center"/>
    </xf>
    <xf numFmtId="164" fontId="33" fillId="0" borderId="19" xfId="29" applyNumberFormat="1" applyFont="1" applyBorder="1" applyAlignment="1">
      <alignment vertical="center"/>
    </xf>
    <xf numFmtId="3" fontId="33" fillId="0" borderId="19" xfId="46" applyFont="1" applyBorder="1" applyAlignment="1">
      <alignment horizontal="center" vertical="center"/>
    </xf>
    <xf numFmtId="3" fontId="33" fillId="0" borderId="19" xfId="46" applyFont="1" applyBorder="1" applyAlignment="1">
      <alignment vertical="center"/>
    </xf>
    <xf numFmtId="43" fontId="33" fillId="0" borderId="19" xfId="29" applyFont="1" applyBorder="1" applyAlignment="1">
      <alignment vertical="center"/>
    </xf>
    <xf numFmtId="0" fontId="16" fillId="0" borderId="0" xfId="54" applyBorder="1" applyAlignment="1">
      <alignment vertical="center"/>
    </xf>
    <xf numFmtId="164" fontId="36" fillId="0" borderId="16" xfId="29" applyNumberFormat="1" applyFont="1" applyBorder="1" applyAlignment="1">
      <alignment vertical="center"/>
    </xf>
    <xf numFmtId="164" fontId="36" fillId="0" borderId="16" xfId="29" applyNumberFormat="1" applyFont="1" applyBorder="1" applyAlignment="1">
      <alignment horizontal="center" vertical="center"/>
    </xf>
    <xf numFmtId="43" fontId="36" fillId="0" borderId="16" xfId="29" applyFont="1" applyBorder="1" applyAlignment="1">
      <alignment vertical="center"/>
    </xf>
    <xf numFmtId="164" fontId="16" fillId="0" borderId="0" xfId="54" applyNumberFormat="1" applyBorder="1" applyAlignment="1">
      <alignment vertical="center"/>
    </xf>
    <xf numFmtId="164" fontId="16" fillId="0" borderId="0" xfId="29" applyNumberFormat="1" applyFont="1" applyBorder="1" applyAlignment="1">
      <alignment vertical="center"/>
    </xf>
    <xf numFmtId="0" fontId="37" fillId="0" borderId="0" xfId="55" applyFont="1" applyAlignment="1">
      <alignment horizontal="left" vertical="center"/>
    </xf>
    <xf numFmtId="164" fontId="38" fillId="0" borderId="0" xfId="55" applyNumberFormat="1" applyFont="1" applyAlignment="1">
      <alignment horizontal="center" vertical="center" wrapText="1"/>
    </xf>
    <xf numFmtId="164" fontId="37" fillId="0" borderId="0" xfId="55" applyNumberFormat="1" applyFont="1" applyAlignment="1">
      <alignment horizontal="center" vertical="center"/>
    </xf>
    <xf numFmtId="164" fontId="37" fillId="0" borderId="0" xfId="55" applyNumberFormat="1" applyFont="1" applyAlignment="1">
      <alignment horizontal="left" vertical="center"/>
    </xf>
    <xf numFmtId="0" fontId="37" fillId="0" borderId="0" xfId="53" applyFont="1" applyAlignment="1">
      <alignment horizontal="left" vertical="center"/>
    </xf>
    <xf numFmtId="0" fontId="37" fillId="0" borderId="0" xfId="53" applyFont="1" applyAlignment="1">
      <alignment vertical="center"/>
    </xf>
    <xf numFmtId="0" fontId="37" fillId="0" borderId="0" xfId="53" applyFont="1" applyAlignment="1">
      <alignment horizontal="center" vertical="center"/>
    </xf>
    <xf numFmtId="0" fontId="37" fillId="0" borderId="2" xfId="53" applyFont="1" applyBorder="1" applyAlignment="1">
      <alignment horizontal="center" vertical="center"/>
    </xf>
    <xf numFmtId="0" fontId="37" fillId="0" borderId="18" xfId="53" applyFont="1" applyBorder="1" applyAlignment="1">
      <alignment horizontal="center" vertical="center"/>
    </xf>
    <xf numFmtId="0" fontId="37" fillId="0" borderId="2" xfId="53" quotePrefix="1" applyFont="1" applyBorder="1" applyAlignment="1">
      <alignment vertical="center"/>
    </xf>
    <xf numFmtId="164" fontId="37" fillId="0" borderId="2" xfId="29" applyNumberFormat="1" applyFont="1" applyBorder="1" applyAlignment="1">
      <alignment vertical="center"/>
    </xf>
    <xf numFmtId="0" fontId="37" fillId="0" borderId="17" xfId="53" applyFont="1" applyBorder="1" applyAlignment="1">
      <alignment vertical="center"/>
    </xf>
    <xf numFmtId="164" fontId="37" fillId="0" borderId="17" xfId="29" applyNumberFormat="1" applyFont="1" applyBorder="1" applyAlignment="1">
      <alignment vertical="center"/>
    </xf>
    <xf numFmtId="14" fontId="37" fillId="0" borderId="16" xfId="53" applyNumberFormat="1" applyFont="1" applyBorder="1" applyAlignment="1">
      <alignment horizontal="center" vertical="center"/>
    </xf>
    <xf numFmtId="0" fontId="37" fillId="0" borderId="16" xfId="53" applyFont="1" applyBorder="1" applyAlignment="1">
      <alignment horizontal="center" vertical="center"/>
    </xf>
    <xf numFmtId="164" fontId="37" fillId="0" borderId="16" xfId="29" applyNumberFormat="1" applyFont="1" applyBorder="1" applyAlignment="1">
      <alignment vertical="center"/>
    </xf>
    <xf numFmtId="164" fontId="37" fillId="0" borderId="16" xfId="0" applyNumberFormat="1" applyFont="1" applyBorder="1" applyAlignment="1">
      <alignment horizontal="left" vertical="center" wrapText="1"/>
    </xf>
    <xf numFmtId="164" fontId="37" fillId="0" borderId="16" xfId="0" applyNumberFormat="1" applyFont="1" applyBorder="1" applyAlignment="1">
      <alignment horizontal="center" vertical="center"/>
    </xf>
    <xf numFmtId="164" fontId="37" fillId="0" borderId="19" xfId="29" applyNumberFormat="1" applyFont="1" applyBorder="1" applyAlignment="1">
      <alignment vertical="center"/>
    </xf>
    <xf numFmtId="0" fontId="37" fillId="0" borderId="19" xfId="53" applyFont="1" applyBorder="1" applyAlignment="1">
      <alignment vertical="center"/>
    </xf>
    <xf numFmtId="164" fontId="37" fillId="0" borderId="2" xfId="29" applyNumberFormat="1" applyFont="1" applyBorder="1" applyAlignment="1">
      <alignment horizontal="center" vertical="center"/>
    </xf>
    <xf numFmtId="0" fontId="37" fillId="0" borderId="0" xfId="53" quotePrefix="1" applyFont="1" applyAlignment="1">
      <alignment horizontal="left" vertical="center"/>
    </xf>
    <xf numFmtId="164" fontId="37" fillId="0" borderId="16" xfId="0" applyNumberFormat="1" applyFont="1" applyBorder="1" applyAlignment="1">
      <alignment horizontal="center" vertical="center" wrapText="1"/>
    </xf>
    <xf numFmtId="164" fontId="37" fillId="0" borderId="17" xfId="0" applyNumberFormat="1" applyFont="1" applyBorder="1" applyAlignment="1">
      <alignment horizontal="left" vertical="center" wrapText="1"/>
    </xf>
    <xf numFmtId="0" fontId="37" fillId="0" borderId="0" xfId="53" applyFont="1" applyBorder="1" applyAlignment="1">
      <alignment vertical="center"/>
    </xf>
    <xf numFmtId="0" fontId="37" fillId="0" borderId="22" xfId="53" applyFont="1" applyBorder="1" applyAlignment="1">
      <alignment vertical="center"/>
    </xf>
    <xf numFmtId="14" fontId="37" fillId="0" borderId="16" xfId="53" applyNumberFormat="1" applyFont="1" applyFill="1" applyBorder="1" applyAlignment="1">
      <alignment horizontal="center" vertical="center"/>
    </xf>
    <xf numFmtId="0" fontId="37" fillId="0" borderId="16" xfId="53" applyFont="1" applyFill="1" applyBorder="1" applyAlignment="1">
      <alignment horizontal="center" vertical="center"/>
    </xf>
    <xf numFmtId="0" fontId="37" fillId="0" borderId="16" xfId="53" applyFont="1" applyFill="1" applyBorder="1" applyAlignment="1">
      <alignment vertical="center"/>
    </xf>
    <xf numFmtId="0" fontId="37" fillId="0" borderId="16" xfId="53" quotePrefix="1" applyFont="1" applyFill="1" applyBorder="1" applyAlignment="1">
      <alignment horizontal="center" vertical="center"/>
    </xf>
    <xf numFmtId="164" fontId="37" fillId="0" borderId="16" xfId="29" applyNumberFormat="1" applyFont="1" applyFill="1" applyBorder="1" applyAlignment="1">
      <alignment vertical="center"/>
    </xf>
    <xf numFmtId="0" fontId="37" fillId="0" borderId="0" xfId="53" applyFont="1" applyFill="1" applyBorder="1" applyAlignment="1">
      <alignment vertical="center"/>
    </xf>
    <xf numFmtId="14" fontId="37" fillId="0" borderId="16" xfId="0" applyNumberFormat="1" applyFont="1" applyBorder="1" applyAlignment="1">
      <alignment horizontal="center" vertical="center" wrapText="1"/>
    </xf>
    <xf numFmtId="164" fontId="37" fillId="0" borderId="16" xfId="0" quotePrefix="1" applyNumberFormat="1" applyFont="1" applyBorder="1" applyAlignment="1">
      <alignment horizontal="center" vertical="center" wrapText="1"/>
    </xf>
    <xf numFmtId="0" fontId="33" fillId="0" borderId="16" xfId="0" applyFont="1" applyFill="1" applyBorder="1" applyAlignment="1">
      <alignment vertical="center" wrapText="1"/>
    </xf>
    <xf numFmtId="164" fontId="37" fillId="0" borderId="19" xfId="0" applyNumberFormat="1" applyFont="1" applyBorder="1" applyAlignment="1">
      <alignment horizontal="left" vertical="center" wrapText="1"/>
    </xf>
    <xf numFmtId="164" fontId="33" fillId="0" borderId="16" xfId="0" applyNumberFormat="1" applyFont="1" applyFill="1" applyBorder="1" applyAlignment="1">
      <alignment vertical="center"/>
    </xf>
    <xf numFmtId="164" fontId="38" fillId="0" borderId="0" xfId="55" applyNumberFormat="1" applyFont="1" applyAlignment="1">
      <alignment vertical="center" wrapText="1"/>
    </xf>
    <xf numFmtId="164" fontId="37" fillId="0" borderId="0" xfId="55" applyNumberFormat="1" applyFont="1" applyAlignment="1">
      <alignment vertical="center" wrapText="1"/>
    </xf>
    <xf numFmtId="14" fontId="33" fillId="0" borderId="16" xfId="0" applyNumberFormat="1" applyFont="1" applyFill="1" applyBorder="1" applyAlignment="1">
      <alignment horizontal="center" vertical="center" wrapText="1"/>
    </xf>
    <xf numFmtId="0" fontId="33" fillId="0" borderId="16" xfId="0" applyFont="1" applyFill="1" applyBorder="1" applyAlignment="1">
      <alignment horizontal="center" vertical="center" wrapText="1"/>
    </xf>
    <xf numFmtId="0" fontId="33" fillId="0" borderId="16" xfId="0" quotePrefix="1" applyFont="1" applyFill="1" applyBorder="1" applyAlignment="1">
      <alignment horizontal="center" vertical="center" wrapText="1"/>
    </xf>
    <xf numFmtId="164" fontId="33" fillId="0" borderId="16" xfId="29" applyNumberFormat="1" applyFont="1" applyFill="1" applyBorder="1" applyAlignment="1">
      <alignment horizontal="center" vertical="center" wrapText="1"/>
    </xf>
    <xf numFmtId="43" fontId="33" fillId="0" borderId="16" xfId="29" applyFont="1" applyFill="1" applyBorder="1" applyAlignment="1">
      <alignment horizontal="center" vertical="center" wrapText="1"/>
    </xf>
    <xf numFmtId="0" fontId="33" fillId="0" borderId="19" xfId="0" applyFont="1" applyFill="1" applyBorder="1" applyAlignment="1">
      <alignment vertical="center" wrapText="1"/>
    </xf>
    <xf numFmtId="0" fontId="33" fillId="0" borderId="19" xfId="0" quotePrefix="1" applyFont="1" applyFill="1" applyBorder="1" applyAlignment="1">
      <alignment horizontal="center" vertical="center" wrapText="1"/>
    </xf>
    <xf numFmtId="164" fontId="33" fillId="0" borderId="19" xfId="29" applyNumberFormat="1" applyFont="1" applyFill="1" applyBorder="1" applyAlignment="1">
      <alignment horizontal="center" vertical="center" wrapText="1"/>
    </xf>
    <xf numFmtId="164" fontId="33" fillId="0" borderId="16" xfId="29" applyNumberFormat="1" applyFont="1" applyBorder="1" applyAlignment="1">
      <alignment horizontal="center" vertical="center"/>
    </xf>
    <xf numFmtId="0" fontId="31" fillId="0" borderId="0" xfId="53" applyFont="1" applyAlignment="1">
      <alignment vertical="center"/>
    </xf>
    <xf numFmtId="164" fontId="33" fillId="0" borderId="16" xfId="29" quotePrefix="1" applyNumberFormat="1" applyFont="1" applyBorder="1" applyAlignment="1">
      <alignment horizontal="center" vertical="center"/>
    </xf>
    <xf numFmtId="14" fontId="33" fillId="0" borderId="19" xfId="53" applyNumberFormat="1" applyFont="1" applyBorder="1" applyAlignment="1">
      <alignment horizontal="center" vertical="center"/>
    </xf>
    <xf numFmtId="0" fontId="33" fillId="0" borderId="19" xfId="53" quotePrefix="1" applyFont="1" applyBorder="1" applyAlignment="1">
      <alignment horizontal="center" vertical="center"/>
    </xf>
    <xf numFmtId="164" fontId="33" fillId="0" borderId="19" xfId="29" applyNumberFormat="1" applyFont="1" applyBorder="1" applyAlignment="1">
      <alignment horizontal="center" vertical="center"/>
    </xf>
    <xf numFmtId="43" fontId="33" fillId="0" borderId="19" xfId="29" applyNumberFormat="1" applyFont="1" applyBorder="1" applyAlignment="1">
      <alignment vertical="center"/>
    </xf>
    <xf numFmtId="0" fontId="33" fillId="0" borderId="16" xfId="53" applyFont="1" applyBorder="1" applyAlignment="1">
      <alignment horizontal="left" vertical="center"/>
    </xf>
    <xf numFmtId="43" fontId="33" fillId="0" borderId="16" xfId="29" applyNumberFormat="1" applyFont="1" applyBorder="1" applyAlignment="1">
      <alignment horizontal="center" vertical="center"/>
    </xf>
    <xf numFmtId="43" fontId="33" fillId="0" borderId="17" xfId="29" applyFont="1" applyBorder="1" applyAlignment="1">
      <alignment vertical="center"/>
    </xf>
    <xf numFmtId="14" fontId="36" fillId="0" borderId="16" xfId="53" applyNumberFormat="1" applyFont="1" applyBorder="1" applyAlignment="1">
      <alignment horizontal="center" vertical="center"/>
    </xf>
    <xf numFmtId="0" fontId="36" fillId="0" borderId="19" xfId="53" applyFont="1" applyBorder="1" applyAlignment="1">
      <alignment horizontal="center" vertical="center"/>
    </xf>
    <xf numFmtId="0" fontId="36" fillId="0" borderId="19" xfId="53" applyFont="1" applyBorder="1" applyAlignment="1">
      <alignment vertical="center"/>
    </xf>
    <xf numFmtId="0" fontId="36" fillId="0" borderId="19" xfId="53" quotePrefix="1" applyFont="1" applyBorder="1" applyAlignment="1">
      <alignment horizontal="center" vertical="center"/>
    </xf>
    <xf numFmtId="164" fontId="36" fillId="0" borderId="19" xfId="29" applyNumberFormat="1" applyFont="1" applyBorder="1" applyAlignment="1">
      <alignment horizontal="center" vertical="center"/>
    </xf>
    <xf numFmtId="0" fontId="36" fillId="0" borderId="0" xfId="53" applyFont="1" applyAlignment="1">
      <alignment vertical="center"/>
    </xf>
    <xf numFmtId="43" fontId="33" fillId="0" borderId="16" xfId="29" applyNumberFormat="1" applyFont="1" applyBorder="1" applyAlignment="1">
      <alignment vertical="center"/>
    </xf>
    <xf numFmtId="43" fontId="36" fillId="0" borderId="19" xfId="29" applyNumberFormat="1" applyFont="1" applyBorder="1" applyAlignment="1">
      <alignment vertical="center"/>
    </xf>
    <xf numFmtId="164" fontId="33" fillId="0" borderId="19" xfId="29" quotePrefix="1" applyNumberFormat="1" applyFont="1" applyBorder="1" applyAlignment="1">
      <alignment horizontal="center" vertical="center"/>
    </xf>
    <xf numFmtId="0" fontId="37" fillId="0" borderId="20" xfId="53" applyFont="1" applyBorder="1" applyAlignment="1">
      <alignment horizontal="center" vertical="center" wrapText="1" shrinkToFit="1"/>
    </xf>
    <xf numFmtId="0" fontId="40" fillId="0" borderId="0" xfId="0" applyFont="1"/>
    <xf numFmtId="0" fontId="37" fillId="0" borderId="0" xfId="53" applyFont="1" applyAlignment="1">
      <alignment horizontal="right" vertical="center"/>
    </xf>
    <xf numFmtId="0" fontId="37" fillId="26" borderId="2" xfId="53" applyFont="1" applyFill="1" applyBorder="1" applyAlignment="1">
      <alignment vertical="center"/>
    </xf>
    <xf numFmtId="0" fontId="37" fillId="0" borderId="19" xfId="53" applyFont="1" applyBorder="1" applyAlignment="1">
      <alignment horizontal="center" vertical="center"/>
    </xf>
    <xf numFmtId="0" fontId="41" fillId="0" borderId="0" xfId="53" applyFont="1" applyFill="1" applyBorder="1" applyAlignment="1">
      <alignment vertical="center"/>
    </xf>
    <xf numFmtId="14" fontId="33" fillId="0" borderId="16" xfId="55" applyNumberFormat="1" applyFont="1" applyFill="1" applyBorder="1" applyAlignment="1">
      <alignment horizontal="center" vertical="center"/>
    </xf>
    <xf numFmtId="164" fontId="33" fillId="0" borderId="16" xfId="55" applyNumberFormat="1" applyFont="1" applyFill="1" applyBorder="1" applyAlignment="1">
      <alignment horizontal="left" vertical="center"/>
    </xf>
    <xf numFmtId="14" fontId="33" fillId="0" borderId="16" xfId="73" applyNumberFormat="1" applyFont="1" applyFill="1" applyBorder="1" applyAlignment="1">
      <alignment horizontal="center" vertical="center" wrapText="1"/>
    </xf>
    <xf numFmtId="0" fontId="33" fillId="0" borderId="16" xfId="73" applyFont="1" applyFill="1" applyBorder="1" applyAlignment="1">
      <alignment horizontal="center" vertical="center" wrapText="1"/>
    </xf>
    <xf numFmtId="0" fontId="33" fillId="0" borderId="16" xfId="73" quotePrefix="1" applyFont="1" applyFill="1" applyBorder="1" applyAlignment="1">
      <alignment horizontal="center" vertical="center" wrapText="1"/>
    </xf>
    <xf numFmtId="0" fontId="33" fillId="0" borderId="16" xfId="53" applyNumberFormat="1" applyFont="1" applyBorder="1" applyAlignment="1">
      <alignment horizontal="center" vertical="center"/>
    </xf>
    <xf numFmtId="164" fontId="37" fillId="0" borderId="0" xfId="29" applyNumberFormat="1" applyFont="1" applyAlignment="1">
      <alignment vertical="center"/>
    </xf>
    <xf numFmtId="43" fontId="37" fillId="0" borderId="0" xfId="29" applyNumberFormat="1" applyFont="1" applyAlignment="1">
      <alignment vertical="center"/>
    </xf>
    <xf numFmtId="43" fontId="37" fillId="0" borderId="0" xfId="29" applyFont="1" applyAlignment="1">
      <alignment vertical="center"/>
    </xf>
    <xf numFmtId="0" fontId="38" fillId="25" borderId="0" xfId="52" applyFont="1" applyFill="1" applyAlignment="1">
      <alignment horizontal="left" vertical="center"/>
    </xf>
    <xf numFmtId="0" fontId="37" fillId="0" borderId="0" xfId="52" applyFont="1" applyAlignment="1">
      <alignment horizontal="left" vertical="center"/>
    </xf>
    <xf numFmtId="0" fontId="37" fillId="0" borderId="0" xfId="52" applyFont="1" applyAlignment="1">
      <alignment vertical="center"/>
    </xf>
    <xf numFmtId="164" fontId="37" fillId="0" borderId="0" xfId="29" applyNumberFormat="1" applyFont="1" applyAlignment="1">
      <alignment horizontal="center" vertical="center"/>
    </xf>
    <xf numFmtId="43" fontId="37" fillId="0" borderId="0" xfId="55" applyNumberFormat="1" applyFont="1" applyAlignment="1">
      <alignment horizontal="center" vertical="center"/>
    </xf>
    <xf numFmtId="164" fontId="38" fillId="0" borderId="0" xfId="29" applyNumberFormat="1" applyFont="1" applyAlignment="1">
      <alignment vertical="center" wrapText="1"/>
    </xf>
    <xf numFmtId="43" fontId="38" fillId="0" borderId="0" xfId="29" applyFont="1" applyAlignment="1">
      <alignment vertical="center" wrapText="1"/>
    </xf>
    <xf numFmtId="164" fontId="38" fillId="0" borderId="0" xfId="55" applyNumberFormat="1" applyFont="1" applyAlignment="1">
      <alignment horizontal="center" vertical="center"/>
    </xf>
    <xf numFmtId="164" fontId="37" fillId="0" borderId="0" xfId="29" applyNumberFormat="1" applyFont="1" applyAlignment="1">
      <alignment vertical="center" wrapText="1"/>
    </xf>
    <xf numFmtId="43" fontId="37" fillId="0" borderId="0" xfId="29" applyFont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8" fillId="25" borderId="0" xfId="52" applyFont="1" applyFill="1" applyAlignment="1">
      <alignment vertical="center" wrapText="1"/>
    </xf>
    <xf numFmtId="164" fontId="38" fillId="0" borderId="0" xfId="55" applyNumberFormat="1" applyFont="1" applyAlignment="1">
      <alignment horizontal="left" vertical="center" wrapText="1"/>
    </xf>
    <xf numFmtId="164" fontId="37" fillId="0" borderId="0" xfId="29" applyNumberFormat="1" applyFont="1" applyAlignment="1">
      <alignment horizontal="center" vertical="center" wrapText="1"/>
    </xf>
    <xf numFmtId="164" fontId="37" fillId="0" borderId="0" xfId="55" applyNumberFormat="1" applyFont="1" applyAlignment="1">
      <alignment horizontal="center" vertical="center" wrapText="1"/>
    </xf>
    <xf numFmtId="0" fontId="37" fillId="0" borderId="23" xfId="53" applyFont="1" applyBorder="1" applyAlignment="1">
      <alignment vertical="center"/>
    </xf>
    <xf numFmtId="43" fontId="37" fillId="0" borderId="2" xfId="53" applyNumberFormat="1" applyFont="1" applyBorder="1" applyAlignment="1">
      <alignment horizontal="center" vertical="center" wrapText="1" shrinkToFit="1"/>
    </xf>
    <xf numFmtId="164" fontId="37" fillId="0" borderId="2" xfId="29" applyNumberFormat="1" applyFont="1" applyBorder="1" applyAlignment="1">
      <alignment horizontal="center" vertical="center" wrapText="1" shrinkToFit="1"/>
    </xf>
    <xf numFmtId="43" fontId="37" fillId="0" borderId="2" xfId="29" applyFont="1" applyBorder="1" applyAlignment="1">
      <alignment horizontal="center" vertical="center" wrapText="1" shrinkToFit="1"/>
    </xf>
    <xf numFmtId="0" fontId="37" fillId="0" borderId="2" xfId="53" applyFont="1" applyBorder="1" applyAlignment="1">
      <alignment horizontal="center" vertical="center" wrapText="1" shrinkToFit="1"/>
    </xf>
    <xf numFmtId="0" fontId="37" fillId="0" borderId="2" xfId="53" applyFont="1" applyBorder="1" applyAlignment="1">
      <alignment horizontal="left" vertical="center"/>
    </xf>
    <xf numFmtId="43" fontId="37" fillId="0" borderId="2" xfId="53" applyNumberFormat="1" applyFont="1" applyBorder="1" applyAlignment="1">
      <alignment vertical="center"/>
    </xf>
    <xf numFmtId="43" fontId="37" fillId="0" borderId="2" xfId="29" applyFont="1" applyBorder="1" applyAlignment="1">
      <alignment vertical="center"/>
    </xf>
    <xf numFmtId="164" fontId="37" fillId="0" borderId="2" xfId="53" applyNumberFormat="1" applyFont="1" applyBorder="1" applyAlignment="1">
      <alignment vertical="center"/>
    </xf>
    <xf numFmtId="164" fontId="37" fillId="0" borderId="16" xfId="29" quotePrefix="1" applyNumberFormat="1" applyFont="1" applyBorder="1" applyAlignment="1">
      <alignment horizontal="center" vertical="center"/>
    </xf>
    <xf numFmtId="43" fontId="37" fillId="0" borderId="16" xfId="29" applyFont="1" applyBorder="1" applyAlignment="1">
      <alignment vertical="center"/>
    </xf>
    <xf numFmtId="0" fontId="37" fillId="0" borderId="19" xfId="53" applyFont="1" applyBorder="1" applyAlignment="1">
      <alignment horizontal="left" vertical="center"/>
    </xf>
    <xf numFmtId="43" fontId="37" fillId="0" borderId="19" xfId="29" applyFont="1" applyBorder="1" applyAlignment="1">
      <alignment vertical="center"/>
    </xf>
    <xf numFmtId="43" fontId="37" fillId="0" borderId="2" xfId="29" applyNumberFormat="1" applyFont="1" applyBorder="1" applyAlignment="1">
      <alignment horizontal="center" vertical="center"/>
    </xf>
    <xf numFmtId="43" fontId="37" fillId="0" borderId="2" xfId="29" applyFont="1" applyBorder="1" applyAlignment="1">
      <alignment horizontal="center" vertical="center"/>
    </xf>
    <xf numFmtId="43" fontId="37" fillId="0" borderId="0" xfId="53" applyNumberFormat="1" applyFont="1" applyAlignment="1">
      <alignment vertical="center"/>
    </xf>
    <xf numFmtId="0" fontId="37" fillId="0" borderId="16" xfId="53" applyFont="1" applyBorder="1" applyAlignment="1">
      <alignment horizontal="left" vertical="center"/>
    </xf>
    <xf numFmtId="43" fontId="37" fillId="0" borderId="16" xfId="29" quotePrefix="1" applyNumberFormat="1" applyFont="1" applyBorder="1" applyAlignment="1">
      <alignment horizontal="center" vertical="center"/>
    </xf>
    <xf numFmtId="3" fontId="43" fillId="0" borderId="17" xfId="46" applyFont="1" applyBorder="1" applyAlignment="1">
      <alignment horizontal="center" vertical="center"/>
    </xf>
    <xf numFmtId="3" fontId="43" fillId="0" borderId="17" xfId="46" applyFont="1" applyBorder="1" applyAlignment="1">
      <alignment vertical="center"/>
    </xf>
    <xf numFmtId="43" fontId="43" fillId="0" borderId="17" xfId="29" applyFont="1" applyBorder="1" applyAlignment="1">
      <alignment vertical="center"/>
    </xf>
    <xf numFmtId="164" fontId="43" fillId="0" borderId="17" xfId="29" applyNumberFormat="1" applyFont="1" applyBorder="1" applyAlignment="1">
      <alignment vertical="center"/>
    </xf>
    <xf numFmtId="43" fontId="43" fillId="0" borderId="16" xfId="29" applyFont="1" applyBorder="1" applyAlignment="1">
      <alignment vertical="center"/>
    </xf>
    <xf numFmtId="164" fontId="43" fillId="0" borderId="16" xfId="29" applyNumberFormat="1" applyFont="1" applyBorder="1" applyAlignment="1">
      <alignment vertical="center"/>
    </xf>
    <xf numFmtId="0" fontId="43" fillId="0" borderId="0" xfId="54" applyFont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0" fontId="37" fillId="0" borderId="16" xfId="53" applyFont="1" applyFill="1" applyBorder="1" applyAlignment="1">
      <alignment horizontal="left" vertical="center"/>
    </xf>
    <xf numFmtId="0" fontId="33" fillId="0" borderId="18" xfId="53" applyFont="1" applyBorder="1" applyAlignment="1">
      <alignment horizontal="center" vertical="center"/>
    </xf>
    <xf numFmtId="0" fontId="37" fillId="0" borderId="0" xfId="53" applyFont="1" applyAlignment="1">
      <alignment horizontal="center" vertical="center"/>
    </xf>
    <xf numFmtId="0" fontId="37" fillId="0" borderId="18" xfId="53" applyFont="1" applyBorder="1" applyAlignment="1">
      <alignment horizontal="center" vertical="center"/>
    </xf>
    <xf numFmtId="0" fontId="38" fillId="25" borderId="0" xfId="52" applyFont="1" applyFill="1" applyAlignment="1">
      <alignment horizontal="left" vertical="center" wrapText="1"/>
    </xf>
    <xf numFmtId="0" fontId="37" fillId="0" borderId="0" xfId="53" applyFont="1" applyAlignment="1">
      <alignment horizontal="left" vertical="center"/>
    </xf>
    <xf numFmtId="43" fontId="43" fillId="0" borderId="17" xfId="29" applyFont="1" applyBorder="1" applyAlignment="1">
      <alignment horizontal="center" vertical="center"/>
    </xf>
    <xf numFmtId="164" fontId="43" fillId="0" borderId="17" xfId="29" applyNumberFormat="1" applyFont="1" applyBorder="1" applyAlignment="1">
      <alignment horizontal="center" vertical="center"/>
    </xf>
    <xf numFmtId="43" fontId="36" fillId="0" borderId="16" xfId="29" applyFont="1" applyBorder="1" applyAlignment="1">
      <alignment horizontal="center" vertical="center"/>
    </xf>
    <xf numFmtId="43" fontId="36" fillId="0" borderId="19" xfId="29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0" xfId="53" applyFont="1" applyAlignment="1">
      <alignment horizontal="right" vertical="center"/>
    </xf>
    <xf numFmtId="0" fontId="33" fillId="0" borderId="2" xfId="53" quotePrefix="1" applyFont="1" applyBorder="1" applyAlignment="1">
      <alignment vertical="center"/>
    </xf>
    <xf numFmtId="0" fontId="33" fillId="0" borderId="2" xfId="53" applyFont="1" applyBorder="1" applyAlignment="1">
      <alignment vertical="center"/>
    </xf>
    <xf numFmtId="164" fontId="33" fillId="0" borderId="2" xfId="29" applyNumberFormat="1" applyFont="1" applyBorder="1" applyAlignment="1">
      <alignment vertical="center"/>
    </xf>
    <xf numFmtId="14" fontId="33" fillId="0" borderId="17" xfId="53" applyNumberFormat="1" applyFont="1" applyBorder="1" applyAlignment="1">
      <alignment horizontal="center" vertical="center"/>
    </xf>
    <xf numFmtId="0" fontId="33" fillId="0" borderId="17" xfId="53" applyNumberFormat="1" applyFont="1" applyBorder="1" applyAlignment="1">
      <alignment horizontal="left" vertical="center"/>
    </xf>
    <xf numFmtId="0" fontId="33" fillId="0" borderId="17" xfId="53" applyNumberFormat="1" applyFont="1" applyBorder="1" applyAlignment="1">
      <alignment horizontal="center" vertical="center"/>
    </xf>
    <xf numFmtId="164" fontId="33" fillId="0" borderId="17" xfId="29" applyNumberFormat="1" applyFont="1" applyBorder="1" applyAlignment="1">
      <alignment horizontal="center" vertical="center"/>
    </xf>
    <xf numFmtId="0" fontId="33" fillId="0" borderId="0" xfId="53" applyFont="1" applyBorder="1" applyAlignment="1">
      <alignment vertical="center"/>
    </xf>
    <xf numFmtId="0" fontId="33" fillId="0" borderId="22" xfId="53" applyFont="1" applyBorder="1" applyAlignment="1">
      <alignment vertical="center"/>
    </xf>
    <xf numFmtId="0" fontId="33" fillId="0" borderId="0" xfId="53" applyFont="1" applyFill="1" applyBorder="1" applyAlignment="1">
      <alignment vertical="center"/>
    </xf>
    <xf numFmtId="14" fontId="33" fillId="0" borderId="19" xfId="0" applyNumberFormat="1" applyFont="1" applyBorder="1" applyAlignment="1">
      <alignment horizontal="center" vertical="center" wrapText="1"/>
    </xf>
    <xf numFmtId="0" fontId="33" fillId="0" borderId="19" xfId="53" applyNumberFormat="1" applyFont="1" applyBorder="1" applyAlignment="1">
      <alignment vertical="center"/>
    </xf>
    <xf numFmtId="0" fontId="33" fillId="0" borderId="19" xfId="53" applyNumberFormat="1" applyFont="1" applyBorder="1" applyAlignment="1">
      <alignment horizontal="center" vertical="center"/>
    </xf>
    <xf numFmtId="14" fontId="33" fillId="0" borderId="2" xfId="53" applyNumberFormat="1" applyFont="1" applyBorder="1" applyAlignment="1">
      <alignment horizontal="center" vertical="center"/>
    </xf>
    <xf numFmtId="164" fontId="33" fillId="0" borderId="2" xfId="29" applyNumberFormat="1" applyFont="1" applyBorder="1" applyAlignment="1">
      <alignment horizontal="center" vertical="center"/>
    </xf>
    <xf numFmtId="0" fontId="33" fillId="0" borderId="0" xfId="53" quotePrefix="1" applyFont="1" applyAlignment="1">
      <alignment horizontal="left" vertical="center"/>
    </xf>
    <xf numFmtId="164" fontId="44" fillId="0" borderId="17" xfId="29" applyNumberFormat="1" applyFont="1" applyBorder="1" applyAlignment="1">
      <alignment horizontal="center" vertical="center"/>
    </xf>
    <xf numFmtId="0" fontId="42" fillId="0" borderId="0" xfId="53" applyFont="1" applyFill="1" applyBorder="1" applyAlignment="1">
      <alignment vertical="center"/>
    </xf>
    <xf numFmtId="0" fontId="44" fillId="0" borderId="16" xfId="53" applyNumberFormat="1" applyFont="1" applyBorder="1" applyAlignment="1">
      <alignment horizontal="center" vertical="center"/>
    </xf>
    <xf numFmtId="0" fontId="44" fillId="0" borderId="16" xfId="53" applyFont="1" applyBorder="1" applyAlignment="1">
      <alignment horizontal="center" vertical="center"/>
    </xf>
    <xf numFmtId="14" fontId="44" fillId="0" borderId="16" xfId="53" applyNumberFormat="1" applyFont="1" applyBorder="1" applyAlignment="1">
      <alignment horizontal="center" vertical="center"/>
    </xf>
    <xf numFmtId="0" fontId="44" fillId="0" borderId="16" xfId="53" applyFont="1" applyBorder="1" applyAlignment="1">
      <alignment vertical="center"/>
    </xf>
    <xf numFmtId="0" fontId="44" fillId="0" borderId="19" xfId="53" quotePrefix="1" applyFont="1" applyBorder="1" applyAlignment="1">
      <alignment horizontal="center" vertical="center"/>
    </xf>
    <xf numFmtId="164" fontId="44" fillId="0" borderId="16" xfId="29" applyNumberFormat="1" applyFont="1" applyBorder="1" applyAlignment="1">
      <alignment horizontal="center" vertical="center"/>
    </xf>
    <xf numFmtId="43" fontId="44" fillId="0" borderId="16" xfId="29" applyNumberFormat="1" applyFont="1" applyBorder="1" applyAlignment="1">
      <alignment vertical="center"/>
    </xf>
    <xf numFmtId="164" fontId="44" fillId="0" borderId="16" xfId="29" applyNumberFormat="1" applyFont="1" applyBorder="1" applyAlignment="1">
      <alignment vertical="center"/>
    </xf>
    <xf numFmtId="0" fontId="45" fillId="0" borderId="0" xfId="53" applyFont="1" applyAlignment="1">
      <alignment vertical="center"/>
    </xf>
    <xf numFmtId="0" fontId="33" fillId="0" borderId="16" xfId="73" applyFont="1" applyFill="1" applyBorder="1" applyAlignment="1">
      <alignment vertical="center" wrapText="1"/>
    </xf>
    <xf numFmtId="164" fontId="37" fillId="0" borderId="0" xfId="53" applyNumberFormat="1" applyFont="1" applyAlignment="1">
      <alignment vertical="center"/>
    </xf>
    <xf numFmtId="0" fontId="44" fillId="0" borderId="19" xfId="53" applyFont="1" applyBorder="1" applyAlignment="1">
      <alignment horizontal="center" vertical="center"/>
    </xf>
    <xf numFmtId="0" fontId="44" fillId="0" borderId="19" xfId="53" applyFont="1" applyBorder="1" applyAlignment="1">
      <alignment vertical="center"/>
    </xf>
    <xf numFmtId="0" fontId="44" fillId="0" borderId="16" xfId="53" quotePrefix="1" applyFont="1" applyBorder="1" applyAlignment="1">
      <alignment horizontal="center" vertical="center"/>
    </xf>
    <xf numFmtId="43" fontId="44" fillId="0" borderId="19" xfId="29" applyNumberFormat="1" applyFont="1" applyBorder="1" applyAlignment="1">
      <alignment vertical="center"/>
    </xf>
    <xf numFmtId="43" fontId="44" fillId="0" borderId="19" xfId="29" applyFont="1" applyBorder="1" applyAlignment="1">
      <alignment vertical="center"/>
    </xf>
    <xf numFmtId="0" fontId="44" fillId="0" borderId="0" xfId="53" applyFont="1" applyAlignment="1">
      <alignment vertical="center"/>
    </xf>
    <xf numFmtId="43" fontId="44" fillId="0" borderId="16" xfId="29" applyFont="1" applyBorder="1" applyAlignment="1">
      <alignment vertical="center"/>
    </xf>
    <xf numFmtId="14" fontId="44" fillId="0" borderId="19" xfId="53" applyNumberFormat="1" applyFont="1" applyBorder="1" applyAlignment="1">
      <alignment horizontal="center" vertical="center"/>
    </xf>
    <xf numFmtId="0" fontId="42" fillId="0" borderId="0" xfId="53" applyFont="1" applyBorder="1" applyAlignment="1">
      <alignment vertical="center"/>
    </xf>
    <xf numFmtId="16" fontId="33" fillId="0" borderId="16" xfId="53" applyNumberFormat="1" applyFont="1" applyBorder="1" applyAlignment="1">
      <alignment horizontal="center" vertical="center"/>
    </xf>
    <xf numFmtId="3" fontId="43" fillId="0" borderId="16" xfId="46" applyFont="1" applyBorder="1" applyAlignment="1">
      <alignment horizontal="center" vertical="center"/>
    </xf>
    <xf numFmtId="3" fontId="43" fillId="0" borderId="16" xfId="46" applyFont="1" applyBorder="1" applyAlignment="1">
      <alignment vertical="center" wrapText="1"/>
    </xf>
    <xf numFmtId="43" fontId="43" fillId="0" borderId="16" xfId="29" applyFont="1" applyBorder="1" applyAlignment="1">
      <alignment horizontal="center" vertical="center"/>
    </xf>
    <xf numFmtId="164" fontId="43" fillId="0" borderId="16" xfId="29" applyNumberFormat="1" applyFont="1" applyBorder="1" applyAlignment="1">
      <alignment horizontal="center" vertical="center"/>
    </xf>
    <xf numFmtId="43" fontId="16" fillId="0" borderId="0" xfId="54" applyNumberFormat="1" applyFont="1" applyAlignment="1">
      <alignment vertical="center"/>
    </xf>
    <xf numFmtId="14" fontId="37" fillId="0" borderId="16" xfId="75" applyNumberFormat="1" applyFont="1" applyBorder="1" applyAlignment="1">
      <alignment horizontal="center" vertical="center"/>
    </xf>
    <xf numFmtId="0" fontId="37" fillId="0" borderId="16" xfId="75" applyFont="1" applyBorder="1" applyAlignment="1">
      <alignment vertical="center"/>
    </xf>
    <xf numFmtId="0" fontId="37" fillId="0" borderId="16" xfId="75" quotePrefix="1" applyFont="1" applyBorder="1" applyAlignment="1">
      <alignment horizontal="center" vertical="center"/>
    </xf>
    <xf numFmtId="0" fontId="37" fillId="0" borderId="16" xfId="75" applyFont="1" applyBorder="1" applyAlignment="1">
      <alignment horizontal="center" vertical="center"/>
    </xf>
    <xf numFmtId="14" fontId="37" fillId="0" borderId="17" xfId="75" applyNumberFormat="1" applyFont="1" applyBorder="1" applyAlignment="1">
      <alignment horizontal="center" vertical="center"/>
    </xf>
    <xf numFmtId="0" fontId="37" fillId="0" borderId="17" xfId="75" applyFont="1" applyBorder="1" applyAlignment="1">
      <alignment horizontal="center" vertical="center"/>
    </xf>
    <xf numFmtId="0" fontId="37" fillId="0" borderId="17" xfId="75" applyFont="1" applyBorder="1" applyAlignment="1">
      <alignment vertical="center"/>
    </xf>
    <xf numFmtId="0" fontId="37" fillId="0" borderId="17" xfId="75" quotePrefix="1" applyFont="1" applyBorder="1" applyAlignment="1">
      <alignment horizontal="center" vertical="center"/>
    </xf>
    <xf numFmtId="0" fontId="37" fillId="0" borderId="19" xfId="75" applyFont="1" applyBorder="1" applyAlignment="1">
      <alignment vertical="center"/>
    </xf>
    <xf numFmtId="14" fontId="37" fillId="0" borderId="19" xfId="75" applyNumberFormat="1" applyFont="1" applyBorder="1" applyAlignment="1">
      <alignment horizontal="center" vertical="center"/>
    </xf>
    <xf numFmtId="0" fontId="37" fillId="0" borderId="19" xfId="75" applyFont="1" applyBorder="1" applyAlignment="1">
      <alignment horizontal="center" vertical="center"/>
    </xf>
    <xf numFmtId="0" fontId="37" fillId="0" borderId="19" xfId="75" quotePrefix="1" applyFont="1" applyBorder="1" applyAlignment="1">
      <alignment horizontal="center" vertical="center"/>
    </xf>
    <xf numFmtId="164" fontId="37" fillId="0" borderId="19" xfId="0" applyNumberFormat="1" applyFont="1" applyBorder="1" applyAlignment="1">
      <alignment horizontal="center" vertical="center" wrapText="1"/>
    </xf>
    <xf numFmtId="14" fontId="37" fillId="0" borderId="19" xfId="0" applyNumberFormat="1" applyFont="1" applyBorder="1" applyAlignment="1">
      <alignment horizontal="center" vertical="center" wrapText="1"/>
    </xf>
    <xf numFmtId="164" fontId="37" fillId="0" borderId="19" xfId="0" quotePrefix="1" applyNumberFormat="1" applyFont="1" applyBorder="1" applyAlignment="1">
      <alignment horizontal="center" vertical="center" wrapText="1"/>
    </xf>
    <xf numFmtId="164" fontId="37" fillId="0" borderId="19" xfId="0" applyNumberFormat="1" applyFont="1" applyBorder="1" applyAlignment="1">
      <alignment horizontal="center" vertical="center"/>
    </xf>
    <xf numFmtId="0" fontId="37" fillId="0" borderId="16" xfId="75" quotePrefix="1" applyFont="1" applyBorder="1" applyAlignment="1">
      <alignment vertical="center"/>
    </xf>
    <xf numFmtId="164" fontId="37" fillId="0" borderId="16" xfId="29" applyNumberFormat="1" applyFont="1" applyBorder="1"/>
    <xf numFmtId="164" fontId="37" fillId="0" borderId="16" xfId="0" applyNumberFormat="1" applyFont="1" applyFill="1" applyBorder="1" applyAlignment="1">
      <alignment horizontal="center" vertical="center" wrapText="1"/>
    </xf>
    <xf numFmtId="164" fontId="37" fillId="0" borderId="19" xfId="29" applyNumberFormat="1" applyFont="1" applyBorder="1"/>
    <xf numFmtId="164" fontId="37" fillId="0" borderId="17" xfId="0" applyNumberFormat="1" applyFont="1" applyBorder="1" applyAlignment="1">
      <alignment horizontal="center" vertical="center"/>
    </xf>
    <xf numFmtId="3" fontId="46" fillId="0" borderId="16" xfId="46" applyFont="1" applyBorder="1" applyAlignment="1">
      <alignment vertical="center"/>
    </xf>
    <xf numFmtId="0" fontId="34" fillId="21" borderId="2" xfId="34" applyFont="1" applyBorder="1" applyAlignment="1">
      <alignment horizontal="center" vertical="center" wrapText="1"/>
    </xf>
    <xf numFmtId="0" fontId="32" fillId="0" borderId="23" xfId="58" applyFont="1" applyBorder="1" applyAlignment="1">
      <alignment horizontal="center" vertical="center"/>
    </xf>
    <xf numFmtId="0" fontId="34" fillId="21" borderId="2" xfId="54" applyFont="1" applyFill="1" applyBorder="1" applyAlignment="1">
      <alignment horizontal="center" vertical="center"/>
    </xf>
    <xf numFmtId="0" fontId="33" fillId="0" borderId="25" xfId="53" applyFont="1" applyBorder="1" applyAlignment="1">
      <alignment horizontal="center" vertical="center"/>
    </xf>
    <xf numFmtId="0" fontId="33" fillId="0" borderId="5" xfId="53" applyFont="1" applyBorder="1" applyAlignment="1">
      <alignment horizontal="center" vertical="center"/>
    </xf>
    <xf numFmtId="0" fontId="33" fillId="0" borderId="18" xfId="53" applyFont="1" applyBorder="1" applyAlignment="1">
      <alignment horizontal="center" vertical="center"/>
    </xf>
    <xf numFmtId="0" fontId="33" fillId="0" borderId="20" xfId="53" applyFont="1" applyBorder="1" applyAlignment="1">
      <alignment horizontal="center" vertical="center" wrapText="1" shrinkToFit="1"/>
    </xf>
    <xf numFmtId="0" fontId="33" fillId="0" borderId="24" xfId="53" applyFont="1" applyBorder="1" applyAlignment="1">
      <alignment horizontal="center" vertical="center" wrapText="1" shrinkToFit="1"/>
    </xf>
    <xf numFmtId="0" fontId="33" fillId="0" borderId="25" xfId="53" applyFont="1" applyBorder="1" applyAlignment="1">
      <alignment horizontal="center" vertical="center" wrapText="1" shrinkToFit="1"/>
    </xf>
    <xf numFmtId="0" fontId="33" fillId="0" borderId="18" xfId="53" applyFont="1" applyBorder="1" applyAlignment="1">
      <alignment horizontal="center" vertical="center" wrapText="1" shrinkToFit="1"/>
    </xf>
    <xf numFmtId="0" fontId="33" fillId="0" borderId="20" xfId="53" applyFont="1" applyBorder="1" applyAlignment="1">
      <alignment horizontal="center" vertical="center" wrapText="1"/>
    </xf>
    <xf numFmtId="0" fontId="33" fillId="0" borderId="21" xfId="53" applyFont="1" applyBorder="1" applyAlignment="1">
      <alignment horizontal="center" vertical="center" wrapText="1"/>
    </xf>
    <xf numFmtId="0" fontId="33" fillId="0" borderId="24" xfId="53" applyFont="1" applyBorder="1" applyAlignment="1">
      <alignment horizontal="center" vertical="center" wrapText="1"/>
    </xf>
    <xf numFmtId="0" fontId="37" fillId="0" borderId="0" xfId="53" applyFont="1" applyAlignment="1">
      <alignment horizontal="center" vertical="center"/>
    </xf>
    <xf numFmtId="0" fontId="37" fillId="0" borderId="25" xfId="53" applyFont="1" applyBorder="1" applyAlignment="1">
      <alignment horizontal="center" vertical="center"/>
    </xf>
    <xf numFmtId="0" fontId="40" fillId="0" borderId="5" xfId="0" applyFont="1" applyBorder="1" applyAlignment="1">
      <alignment vertical="center"/>
    </xf>
    <xf numFmtId="0" fontId="40" fillId="0" borderId="18" xfId="0" applyFont="1" applyBorder="1" applyAlignment="1">
      <alignment vertical="center"/>
    </xf>
    <xf numFmtId="0" fontId="37" fillId="0" borderId="20" xfId="53" applyFont="1" applyBorder="1" applyAlignment="1">
      <alignment horizontal="center" vertical="center" wrapText="1" shrinkToFit="1"/>
    </xf>
    <xf numFmtId="0" fontId="37" fillId="0" borderId="24" xfId="53" applyFont="1" applyBorder="1" applyAlignment="1">
      <alignment horizontal="center" vertical="center" wrapText="1" shrinkToFit="1"/>
    </xf>
    <xf numFmtId="0" fontId="37" fillId="0" borderId="25" xfId="53" applyFont="1" applyBorder="1" applyAlignment="1">
      <alignment horizontal="center" vertical="center" wrapText="1" shrinkToFit="1"/>
    </xf>
    <xf numFmtId="0" fontId="37" fillId="0" borderId="18" xfId="53" applyFont="1" applyBorder="1" applyAlignment="1">
      <alignment horizontal="center" vertical="center" wrapText="1" shrinkToFit="1"/>
    </xf>
    <xf numFmtId="0" fontId="38" fillId="25" borderId="0" xfId="52" applyFont="1" applyFill="1" applyAlignment="1">
      <alignment horizontal="left" vertical="center" wrapText="1"/>
    </xf>
    <xf numFmtId="0" fontId="32" fillId="0" borderId="0" xfId="53" applyFont="1" applyAlignment="1">
      <alignment horizontal="center" vertical="center"/>
    </xf>
    <xf numFmtId="0" fontId="37" fillId="0" borderId="0" xfId="53" applyFont="1" applyAlignment="1">
      <alignment horizontal="left" vertical="center"/>
    </xf>
    <xf numFmtId="0" fontId="37" fillId="0" borderId="20" xfId="53" applyFont="1" applyBorder="1" applyAlignment="1">
      <alignment horizontal="center" vertical="center" wrapText="1"/>
    </xf>
    <xf numFmtId="0" fontId="37" fillId="0" borderId="21" xfId="53" applyFont="1" applyBorder="1" applyAlignment="1">
      <alignment horizontal="center" vertical="center" wrapText="1"/>
    </xf>
    <xf numFmtId="0" fontId="37" fillId="0" borderId="24" xfId="53" applyFont="1" applyBorder="1" applyAlignment="1">
      <alignment horizontal="center" vertical="center" wrapText="1"/>
    </xf>
    <xf numFmtId="0" fontId="37" fillId="0" borderId="18" xfId="53" applyFont="1" applyBorder="1" applyAlignment="1">
      <alignment horizontal="center" vertical="center"/>
    </xf>
    <xf numFmtId="164" fontId="37" fillId="0" borderId="20" xfId="29" applyNumberFormat="1" applyFont="1" applyBorder="1" applyAlignment="1">
      <alignment horizontal="center" vertical="center" wrapText="1"/>
    </xf>
    <xf numFmtId="164" fontId="37" fillId="0" borderId="21" xfId="29" applyNumberFormat="1" applyFont="1" applyBorder="1" applyAlignment="1">
      <alignment horizontal="center" vertical="center" wrapText="1"/>
    </xf>
    <xf numFmtId="164" fontId="37" fillId="0" borderId="24" xfId="29" applyNumberFormat="1" applyFont="1" applyBorder="1" applyAlignment="1">
      <alignment horizontal="center" vertical="center" wrapText="1"/>
    </xf>
    <xf numFmtId="0" fontId="37" fillId="0" borderId="5" xfId="53" applyFont="1" applyBorder="1" applyAlignment="1">
      <alignment horizontal="center" vertical="center"/>
    </xf>
    <xf numFmtId="0" fontId="32" fillId="0" borderId="0" xfId="58" applyFont="1" applyBorder="1" applyAlignment="1">
      <alignment horizontal="center" vertical="center"/>
    </xf>
    <xf numFmtId="0" fontId="37" fillId="0" borderId="23" xfId="53" applyFont="1" applyBorder="1" applyAlignment="1">
      <alignment horizontal="right" vertical="center"/>
    </xf>
    <xf numFmtId="0" fontId="39" fillId="0" borderId="0" xfId="53" applyFont="1" applyAlignment="1">
      <alignment horizontal="center" vertical="center"/>
    </xf>
    <xf numFmtId="164" fontId="33" fillId="0" borderId="0" xfId="55" applyNumberFormat="1" applyFont="1" applyAlignment="1">
      <alignment horizontal="center" vertical="center" wrapText="1"/>
    </xf>
    <xf numFmtId="0" fontId="33" fillId="0" borderId="0" xfId="53" applyFont="1" applyAlignment="1">
      <alignment horizontal="center" vertical="center"/>
    </xf>
    <xf numFmtId="0" fontId="33" fillId="0" borderId="23" xfId="53" applyFont="1" applyBorder="1" applyAlignment="1">
      <alignment horizontal="right" vertical="center"/>
    </xf>
    <xf numFmtId="0" fontId="33" fillId="0" borderId="0" xfId="53" applyFont="1" applyAlignment="1">
      <alignment horizontal="left" vertical="center"/>
    </xf>
    <xf numFmtId="164" fontId="34" fillId="0" borderId="0" xfId="55" applyNumberFormat="1" applyFont="1" applyAlignment="1">
      <alignment horizontal="center" vertical="center" wrapText="1"/>
    </xf>
    <xf numFmtId="164" fontId="37" fillId="0" borderId="19" xfId="29" quotePrefix="1" applyNumberFormat="1" applyFont="1" applyBorder="1" applyAlignment="1">
      <alignment horizontal="center" vertical="center"/>
    </xf>
    <xf numFmtId="3" fontId="41" fillId="0" borderId="16" xfId="46" applyFont="1" applyBorder="1" applyAlignment="1">
      <alignment vertical="center"/>
    </xf>
    <xf numFmtId="0" fontId="38" fillId="21" borderId="2" xfId="54" applyFont="1" applyFill="1" applyBorder="1" applyAlignment="1">
      <alignment horizontal="center" vertical="center"/>
    </xf>
    <xf numFmtId="0" fontId="38" fillId="21" borderId="2" xfId="34" applyFont="1" applyBorder="1" applyAlignment="1">
      <alignment horizontal="center" vertical="center" wrapText="1"/>
    </xf>
    <xf numFmtId="0" fontId="38" fillId="21" borderId="25" xfId="34" applyFont="1" applyBorder="1" applyAlignment="1">
      <alignment horizontal="center" vertical="center" wrapText="1"/>
    </xf>
    <xf numFmtId="0" fontId="38" fillId="21" borderId="18" xfId="34" applyFont="1" applyBorder="1" applyAlignment="1">
      <alignment horizontal="center" vertical="center" wrapText="1"/>
    </xf>
    <xf numFmtId="0" fontId="37" fillId="0" borderId="0" xfId="54" applyFont="1" applyBorder="1" applyAlignment="1">
      <alignment vertical="center"/>
    </xf>
    <xf numFmtId="0" fontId="38" fillId="21" borderId="2" xfId="34" applyFont="1" applyBorder="1" applyAlignment="1">
      <alignment horizontal="center" vertical="center" wrapText="1"/>
    </xf>
    <xf numFmtId="3" fontId="41" fillId="0" borderId="17" xfId="46" applyFont="1" applyBorder="1" applyAlignment="1">
      <alignment horizontal="center" vertical="center"/>
    </xf>
    <xf numFmtId="3" fontId="41" fillId="0" borderId="17" xfId="46" applyFont="1" applyBorder="1" applyAlignment="1">
      <alignment vertical="center"/>
    </xf>
    <xf numFmtId="164" fontId="41" fillId="0" borderId="17" xfId="29" applyNumberFormat="1" applyFont="1" applyBorder="1" applyAlignment="1">
      <alignment vertical="center"/>
    </xf>
    <xf numFmtId="164" fontId="41" fillId="0" borderId="17" xfId="29" applyNumberFormat="1" applyFont="1" applyBorder="1" applyAlignment="1">
      <alignment horizontal="center" vertical="center"/>
    </xf>
    <xf numFmtId="0" fontId="41" fillId="0" borderId="0" xfId="54" applyFont="1" applyBorder="1" applyAlignment="1">
      <alignment vertical="center"/>
    </xf>
    <xf numFmtId="164" fontId="41" fillId="0" borderId="16" xfId="29" applyNumberFormat="1" applyFont="1" applyBorder="1" applyAlignment="1">
      <alignment vertical="center"/>
    </xf>
    <xf numFmtId="164" fontId="41" fillId="0" borderId="16" xfId="29" applyNumberFormat="1" applyFont="1" applyBorder="1" applyAlignment="1">
      <alignment horizontal="center" vertical="center"/>
    </xf>
    <xf numFmtId="43" fontId="41" fillId="0" borderId="16" xfId="29" applyFont="1" applyBorder="1" applyAlignment="1">
      <alignment vertical="center"/>
    </xf>
    <xf numFmtId="3" fontId="47" fillId="0" borderId="17" xfId="46" applyFont="1" applyBorder="1" applyAlignment="1">
      <alignment horizontal="center" vertical="center"/>
    </xf>
    <xf numFmtId="3" fontId="47" fillId="0" borderId="16" xfId="46" applyFont="1" applyBorder="1" applyAlignment="1">
      <alignment vertical="center"/>
    </xf>
    <xf numFmtId="164" fontId="47" fillId="0" borderId="16" xfId="29" applyNumberFormat="1" applyFont="1" applyBorder="1" applyAlignment="1">
      <alignment vertical="center"/>
    </xf>
    <xf numFmtId="164" fontId="47" fillId="0" borderId="17" xfId="29" applyNumberFormat="1" applyFont="1" applyBorder="1" applyAlignment="1">
      <alignment vertical="center"/>
    </xf>
    <xf numFmtId="164" fontId="47" fillId="0" borderId="16" xfId="29" applyNumberFormat="1" applyFont="1" applyBorder="1" applyAlignment="1">
      <alignment horizontal="center" vertical="center"/>
    </xf>
    <xf numFmtId="0" fontId="47" fillId="0" borderId="0" xfId="54" applyFont="1" applyBorder="1" applyAlignment="1">
      <alignment vertical="center"/>
    </xf>
    <xf numFmtId="43" fontId="47" fillId="0" borderId="16" xfId="29" applyFont="1" applyBorder="1" applyAlignment="1">
      <alignment vertical="center"/>
    </xf>
    <xf numFmtId="0" fontId="47" fillId="0" borderId="0" xfId="54" applyFont="1" applyFill="1" applyBorder="1" applyAlignment="1">
      <alignment vertical="center"/>
    </xf>
    <xf numFmtId="3" fontId="46" fillId="0" borderId="17" xfId="46" applyFont="1" applyBorder="1" applyAlignment="1">
      <alignment horizontal="center" vertical="center"/>
    </xf>
    <xf numFmtId="164" fontId="46" fillId="0" borderId="16" xfId="29" applyNumberFormat="1" applyFont="1" applyBorder="1" applyAlignment="1">
      <alignment vertical="center"/>
    </xf>
    <xf numFmtId="0" fontId="48" fillId="0" borderId="0" xfId="54" applyFont="1" applyBorder="1" applyAlignment="1">
      <alignment vertical="center"/>
    </xf>
    <xf numFmtId="3" fontId="46" fillId="0" borderId="19" xfId="46" applyFont="1" applyBorder="1" applyAlignment="1">
      <alignment horizontal="center" vertical="center"/>
    </xf>
    <xf numFmtId="3" fontId="46" fillId="0" borderId="19" xfId="46" applyFont="1" applyBorder="1" applyAlignment="1">
      <alignment vertical="center"/>
    </xf>
    <xf numFmtId="164" fontId="46" fillId="0" borderId="19" xfId="29" applyNumberFormat="1" applyFont="1" applyBorder="1" applyAlignment="1">
      <alignment vertical="center"/>
    </xf>
    <xf numFmtId="164" fontId="46" fillId="0" borderId="16" xfId="29" applyNumberFormat="1" applyFont="1" applyBorder="1" applyAlignment="1">
      <alignment horizontal="center" vertical="center"/>
    </xf>
    <xf numFmtId="0" fontId="37" fillId="0" borderId="2" xfId="54" applyFont="1" applyBorder="1" applyAlignment="1">
      <alignment vertical="center"/>
    </xf>
    <xf numFmtId="164" fontId="37" fillId="0" borderId="2" xfId="54" applyNumberFormat="1" applyFont="1" applyBorder="1" applyAlignment="1">
      <alignment vertical="center"/>
    </xf>
    <xf numFmtId="164" fontId="37" fillId="0" borderId="0" xfId="54" applyNumberFormat="1" applyFont="1" applyBorder="1" applyAlignment="1">
      <alignment vertical="center"/>
    </xf>
    <xf numFmtId="164" fontId="37" fillId="0" borderId="0" xfId="29" applyNumberFormat="1" applyFont="1" applyBorder="1" applyAlignment="1">
      <alignment vertical="center"/>
    </xf>
    <xf numFmtId="0" fontId="40" fillId="0" borderId="0" xfId="54" applyFont="1" applyBorder="1" applyAlignment="1">
      <alignment vertical="center"/>
    </xf>
    <xf numFmtId="164" fontId="40" fillId="0" borderId="0" xfId="29" applyNumberFormat="1" applyFont="1" applyBorder="1" applyAlignment="1">
      <alignment vertical="center"/>
    </xf>
    <xf numFmtId="164" fontId="40" fillId="0" borderId="0" xfId="54" applyNumberFormat="1" applyFont="1" applyBorder="1" applyAlignment="1">
      <alignment vertical="center"/>
    </xf>
    <xf numFmtId="164" fontId="46" fillId="0" borderId="16" xfId="74" applyNumberFormat="1" applyFont="1" applyFill="1" applyBorder="1" applyAlignment="1">
      <alignment horizontal="left" vertical="center"/>
    </xf>
    <xf numFmtId="164" fontId="33" fillId="0" borderId="19" xfId="0" applyNumberFormat="1" applyFont="1" applyFill="1" applyBorder="1" applyAlignment="1">
      <alignment vertical="center"/>
    </xf>
    <xf numFmtId="164" fontId="46" fillId="0" borderId="16" xfId="0" applyNumberFormat="1" applyFont="1" applyBorder="1" applyAlignment="1">
      <alignment horizontal="left" vertical="center" wrapText="1"/>
    </xf>
    <xf numFmtId="164" fontId="46" fillId="0" borderId="19" xfId="0" applyNumberFormat="1" applyFont="1" applyBorder="1" applyAlignment="1">
      <alignment horizontal="left" vertical="center" wrapText="1"/>
    </xf>
    <xf numFmtId="49" fontId="37" fillId="0" borderId="19" xfId="75" quotePrefix="1" applyNumberFormat="1" applyFont="1" applyBorder="1" applyAlignment="1">
      <alignment horizontal="center" vertical="center"/>
    </xf>
    <xf numFmtId="14" fontId="37" fillId="0" borderId="16" xfId="75" quotePrefix="1" applyNumberFormat="1" applyFont="1" applyBorder="1" applyAlignment="1">
      <alignment horizontal="center" vertical="center"/>
    </xf>
    <xf numFmtId="14" fontId="37" fillId="0" borderId="19" xfId="75" quotePrefix="1" applyNumberFormat="1" applyFont="1" applyBorder="1" applyAlignment="1">
      <alignment horizontal="center" vertical="center"/>
    </xf>
    <xf numFmtId="14" fontId="37" fillId="0" borderId="16" xfId="75" applyNumberFormat="1" applyFont="1" applyBorder="1" applyAlignment="1">
      <alignment horizontal="center"/>
    </xf>
    <xf numFmtId="0" fontId="37" fillId="0" borderId="16" xfId="75" applyFont="1" applyBorder="1" applyAlignment="1">
      <alignment horizontal="center"/>
    </xf>
    <xf numFmtId="49" fontId="37" fillId="0" borderId="16" xfId="75" applyNumberFormat="1" applyFont="1" applyBorder="1" applyAlignment="1">
      <alignment horizontal="center" vertical="center"/>
    </xf>
    <xf numFmtId="49" fontId="37" fillId="0" borderId="16" xfId="0" applyNumberFormat="1" applyFont="1" applyFill="1" applyBorder="1" applyAlignment="1">
      <alignment horizontal="center" vertical="center" wrapText="1"/>
    </xf>
    <xf numFmtId="164" fontId="37" fillId="0" borderId="19" xfId="0" applyNumberFormat="1" applyFont="1" applyFill="1" applyBorder="1" applyAlignment="1">
      <alignment horizontal="center" vertical="center" wrapText="1"/>
    </xf>
    <xf numFmtId="49" fontId="37" fillId="0" borderId="19" xfId="75" applyNumberFormat="1" applyFont="1" applyBorder="1" applyAlignment="1">
      <alignment horizontal="center" vertical="center"/>
    </xf>
    <xf numFmtId="49" fontId="37" fillId="0" borderId="16" xfId="75" applyNumberFormat="1" applyFont="1" applyBorder="1" applyAlignment="1">
      <alignment horizontal="center"/>
    </xf>
    <xf numFmtId="14" fontId="46" fillId="0" borderId="17" xfId="75" applyNumberFormat="1" applyFont="1" applyBorder="1" applyAlignment="1">
      <alignment horizontal="center" vertical="center"/>
    </xf>
    <xf numFmtId="0" fontId="46" fillId="0" borderId="17" xfId="75" applyFont="1" applyBorder="1" applyAlignment="1">
      <alignment horizontal="center" vertical="center"/>
    </xf>
    <xf numFmtId="0" fontId="46" fillId="0" borderId="17" xfId="75" applyFont="1" applyBorder="1" applyAlignment="1">
      <alignment vertical="center"/>
    </xf>
    <xf numFmtId="0" fontId="46" fillId="0" borderId="16" xfId="75" quotePrefix="1" applyFont="1" applyBorder="1" applyAlignment="1">
      <alignment horizontal="center" vertical="center"/>
    </xf>
    <xf numFmtId="164" fontId="46" fillId="0" borderId="17" xfId="29" applyNumberFormat="1" applyFont="1" applyBorder="1" applyAlignment="1">
      <alignment vertical="center"/>
    </xf>
    <xf numFmtId="164" fontId="37" fillId="0" borderId="16" xfId="29" applyNumberFormat="1" applyFont="1" applyBorder="1" applyAlignment="1">
      <alignment horizontal="center" vertical="center"/>
    </xf>
    <xf numFmtId="3" fontId="37" fillId="0" borderId="16" xfId="75" applyNumberFormat="1" applyFont="1" applyBorder="1" applyAlignment="1">
      <alignment horizontal="center" vertical="center"/>
    </xf>
    <xf numFmtId="164" fontId="37" fillId="0" borderId="16" xfId="29" applyNumberFormat="1" applyFont="1" applyBorder="1" applyAlignment="1">
      <alignment horizontal="left" vertical="center" wrapText="1"/>
    </xf>
    <xf numFmtId="164" fontId="37" fillId="0" borderId="0" xfId="29" applyNumberFormat="1" applyFont="1" applyBorder="1"/>
    <xf numFmtId="164" fontId="37" fillId="0" borderId="16" xfId="29" applyNumberFormat="1" applyFont="1" applyFill="1" applyBorder="1" applyAlignment="1">
      <alignment horizontal="left" vertical="center" wrapText="1"/>
    </xf>
    <xf numFmtId="164" fontId="46" fillId="0" borderId="16" xfId="29" applyNumberFormat="1" applyFont="1" applyBorder="1"/>
    <xf numFmtId="164" fontId="37" fillId="0" borderId="19" xfId="29" applyNumberFormat="1" applyFont="1" applyBorder="1" applyAlignment="1">
      <alignment horizontal="center" vertical="center"/>
    </xf>
  </cellXfs>
  <cellStyles count="7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3"/>
    <cellStyle name="Normal_311" xfId="52"/>
    <cellStyle name="Normal_Copy of Ke-toan-mo-phong-mauso_ke_toan_NKC_excel-2" xfId="53"/>
    <cellStyle name="Normal_Copy of Ke-toan-mo-phong-mauso_ke_toan_NKC_excel-2 2" xfId="75"/>
    <cellStyle name="Normal_Ctkt08" xfId="54"/>
    <cellStyle name="Normal_ketoanthucte_NhatKySoCai" xfId="55"/>
    <cellStyle name="Normal_ketoanthucte_NhatKySoCai 2" xfId="74"/>
    <cellStyle name="Note" xfId="56" builtinId="10" customBuiltin="1"/>
    <cellStyle name="Output" xfId="57" builtinId="21" customBuiltin="1"/>
    <cellStyle name="TD1" xfId="58"/>
    <cellStyle name="Title" xfId="59" builtinId="15" customBuiltin="1"/>
    <cellStyle name="Total" xfId="60" builtinId="25" customBuiltin="1"/>
    <cellStyle name="Warning Text" xfId="61" builtinId="11" customBuiltin="1"/>
    <cellStyle name="똿뗦먛귟 [0.00]_PRODUCT DETAIL Q1" xfId="62"/>
    <cellStyle name="똿뗦먛귟_PRODUCT DETAIL Q1" xfId="63"/>
    <cellStyle name="믅됞 [0.00]_PRODUCT DETAIL Q1" xfId="64"/>
    <cellStyle name="믅됞_PRODUCT DETAIL Q1" xfId="65"/>
    <cellStyle name="백분율_HOBONG" xfId="66"/>
    <cellStyle name="뷭?_BOOKSHIP" xfId="67"/>
    <cellStyle name="콤마 [0]_1202" xfId="68"/>
    <cellStyle name="콤마_1202" xfId="69"/>
    <cellStyle name="통화 [0]_1202" xfId="70"/>
    <cellStyle name="통화_1202" xfId="71"/>
    <cellStyle name="표준_(정보부문)월별인원계획" xfId="72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52%20-%20155%20-%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-NX"/>
      <sheetName val="NXT"/>
      <sheetName val="TH"/>
      <sheetName val="SO CT"/>
      <sheetName val="THE KHO"/>
      <sheetName val="BANG KE NL"/>
      <sheetName val="BTGT"/>
      <sheetName val="THE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00B0F0"/>
  </sheetPr>
  <dimension ref="A1:N32"/>
  <sheetViews>
    <sheetView workbookViewId="0">
      <pane xSplit="2" ySplit="4" topLeftCell="C5" activePane="bottomRight" state="frozen"/>
      <selection activeCell="B26" sqref="B26"/>
      <selection pane="topRight" activeCell="B26" sqref="B26"/>
      <selection pane="bottomLeft" activeCell="B26" sqref="B26"/>
      <selection pane="bottomRight" activeCell="I5" sqref="I5:I27"/>
    </sheetView>
  </sheetViews>
  <sheetFormatPr defaultColWidth="8" defaultRowHeight="13.5"/>
  <cols>
    <col min="1" max="1" width="2.7109375" style="6" customWidth="1"/>
    <col min="2" max="2" width="34" style="6" customWidth="1"/>
    <col min="3" max="3" width="10.5703125" style="17" customWidth="1"/>
    <col min="4" max="4" width="14" style="18" customWidth="1"/>
    <col min="5" max="5" width="10.85546875" style="17" customWidth="1"/>
    <col min="6" max="6" width="14" style="18" customWidth="1"/>
    <col min="7" max="7" width="12.7109375" style="17" customWidth="1"/>
    <col min="8" max="8" width="15.7109375" style="18" customWidth="1"/>
    <col min="9" max="9" width="15.5703125" style="17" customWidth="1"/>
    <col min="10" max="10" width="14.7109375" style="18" customWidth="1"/>
    <col min="11" max="11" width="11.140625" style="17" customWidth="1"/>
    <col min="12" max="12" width="12.5703125" style="18" customWidth="1"/>
    <col min="13" max="13" width="14.5703125" style="17" customWidth="1"/>
    <col min="14" max="14" width="14.42578125" style="18" customWidth="1"/>
    <col min="15" max="16384" width="8" style="6"/>
  </cols>
  <sheetData>
    <row r="1" spans="1:14" ht="21" customHeight="1">
      <c r="A1" s="243" t="s">
        <v>108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</row>
    <row r="2" spans="1:14" s="8" customFormat="1" ht="15.75" customHeight="1">
      <c r="A2" s="244" t="s">
        <v>28</v>
      </c>
      <c r="B2" s="242" t="s">
        <v>33</v>
      </c>
      <c r="C2" s="7" t="s">
        <v>34</v>
      </c>
      <c r="D2" s="19"/>
      <c r="E2" s="7"/>
      <c r="F2" s="19"/>
      <c r="G2" s="7" t="s">
        <v>35</v>
      </c>
      <c r="H2" s="19"/>
      <c r="I2" s="7"/>
      <c r="J2" s="19"/>
      <c r="K2" s="7" t="s">
        <v>36</v>
      </c>
      <c r="L2" s="19"/>
      <c r="M2" s="7"/>
      <c r="N2" s="19"/>
    </row>
    <row r="3" spans="1:14" s="8" customFormat="1" ht="15.75" customHeight="1">
      <c r="A3" s="244"/>
      <c r="B3" s="242"/>
      <c r="C3" s="242" t="s">
        <v>37</v>
      </c>
      <c r="D3" s="242"/>
      <c r="E3" s="242" t="s">
        <v>38</v>
      </c>
      <c r="F3" s="242"/>
      <c r="G3" s="242" t="s">
        <v>37</v>
      </c>
      <c r="H3" s="242"/>
      <c r="I3" s="242" t="s">
        <v>38</v>
      </c>
      <c r="J3" s="242"/>
      <c r="K3" s="242" t="s">
        <v>37</v>
      </c>
      <c r="L3" s="242"/>
      <c r="M3" s="242" t="s">
        <v>38</v>
      </c>
      <c r="N3" s="242"/>
    </row>
    <row r="4" spans="1:14" s="8" customFormat="1" ht="15.75" customHeight="1">
      <c r="A4" s="244"/>
      <c r="B4" s="242"/>
      <c r="C4" s="162" t="s">
        <v>26</v>
      </c>
      <c r="D4" s="20" t="s">
        <v>40</v>
      </c>
      <c r="E4" s="162" t="s">
        <v>26</v>
      </c>
      <c r="F4" s="20" t="s">
        <v>40</v>
      </c>
      <c r="G4" s="162" t="s">
        <v>26</v>
      </c>
      <c r="H4" s="20" t="s">
        <v>40</v>
      </c>
      <c r="I4" s="162" t="s">
        <v>26</v>
      </c>
      <c r="J4" s="20" t="s">
        <v>40</v>
      </c>
      <c r="K4" s="162" t="s">
        <v>26</v>
      </c>
      <c r="L4" s="20" t="s">
        <v>40</v>
      </c>
      <c r="M4" s="162" t="s">
        <v>26</v>
      </c>
      <c r="N4" s="20" t="s">
        <v>40</v>
      </c>
    </row>
    <row r="5" spans="1:14" s="161" customFormat="1" ht="18" customHeight="1">
      <c r="A5" s="155">
        <f t="shared" ref="A5:A26" si="0">ROW()-4</f>
        <v>1</v>
      </c>
      <c r="B5" s="156" t="s">
        <v>133</v>
      </c>
      <c r="C5" s="157">
        <v>0</v>
      </c>
      <c r="D5" s="158">
        <v>0</v>
      </c>
      <c r="E5" s="157">
        <v>0</v>
      </c>
      <c r="F5" s="158">
        <v>0</v>
      </c>
      <c r="G5" s="159">
        <f t="shared" ref="G5:G26" si="1">SUMIF(DSKHusd1,$B5,DSPS1)</f>
        <v>0</v>
      </c>
      <c r="H5" s="160">
        <f t="shared" ref="H5:H26" si="2">SUMIF(DSKHusd1,$B5,DSPS2)</f>
        <v>198292387</v>
      </c>
      <c r="I5" s="159">
        <f t="shared" ref="I5:I26" si="3">SUMIF(DSKHusd1,$B5,DSPS3)</f>
        <v>0</v>
      </c>
      <c r="J5" s="160">
        <f t="shared" ref="J5:J26" si="4">SUMIF(DSKHusd1,$B5,DSPS4)</f>
        <v>198292387</v>
      </c>
      <c r="K5" s="169">
        <f t="shared" ref="K5:K7" si="5">ROUND(MAX(C5+G5-E5-I5,0),2)</f>
        <v>0</v>
      </c>
      <c r="L5" s="170">
        <f t="shared" ref="L5:L7" si="6">ROUND(MAX(D5+H5-F5-J5,0),0)</f>
        <v>0</v>
      </c>
      <c r="M5" s="169">
        <f t="shared" ref="M5:M7" si="7">ROUND(MAX(E5+I5-C5-G5,0),2)</f>
        <v>0</v>
      </c>
      <c r="N5" s="170">
        <f t="shared" ref="N5:N7" si="8">ROUND(MAX(F5+J5-D5-H5,0),0)</f>
        <v>0</v>
      </c>
    </row>
    <row r="6" spans="1:14" s="161" customFormat="1" ht="18" customHeight="1">
      <c r="A6" s="215">
        <f t="shared" si="0"/>
        <v>2</v>
      </c>
      <c r="B6" s="216" t="s">
        <v>45</v>
      </c>
      <c r="C6" s="159">
        <v>0</v>
      </c>
      <c r="D6" s="160">
        <v>0</v>
      </c>
      <c r="E6" s="159">
        <v>0</v>
      </c>
      <c r="F6" s="160">
        <v>0</v>
      </c>
      <c r="G6" s="159">
        <f t="shared" si="1"/>
        <v>0</v>
      </c>
      <c r="H6" s="160">
        <f t="shared" si="2"/>
        <v>318485200</v>
      </c>
      <c r="I6" s="159">
        <f t="shared" si="3"/>
        <v>0</v>
      </c>
      <c r="J6" s="160">
        <f t="shared" si="4"/>
        <v>100000000</v>
      </c>
      <c r="K6" s="217">
        <f>ROUND(MAX(C6+G6-E6-I6,0),2)</f>
        <v>0</v>
      </c>
      <c r="L6" s="218">
        <f>ROUND(MAX(D6+H6-F6-J6,0),0)</f>
        <v>218485200</v>
      </c>
      <c r="M6" s="217">
        <f t="shared" si="7"/>
        <v>0</v>
      </c>
      <c r="N6" s="218">
        <f t="shared" si="8"/>
        <v>0</v>
      </c>
    </row>
    <row r="7" spans="1:14" s="8" customFormat="1" ht="18" customHeight="1">
      <c r="A7" s="10">
        <f t="shared" si="0"/>
        <v>3</v>
      </c>
      <c r="B7" s="21" t="s">
        <v>256</v>
      </c>
      <c r="C7" s="11">
        <v>108987.27352500032</v>
      </c>
      <c r="D7" s="12">
        <v>2269900059</v>
      </c>
      <c r="E7" s="11">
        <v>0</v>
      </c>
      <c r="F7" s="12">
        <v>0</v>
      </c>
      <c r="G7" s="11">
        <f t="shared" si="1"/>
        <v>287557.5</v>
      </c>
      <c r="H7" s="12">
        <f t="shared" si="2"/>
        <v>6067099941</v>
      </c>
      <c r="I7" s="11">
        <f t="shared" si="3"/>
        <v>396544.77</v>
      </c>
      <c r="J7" s="12">
        <f t="shared" si="4"/>
        <v>8337000000</v>
      </c>
      <c r="K7" s="171">
        <f t="shared" si="5"/>
        <v>0</v>
      </c>
      <c r="L7" s="37">
        <f t="shared" si="6"/>
        <v>0</v>
      </c>
      <c r="M7" s="171">
        <f t="shared" si="7"/>
        <v>0</v>
      </c>
      <c r="N7" s="37">
        <f t="shared" si="8"/>
        <v>0</v>
      </c>
    </row>
    <row r="8" spans="1:14" s="8" customFormat="1" ht="18" customHeight="1">
      <c r="A8" s="10">
        <f t="shared" si="0"/>
        <v>4</v>
      </c>
      <c r="B8" s="9" t="s">
        <v>41</v>
      </c>
      <c r="C8" s="11">
        <v>1600.5</v>
      </c>
      <c r="D8" s="12">
        <v>27040410</v>
      </c>
      <c r="E8" s="11">
        <v>0</v>
      </c>
      <c r="F8" s="12">
        <v>0</v>
      </c>
      <c r="G8" s="11">
        <f t="shared" si="1"/>
        <v>0</v>
      </c>
      <c r="H8" s="12">
        <f t="shared" si="2"/>
        <v>0</v>
      </c>
      <c r="I8" s="11">
        <f t="shared" si="3"/>
        <v>0</v>
      </c>
      <c r="J8" s="12">
        <f t="shared" si="4"/>
        <v>0</v>
      </c>
      <c r="K8" s="171">
        <f t="shared" ref="K8:K12" si="9">ROUND(MAX(C8+G8-E8-I8,0),2)</f>
        <v>1600.5</v>
      </c>
      <c r="L8" s="37">
        <f t="shared" ref="L8:L12" si="10">ROUND(MAX(D8+H8-F8-J8,0),0)</f>
        <v>27040410</v>
      </c>
      <c r="M8" s="171">
        <f t="shared" ref="M8:M12" si="11">ROUND(MAX(E8+I8-C8-G8,0),2)</f>
        <v>0</v>
      </c>
      <c r="N8" s="37">
        <f t="shared" ref="N8:N12" si="12">ROUND(MAX(F8+J8-D8-H8,0),0)</f>
        <v>0</v>
      </c>
    </row>
    <row r="9" spans="1:14" s="8" customFormat="1" ht="18" customHeight="1">
      <c r="A9" s="10">
        <f t="shared" si="0"/>
        <v>5</v>
      </c>
      <c r="B9" s="9" t="s">
        <v>257</v>
      </c>
      <c r="C9" s="11">
        <v>0</v>
      </c>
      <c r="D9" s="12">
        <v>0</v>
      </c>
      <c r="E9" s="11">
        <v>0</v>
      </c>
      <c r="F9" s="12">
        <v>0</v>
      </c>
      <c r="G9" s="11">
        <f t="shared" si="1"/>
        <v>3496.8</v>
      </c>
      <c r="H9" s="12">
        <f t="shared" si="2"/>
        <v>73747512</v>
      </c>
      <c r="I9" s="11">
        <f t="shared" si="3"/>
        <v>3496.8</v>
      </c>
      <c r="J9" s="12">
        <f t="shared" si="4"/>
        <v>73747512</v>
      </c>
      <c r="K9" s="171">
        <f t="shared" si="9"/>
        <v>0</v>
      </c>
      <c r="L9" s="37">
        <f t="shared" si="10"/>
        <v>0</v>
      </c>
      <c r="M9" s="171">
        <f t="shared" si="11"/>
        <v>0</v>
      </c>
      <c r="N9" s="37">
        <f t="shared" si="12"/>
        <v>0</v>
      </c>
    </row>
    <row r="10" spans="1:14" s="8" customFormat="1" ht="18" customHeight="1">
      <c r="A10" s="10">
        <f t="shared" si="0"/>
        <v>6</v>
      </c>
      <c r="B10" s="9" t="s">
        <v>134</v>
      </c>
      <c r="C10" s="11">
        <v>1500</v>
      </c>
      <c r="D10" s="12">
        <v>30045000</v>
      </c>
      <c r="E10" s="11">
        <v>0</v>
      </c>
      <c r="F10" s="12">
        <v>0</v>
      </c>
      <c r="G10" s="11">
        <f t="shared" si="1"/>
        <v>112820</v>
      </c>
      <c r="H10" s="12">
        <f t="shared" si="2"/>
        <v>2381014900</v>
      </c>
      <c r="I10" s="11">
        <f t="shared" si="3"/>
        <v>114320</v>
      </c>
      <c r="J10" s="12">
        <f t="shared" si="4"/>
        <v>2411059900</v>
      </c>
      <c r="K10" s="171">
        <f t="shared" si="9"/>
        <v>0</v>
      </c>
      <c r="L10" s="37">
        <f t="shared" si="10"/>
        <v>0</v>
      </c>
      <c r="M10" s="171">
        <f t="shared" si="11"/>
        <v>0</v>
      </c>
      <c r="N10" s="37">
        <f t="shared" si="12"/>
        <v>0</v>
      </c>
    </row>
    <row r="11" spans="1:14" s="8" customFormat="1" ht="18" customHeight="1">
      <c r="A11" s="10">
        <f t="shared" si="0"/>
        <v>7</v>
      </c>
      <c r="B11" s="9" t="s">
        <v>258</v>
      </c>
      <c r="C11" s="11">
        <v>0</v>
      </c>
      <c r="D11" s="12">
        <v>0</v>
      </c>
      <c r="E11" s="11">
        <v>0</v>
      </c>
      <c r="F11" s="12">
        <v>0</v>
      </c>
      <c r="G11" s="11">
        <f t="shared" si="1"/>
        <v>0</v>
      </c>
      <c r="H11" s="12">
        <f t="shared" si="2"/>
        <v>0</v>
      </c>
      <c r="I11" s="11">
        <f t="shared" si="3"/>
        <v>29800.000000000004</v>
      </c>
      <c r="J11" s="12">
        <f t="shared" si="4"/>
        <v>628059001</v>
      </c>
      <c r="K11" s="171">
        <f>ROUND(MAX(C11+G11-E11-I11,0),2)</f>
        <v>0</v>
      </c>
      <c r="L11" s="37">
        <f t="shared" si="10"/>
        <v>0</v>
      </c>
      <c r="M11" s="171">
        <f t="shared" si="11"/>
        <v>29800</v>
      </c>
      <c r="N11" s="37">
        <f t="shared" si="12"/>
        <v>628059001</v>
      </c>
    </row>
    <row r="12" spans="1:14" s="8" customFormat="1" ht="18" customHeight="1">
      <c r="A12" s="10">
        <f t="shared" si="0"/>
        <v>8</v>
      </c>
      <c r="B12" s="9" t="s">
        <v>259</v>
      </c>
      <c r="C12" s="11">
        <v>202.35</v>
      </c>
      <c r="D12" s="12">
        <v>1485033</v>
      </c>
      <c r="E12" s="11">
        <v>0</v>
      </c>
      <c r="F12" s="11">
        <v>0</v>
      </c>
      <c r="G12" s="11">
        <f t="shared" si="1"/>
        <v>0</v>
      </c>
      <c r="H12" s="12">
        <f t="shared" si="2"/>
        <v>2729918</v>
      </c>
      <c r="I12" s="11">
        <f t="shared" si="3"/>
        <v>202.35</v>
      </c>
      <c r="J12" s="12">
        <f t="shared" si="4"/>
        <v>4214951</v>
      </c>
      <c r="K12" s="171">
        <f t="shared" si="9"/>
        <v>0</v>
      </c>
      <c r="L12" s="37">
        <f t="shared" si="10"/>
        <v>0</v>
      </c>
      <c r="M12" s="171">
        <f t="shared" si="11"/>
        <v>0</v>
      </c>
      <c r="N12" s="37">
        <f t="shared" si="12"/>
        <v>0</v>
      </c>
    </row>
    <row r="13" spans="1:14" s="8" customFormat="1" ht="18" customHeight="1">
      <c r="A13" s="10">
        <f t="shared" si="0"/>
        <v>9</v>
      </c>
      <c r="B13" s="33" t="s">
        <v>42</v>
      </c>
      <c r="C13" s="34">
        <v>0</v>
      </c>
      <c r="D13" s="31">
        <v>0</v>
      </c>
      <c r="E13" s="34">
        <v>0</v>
      </c>
      <c r="F13" s="34">
        <v>0</v>
      </c>
      <c r="G13" s="11">
        <f t="shared" si="1"/>
        <v>209700</v>
      </c>
      <c r="H13" s="12">
        <f t="shared" si="2"/>
        <v>4429624739</v>
      </c>
      <c r="I13" s="11">
        <f t="shared" si="3"/>
        <v>204168.8</v>
      </c>
      <c r="J13" s="12">
        <f t="shared" si="4"/>
        <v>4314675976</v>
      </c>
      <c r="K13" s="171">
        <f t="shared" ref="K13:K14" si="13">ROUND(MAX(C13+G13-E13-I13,0),2)</f>
        <v>5531.2</v>
      </c>
      <c r="L13" s="37">
        <f t="shared" ref="L13:L14" si="14">ROUND(MAX(D13+H13-F13-J13,0),0)</f>
        <v>114948763</v>
      </c>
      <c r="M13" s="171">
        <f t="shared" ref="M13:M14" si="15">ROUND(MAX(E13+I13-C13-G13,0),2)</f>
        <v>0</v>
      </c>
      <c r="N13" s="37">
        <f t="shared" ref="N13:N14" si="16">ROUND(MAX(F13+J13-D13-H13,0),0)</f>
        <v>0</v>
      </c>
    </row>
    <row r="14" spans="1:14" s="8" customFormat="1" ht="18" customHeight="1">
      <c r="A14" s="10">
        <f t="shared" si="0"/>
        <v>10</v>
      </c>
      <c r="B14" s="33" t="s">
        <v>260</v>
      </c>
      <c r="C14" s="34">
        <v>0</v>
      </c>
      <c r="D14" s="31">
        <v>0</v>
      </c>
      <c r="E14" s="34">
        <v>0</v>
      </c>
      <c r="F14" s="34">
        <v>0</v>
      </c>
      <c r="G14" s="11">
        <f t="shared" si="1"/>
        <v>307200</v>
      </c>
      <c r="H14" s="12">
        <f t="shared" si="2"/>
        <v>6462259200</v>
      </c>
      <c r="I14" s="11">
        <f t="shared" si="3"/>
        <v>92160</v>
      </c>
      <c r="J14" s="12">
        <f t="shared" si="4"/>
        <v>1943654400</v>
      </c>
      <c r="K14" s="171">
        <f t="shared" si="13"/>
        <v>215040</v>
      </c>
      <c r="L14" s="37">
        <f t="shared" si="14"/>
        <v>4518604800</v>
      </c>
      <c r="M14" s="171">
        <f t="shared" si="15"/>
        <v>0</v>
      </c>
      <c r="N14" s="37">
        <f t="shared" si="16"/>
        <v>0</v>
      </c>
    </row>
    <row r="15" spans="1:14" s="8" customFormat="1" ht="18" customHeight="1">
      <c r="A15" s="10">
        <f t="shared" si="0"/>
        <v>11</v>
      </c>
      <c r="B15" s="33" t="s">
        <v>138</v>
      </c>
      <c r="C15" s="34">
        <v>0</v>
      </c>
      <c r="D15" s="31">
        <v>0</v>
      </c>
      <c r="E15" s="34">
        <v>0</v>
      </c>
      <c r="F15" s="34">
        <v>0</v>
      </c>
      <c r="G15" s="11">
        <f t="shared" si="1"/>
        <v>149000</v>
      </c>
      <c r="H15" s="12">
        <f t="shared" si="2"/>
        <v>3141720000</v>
      </c>
      <c r="I15" s="11">
        <f t="shared" si="3"/>
        <v>146000</v>
      </c>
      <c r="J15" s="12">
        <f t="shared" si="4"/>
        <v>3083970000</v>
      </c>
      <c r="K15" s="171">
        <f t="shared" ref="K15:K22" si="17">ROUND(MAX(C15+G15-E15-I15,0),2)</f>
        <v>3000</v>
      </c>
      <c r="L15" s="37">
        <f t="shared" ref="L15:L22" si="18">ROUND(MAX(D15+H15-F15-J15,0),0)</f>
        <v>57750000</v>
      </c>
      <c r="M15" s="171">
        <f t="shared" ref="M15:M22" si="19">ROUND(MAX(E15+I15-C15-G15,0),2)</f>
        <v>0</v>
      </c>
      <c r="N15" s="37">
        <f t="shared" ref="N15:N22" si="20">ROUND(MAX(F15+J15-D15-H15,0),0)</f>
        <v>0</v>
      </c>
    </row>
    <row r="16" spans="1:14" s="8" customFormat="1" ht="18" customHeight="1">
      <c r="A16" s="10">
        <f t="shared" si="0"/>
        <v>12</v>
      </c>
      <c r="B16" s="33" t="s">
        <v>261</v>
      </c>
      <c r="C16" s="34">
        <v>0</v>
      </c>
      <c r="D16" s="31">
        <v>0</v>
      </c>
      <c r="E16" s="34">
        <v>0</v>
      </c>
      <c r="F16" s="34">
        <v>0</v>
      </c>
      <c r="G16" s="11">
        <f t="shared" si="1"/>
        <v>66000</v>
      </c>
      <c r="H16" s="12">
        <f t="shared" si="2"/>
        <v>1394092500</v>
      </c>
      <c r="I16" s="11">
        <f t="shared" si="3"/>
        <v>66000</v>
      </c>
      <c r="J16" s="12">
        <f t="shared" si="4"/>
        <v>1394092500</v>
      </c>
      <c r="K16" s="171">
        <f t="shared" si="17"/>
        <v>0</v>
      </c>
      <c r="L16" s="37">
        <f t="shared" si="18"/>
        <v>0</v>
      </c>
      <c r="M16" s="171">
        <f t="shared" si="19"/>
        <v>0</v>
      </c>
      <c r="N16" s="37">
        <f t="shared" si="20"/>
        <v>0</v>
      </c>
    </row>
    <row r="17" spans="1:14" s="8" customFormat="1" ht="18" customHeight="1">
      <c r="A17" s="10">
        <f t="shared" si="0"/>
        <v>13</v>
      </c>
      <c r="B17" s="33" t="s">
        <v>262</v>
      </c>
      <c r="C17" s="34">
        <v>0</v>
      </c>
      <c r="D17" s="31">
        <v>0</v>
      </c>
      <c r="E17" s="34">
        <v>0</v>
      </c>
      <c r="F17" s="34">
        <v>0</v>
      </c>
      <c r="G17" s="11">
        <f t="shared" si="1"/>
        <v>84755</v>
      </c>
      <c r="H17" s="12">
        <f t="shared" si="2"/>
        <v>1797270600</v>
      </c>
      <c r="I17" s="11">
        <f t="shared" si="3"/>
        <v>84755</v>
      </c>
      <c r="J17" s="12">
        <f t="shared" si="4"/>
        <v>1797270600</v>
      </c>
      <c r="K17" s="171">
        <f t="shared" si="17"/>
        <v>0</v>
      </c>
      <c r="L17" s="37">
        <f t="shared" si="18"/>
        <v>0</v>
      </c>
      <c r="M17" s="171">
        <f t="shared" si="19"/>
        <v>0</v>
      </c>
      <c r="N17" s="37">
        <f t="shared" si="20"/>
        <v>0</v>
      </c>
    </row>
    <row r="18" spans="1:14" s="8" customFormat="1" ht="18" customHeight="1">
      <c r="A18" s="10">
        <f t="shared" si="0"/>
        <v>14</v>
      </c>
      <c r="B18" s="33" t="s">
        <v>263</v>
      </c>
      <c r="C18" s="34">
        <v>32435.279999999999</v>
      </c>
      <c r="D18" s="31">
        <v>670372367</v>
      </c>
      <c r="E18" s="34">
        <v>0</v>
      </c>
      <c r="F18" s="34">
        <v>0</v>
      </c>
      <c r="G18" s="11">
        <f t="shared" si="1"/>
        <v>0</v>
      </c>
      <c r="H18" s="12">
        <f t="shared" si="2"/>
        <v>13687688</v>
      </c>
      <c r="I18" s="11">
        <f t="shared" si="3"/>
        <v>32435.279999999999</v>
      </c>
      <c r="J18" s="12">
        <f t="shared" si="4"/>
        <v>684060055</v>
      </c>
      <c r="K18" s="171">
        <f t="shared" si="17"/>
        <v>0</v>
      </c>
      <c r="L18" s="37">
        <f t="shared" si="18"/>
        <v>0</v>
      </c>
      <c r="M18" s="171">
        <f t="shared" si="19"/>
        <v>0</v>
      </c>
      <c r="N18" s="37">
        <f t="shared" si="20"/>
        <v>0</v>
      </c>
    </row>
    <row r="19" spans="1:14" s="8" customFormat="1" ht="18" customHeight="1">
      <c r="A19" s="10">
        <f t="shared" si="0"/>
        <v>15</v>
      </c>
      <c r="B19" s="33" t="s">
        <v>139</v>
      </c>
      <c r="C19" s="34">
        <v>0</v>
      </c>
      <c r="D19" s="31">
        <v>0</v>
      </c>
      <c r="E19" s="34">
        <v>0</v>
      </c>
      <c r="F19" s="34">
        <v>0</v>
      </c>
      <c r="G19" s="11">
        <f t="shared" si="1"/>
        <v>4464</v>
      </c>
      <c r="H19" s="12">
        <f t="shared" si="2"/>
        <v>93904704</v>
      </c>
      <c r="I19" s="11">
        <f t="shared" si="3"/>
        <v>0</v>
      </c>
      <c r="J19" s="12">
        <f t="shared" si="4"/>
        <v>0</v>
      </c>
      <c r="K19" s="171">
        <f t="shared" si="17"/>
        <v>4464</v>
      </c>
      <c r="L19" s="37">
        <f t="shared" si="18"/>
        <v>93904704</v>
      </c>
      <c r="M19" s="171">
        <f t="shared" si="19"/>
        <v>0</v>
      </c>
      <c r="N19" s="37">
        <f t="shared" si="20"/>
        <v>0</v>
      </c>
    </row>
    <row r="20" spans="1:14" s="8" customFormat="1" ht="18" customHeight="1">
      <c r="A20" s="10">
        <f t="shared" si="0"/>
        <v>16</v>
      </c>
      <c r="B20" s="33" t="s">
        <v>135</v>
      </c>
      <c r="C20" s="34">
        <v>34152.510000000009</v>
      </c>
      <c r="D20" s="31">
        <v>709686995</v>
      </c>
      <c r="E20" s="34">
        <v>0</v>
      </c>
      <c r="F20" s="34">
        <v>0</v>
      </c>
      <c r="G20" s="11">
        <f t="shared" si="1"/>
        <v>0</v>
      </c>
      <c r="H20" s="12">
        <f t="shared" si="2"/>
        <v>0</v>
      </c>
      <c r="I20" s="11">
        <f t="shared" si="3"/>
        <v>0</v>
      </c>
      <c r="J20" s="12">
        <f t="shared" si="4"/>
        <v>0</v>
      </c>
      <c r="K20" s="171">
        <f t="shared" si="17"/>
        <v>34152.51</v>
      </c>
      <c r="L20" s="37">
        <f t="shared" si="18"/>
        <v>709686995</v>
      </c>
      <c r="M20" s="171">
        <f t="shared" si="19"/>
        <v>0</v>
      </c>
      <c r="N20" s="37">
        <f t="shared" si="20"/>
        <v>0</v>
      </c>
    </row>
    <row r="21" spans="1:14" s="8" customFormat="1" ht="18" customHeight="1">
      <c r="A21" s="10">
        <f t="shared" si="0"/>
        <v>17</v>
      </c>
      <c r="B21" s="33" t="s">
        <v>136</v>
      </c>
      <c r="C21" s="34">
        <v>0</v>
      </c>
      <c r="D21" s="31">
        <v>0</v>
      </c>
      <c r="E21" s="34">
        <v>0</v>
      </c>
      <c r="F21" s="34">
        <v>0</v>
      </c>
      <c r="G21" s="11">
        <f t="shared" si="1"/>
        <v>458189</v>
      </c>
      <c r="H21" s="12">
        <f t="shared" si="2"/>
        <v>9659778015</v>
      </c>
      <c r="I21" s="11">
        <f t="shared" si="3"/>
        <v>458189</v>
      </c>
      <c r="J21" s="12">
        <f t="shared" si="4"/>
        <v>9659778015</v>
      </c>
      <c r="K21" s="171">
        <f t="shared" si="17"/>
        <v>0</v>
      </c>
      <c r="L21" s="37">
        <f t="shared" si="18"/>
        <v>0</v>
      </c>
      <c r="M21" s="171">
        <f t="shared" si="19"/>
        <v>0</v>
      </c>
      <c r="N21" s="37">
        <f t="shared" si="20"/>
        <v>0</v>
      </c>
    </row>
    <row r="22" spans="1:14" s="8" customFormat="1" ht="18" customHeight="1">
      <c r="A22" s="10">
        <f t="shared" si="0"/>
        <v>18</v>
      </c>
      <c r="B22" s="33" t="s">
        <v>137</v>
      </c>
      <c r="C22" s="34">
        <v>460830</v>
      </c>
      <c r="D22" s="31">
        <v>9598167240</v>
      </c>
      <c r="E22" s="34">
        <v>0</v>
      </c>
      <c r="F22" s="34">
        <v>0</v>
      </c>
      <c r="G22" s="11">
        <f t="shared" si="1"/>
        <v>103545</v>
      </c>
      <c r="H22" s="12">
        <f t="shared" si="2"/>
        <v>2278474557</v>
      </c>
      <c r="I22" s="11">
        <f t="shared" si="3"/>
        <v>372597.80000000005</v>
      </c>
      <c r="J22" s="12">
        <f t="shared" si="4"/>
        <v>7882306275</v>
      </c>
      <c r="K22" s="171">
        <f t="shared" si="17"/>
        <v>191777.2</v>
      </c>
      <c r="L22" s="37">
        <f t="shared" si="18"/>
        <v>3994335522</v>
      </c>
      <c r="M22" s="171">
        <f t="shared" si="19"/>
        <v>0</v>
      </c>
      <c r="N22" s="37">
        <f t="shared" si="20"/>
        <v>0</v>
      </c>
    </row>
    <row r="23" spans="1:14" s="8" customFormat="1" ht="18" customHeight="1">
      <c r="A23" s="10">
        <f t="shared" si="0"/>
        <v>19</v>
      </c>
      <c r="B23" s="33" t="s">
        <v>264</v>
      </c>
      <c r="C23" s="34">
        <v>0</v>
      </c>
      <c r="D23" s="31">
        <v>0</v>
      </c>
      <c r="E23" s="34">
        <v>0</v>
      </c>
      <c r="F23" s="34">
        <v>0</v>
      </c>
      <c r="G23" s="11">
        <f t="shared" si="1"/>
        <v>154815</v>
      </c>
      <c r="H23" s="12">
        <f t="shared" si="2"/>
        <v>3238927876</v>
      </c>
      <c r="I23" s="11">
        <f t="shared" si="3"/>
        <v>154815</v>
      </c>
      <c r="J23" s="12">
        <f t="shared" si="4"/>
        <v>3238927876</v>
      </c>
      <c r="K23" s="171">
        <f t="shared" ref="K23:K26" si="21">ROUND(MAX(C23+G23-E23-I23,0),2)</f>
        <v>0</v>
      </c>
      <c r="L23" s="37">
        <f t="shared" ref="L23:L26" si="22">ROUND(MAX(D23+H23-F23-J23,0),0)</f>
        <v>0</v>
      </c>
      <c r="M23" s="171">
        <f t="shared" ref="M23:M26" si="23">ROUND(MAX(E23+I23-C23-G23,0),2)</f>
        <v>0</v>
      </c>
      <c r="N23" s="37">
        <f t="shared" ref="N23:N26" si="24">ROUND(MAX(F23+J23-D23-H23,0),0)</f>
        <v>0</v>
      </c>
    </row>
    <row r="24" spans="1:14" s="8" customFormat="1" ht="18" customHeight="1">
      <c r="A24" s="10">
        <f t="shared" si="0"/>
        <v>20</v>
      </c>
      <c r="B24" s="33" t="s">
        <v>265</v>
      </c>
      <c r="C24" s="34">
        <v>0</v>
      </c>
      <c r="D24" s="31">
        <v>0</v>
      </c>
      <c r="E24" s="34">
        <v>0</v>
      </c>
      <c r="F24" s="34">
        <v>0</v>
      </c>
      <c r="G24" s="11">
        <f t="shared" si="1"/>
        <v>157600</v>
      </c>
      <c r="H24" s="12">
        <f t="shared" si="2"/>
        <v>3293436025</v>
      </c>
      <c r="I24" s="11">
        <f t="shared" si="3"/>
        <v>157600</v>
      </c>
      <c r="J24" s="12">
        <f t="shared" si="4"/>
        <v>3293436025</v>
      </c>
      <c r="K24" s="171">
        <f t="shared" si="21"/>
        <v>0</v>
      </c>
      <c r="L24" s="37">
        <f t="shared" si="22"/>
        <v>0</v>
      </c>
      <c r="M24" s="171">
        <f t="shared" si="23"/>
        <v>0</v>
      </c>
      <c r="N24" s="37">
        <f t="shared" si="24"/>
        <v>0</v>
      </c>
    </row>
    <row r="25" spans="1:14" s="8" customFormat="1" ht="18" customHeight="1">
      <c r="A25" s="10">
        <f t="shared" si="0"/>
        <v>21</v>
      </c>
      <c r="B25" s="33" t="s">
        <v>140</v>
      </c>
      <c r="C25" s="34">
        <v>11092</v>
      </c>
      <c r="D25" s="31">
        <v>231024176</v>
      </c>
      <c r="E25" s="34">
        <v>0</v>
      </c>
      <c r="F25" s="34">
        <v>0</v>
      </c>
      <c r="G25" s="11">
        <f t="shared" si="1"/>
        <v>11280</v>
      </c>
      <c r="H25" s="12">
        <f t="shared" si="2"/>
        <v>240192184</v>
      </c>
      <c r="I25" s="11">
        <f t="shared" si="3"/>
        <v>11092</v>
      </c>
      <c r="J25" s="12">
        <f t="shared" si="4"/>
        <v>233930280</v>
      </c>
      <c r="K25" s="171">
        <f t="shared" si="21"/>
        <v>11280</v>
      </c>
      <c r="L25" s="37">
        <f t="shared" si="22"/>
        <v>237286080</v>
      </c>
      <c r="M25" s="171">
        <f t="shared" si="23"/>
        <v>0</v>
      </c>
      <c r="N25" s="37">
        <f t="shared" si="24"/>
        <v>0</v>
      </c>
    </row>
    <row r="26" spans="1:14" s="8" customFormat="1" ht="18" customHeight="1">
      <c r="A26" s="10">
        <f t="shared" si="0"/>
        <v>22</v>
      </c>
      <c r="B26" s="33" t="s">
        <v>141</v>
      </c>
      <c r="C26" s="34">
        <v>1165.92</v>
      </c>
      <c r="D26" s="31">
        <v>24283782</v>
      </c>
      <c r="E26" s="34">
        <v>0</v>
      </c>
      <c r="F26" s="34">
        <v>0</v>
      </c>
      <c r="G26" s="11">
        <f t="shared" si="1"/>
        <v>0</v>
      </c>
      <c r="H26" s="12">
        <f t="shared" si="2"/>
        <v>0</v>
      </c>
      <c r="I26" s="11">
        <f t="shared" si="3"/>
        <v>0</v>
      </c>
      <c r="J26" s="12">
        <f t="shared" si="4"/>
        <v>0</v>
      </c>
      <c r="K26" s="171">
        <f t="shared" si="21"/>
        <v>1165.92</v>
      </c>
      <c r="L26" s="37">
        <f t="shared" si="22"/>
        <v>24283782</v>
      </c>
      <c r="M26" s="171">
        <f t="shared" si="23"/>
        <v>0</v>
      </c>
      <c r="N26" s="37">
        <f t="shared" si="24"/>
        <v>0</v>
      </c>
    </row>
    <row r="27" spans="1:14" s="8" customFormat="1" ht="18" customHeight="1">
      <c r="A27" s="32"/>
      <c r="B27" s="33"/>
      <c r="C27" s="34"/>
      <c r="D27" s="31"/>
      <c r="E27" s="34"/>
      <c r="F27" s="31"/>
      <c r="G27" s="34"/>
      <c r="H27" s="31"/>
      <c r="I27" s="34"/>
      <c r="J27" s="31"/>
      <c r="K27" s="172"/>
      <c r="L27" s="102"/>
      <c r="M27" s="172"/>
      <c r="N27" s="102"/>
    </row>
    <row r="28" spans="1:14" ht="18" customHeight="1">
      <c r="A28" s="13"/>
      <c r="B28" s="14" t="s">
        <v>39</v>
      </c>
      <c r="C28" s="16">
        <f>SUM(C5:C27)</f>
        <v>651965.83352500037</v>
      </c>
      <c r="D28" s="15">
        <f t="shared" ref="C28:N28" si="25">SUM(D5:D27)</f>
        <v>13562005062</v>
      </c>
      <c r="E28" s="16">
        <f t="shared" si="25"/>
        <v>0</v>
      </c>
      <c r="F28" s="15">
        <f t="shared" si="25"/>
        <v>0</v>
      </c>
      <c r="G28" s="16">
        <f t="shared" si="25"/>
        <v>2110422.2999999998</v>
      </c>
      <c r="H28" s="15">
        <f t="shared" si="25"/>
        <v>45084737946</v>
      </c>
      <c r="I28" s="16">
        <f t="shared" si="25"/>
        <v>2324176.7999999998</v>
      </c>
      <c r="J28" s="15">
        <f t="shared" si="25"/>
        <v>49278475753</v>
      </c>
      <c r="K28" s="16">
        <f t="shared" si="25"/>
        <v>468011.33</v>
      </c>
      <c r="L28" s="15">
        <f t="shared" si="25"/>
        <v>9996326256</v>
      </c>
      <c r="M28" s="16">
        <f t="shared" si="25"/>
        <v>29800</v>
      </c>
      <c r="N28" s="15">
        <f t="shared" si="25"/>
        <v>628059001</v>
      </c>
    </row>
    <row r="29" spans="1:14">
      <c r="C29" s="18">
        <v>651965.83352500037</v>
      </c>
      <c r="D29" s="18">
        <v>13562005062</v>
      </c>
      <c r="E29" s="18">
        <v>0</v>
      </c>
      <c r="F29" s="18">
        <v>0</v>
      </c>
      <c r="G29" s="18">
        <v>2110422.2999999998</v>
      </c>
      <c r="H29" s="18">
        <v>45084737946</v>
      </c>
      <c r="I29" s="18">
        <v>2324176.7999999998</v>
      </c>
      <c r="J29" s="18">
        <v>49278475753</v>
      </c>
      <c r="K29" s="18">
        <v>468011.33</v>
      </c>
      <c r="L29" s="18">
        <v>9996326256</v>
      </c>
      <c r="M29" s="18">
        <v>29800</v>
      </c>
      <c r="N29" s="18">
        <v>628059001</v>
      </c>
    </row>
    <row r="30" spans="1:14">
      <c r="C30" s="219">
        <f>C28-C29</f>
        <v>0</v>
      </c>
      <c r="D30" s="219">
        <f t="shared" ref="D30:N30" si="26">D28-D29</f>
        <v>0</v>
      </c>
      <c r="E30" s="219">
        <f t="shared" si="26"/>
        <v>0</v>
      </c>
      <c r="F30" s="219">
        <f t="shared" si="26"/>
        <v>0</v>
      </c>
      <c r="G30" s="219">
        <f t="shared" si="26"/>
        <v>0</v>
      </c>
      <c r="H30" s="219">
        <f t="shared" si="26"/>
        <v>0</v>
      </c>
      <c r="I30" s="219">
        <f t="shared" si="26"/>
        <v>0</v>
      </c>
      <c r="J30" s="219">
        <f t="shared" si="26"/>
        <v>0</v>
      </c>
      <c r="K30" s="219">
        <f t="shared" si="26"/>
        <v>0</v>
      </c>
      <c r="L30" s="219">
        <f t="shared" si="26"/>
        <v>0</v>
      </c>
      <c r="M30" s="219">
        <f t="shared" si="26"/>
        <v>0</v>
      </c>
      <c r="N30" s="219">
        <f t="shared" si="26"/>
        <v>0</v>
      </c>
    </row>
    <row r="32" spans="1:14">
      <c r="I32" s="18"/>
    </row>
  </sheetData>
  <mergeCells count="9">
    <mergeCell ref="C3:D3"/>
    <mergeCell ref="E3:F3"/>
    <mergeCell ref="G3:H3"/>
    <mergeCell ref="A1:N1"/>
    <mergeCell ref="I3:J3"/>
    <mergeCell ref="K3:L3"/>
    <mergeCell ref="M3:N3"/>
    <mergeCell ref="A2:A4"/>
    <mergeCell ref="B2:B4"/>
  </mergeCells>
  <phoneticPr fontId="30" type="noConversion"/>
  <pageMargins left="0.16" right="0" top="0" bottom="0" header="0" footer="0"/>
  <pageSetup paperSize="9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L320"/>
  <sheetViews>
    <sheetView workbookViewId="0">
      <pane ySplit="4" topLeftCell="A5" activePane="bottomLeft" state="frozen"/>
      <selection activeCell="D29" sqref="D29"/>
      <selection pane="bottomLeft" activeCell="A107" sqref="A107:XFD107"/>
    </sheetView>
  </sheetViews>
  <sheetFormatPr defaultRowHeight="14.25"/>
  <cols>
    <col min="1" max="1" width="6.140625" customWidth="1"/>
    <col min="4" max="4" width="43.42578125" customWidth="1"/>
    <col min="5" max="5" width="33.140625" customWidth="1"/>
    <col min="7" max="7" width="8.28515625" customWidth="1"/>
    <col min="8" max="8" width="11.28515625" customWidth="1"/>
    <col min="9" max="9" width="12.5703125" customWidth="1"/>
    <col min="10" max="10" width="11.28515625" customWidth="1"/>
    <col min="11" max="11" width="12.5703125" customWidth="1"/>
  </cols>
  <sheetData>
    <row r="1" spans="1:11" s="23" customFormat="1" ht="15.75" customHeight="1">
      <c r="A1" s="252" t="s">
        <v>126</v>
      </c>
      <c r="B1" s="245" t="s">
        <v>3</v>
      </c>
      <c r="C1" s="247"/>
      <c r="D1" s="252" t="s">
        <v>4</v>
      </c>
      <c r="E1" s="252" t="s">
        <v>125</v>
      </c>
      <c r="F1" s="252" t="s">
        <v>5</v>
      </c>
      <c r="G1" s="252" t="s">
        <v>25</v>
      </c>
      <c r="H1" s="245" t="s">
        <v>6</v>
      </c>
      <c r="I1" s="246"/>
      <c r="J1" s="246"/>
      <c r="K1" s="247"/>
    </row>
    <row r="2" spans="1:11" s="23" customFormat="1" ht="15.75" customHeight="1">
      <c r="A2" s="253"/>
      <c r="B2" s="248" t="s">
        <v>8</v>
      </c>
      <c r="C2" s="248" t="s">
        <v>9</v>
      </c>
      <c r="D2" s="253"/>
      <c r="E2" s="253"/>
      <c r="F2" s="253"/>
      <c r="G2" s="253"/>
      <c r="H2" s="250" t="s">
        <v>10</v>
      </c>
      <c r="I2" s="251"/>
      <c r="J2" s="250" t="s">
        <v>11</v>
      </c>
      <c r="K2" s="251"/>
    </row>
    <row r="3" spans="1:11" s="23" customFormat="1" ht="24" customHeight="1">
      <c r="A3" s="254"/>
      <c r="B3" s="249"/>
      <c r="C3" s="249"/>
      <c r="D3" s="254"/>
      <c r="E3" s="254"/>
      <c r="F3" s="254"/>
      <c r="G3" s="254"/>
      <c r="H3" s="5" t="s">
        <v>26</v>
      </c>
      <c r="I3" s="3" t="s">
        <v>27</v>
      </c>
      <c r="J3" s="4" t="s">
        <v>26</v>
      </c>
      <c r="K3" s="3" t="s">
        <v>27</v>
      </c>
    </row>
    <row r="4" spans="1:11" s="23" customFormat="1" ht="12.75">
      <c r="A4" s="24" t="s">
        <v>12</v>
      </c>
      <c r="B4" s="164" t="s">
        <v>13</v>
      </c>
      <c r="C4" s="24" t="s">
        <v>14</v>
      </c>
      <c r="D4" s="24" t="s">
        <v>15</v>
      </c>
      <c r="E4" s="24"/>
      <c r="F4" s="24" t="s">
        <v>16</v>
      </c>
      <c r="G4" s="24">
        <v>1</v>
      </c>
      <c r="H4" s="24">
        <v>3</v>
      </c>
      <c r="I4" s="24">
        <v>4</v>
      </c>
      <c r="J4" s="24">
        <v>5</v>
      </c>
      <c r="K4" s="24">
        <v>6</v>
      </c>
    </row>
    <row r="5" spans="1:11" s="22" customFormat="1" ht="17.25" customHeight="1">
      <c r="A5" s="118">
        <f>IF(C5&lt;&gt;"",MONTH(C5),"")</f>
        <v>1</v>
      </c>
      <c r="B5" s="26" t="s">
        <v>46</v>
      </c>
      <c r="C5" s="25">
        <v>41288</v>
      </c>
      <c r="D5" s="95" t="s">
        <v>266</v>
      </c>
      <c r="E5" s="27" t="s">
        <v>133</v>
      </c>
      <c r="F5" s="26" t="s">
        <v>95</v>
      </c>
      <c r="G5" s="88"/>
      <c r="H5" s="97"/>
      <c r="I5" s="12"/>
      <c r="J5" s="97"/>
      <c r="K5" s="12">
        <v>39500000</v>
      </c>
    </row>
    <row r="6" spans="1:11" s="22" customFormat="1" ht="17.25" customHeight="1">
      <c r="A6" s="118">
        <f t="shared" ref="A6:A70" si="0">IF(C6&lt;&gt;"",MONTH(C6),"")</f>
        <v>1</v>
      </c>
      <c r="B6" s="26" t="s">
        <v>142</v>
      </c>
      <c r="C6" s="25">
        <v>41302</v>
      </c>
      <c r="D6" s="95" t="s">
        <v>267</v>
      </c>
      <c r="E6" s="27" t="s">
        <v>133</v>
      </c>
      <c r="F6" s="28" t="s">
        <v>144</v>
      </c>
      <c r="G6" s="88"/>
      <c r="H6" s="97"/>
      <c r="I6" s="12">
        <v>131859306</v>
      </c>
      <c r="J6" s="97"/>
      <c r="K6" s="12"/>
    </row>
    <row r="7" spans="1:11" s="22" customFormat="1" ht="17.25" customHeight="1">
      <c r="A7" s="118">
        <f t="shared" si="0"/>
        <v>1</v>
      </c>
      <c r="B7" s="30" t="s">
        <v>142</v>
      </c>
      <c r="C7" s="25">
        <v>41302</v>
      </c>
      <c r="D7" s="29" t="s">
        <v>268</v>
      </c>
      <c r="E7" s="27" t="s">
        <v>133</v>
      </c>
      <c r="F7" s="92" t="s">
        <v>146</v>
      </c>
      <c r="G7" s="88"/>
      <c r="H7" s="96"/>
      <c r="I7" s="12">
        <v>13185931</v>
      </c>
      <c r="J7" s="11"/>
      <c r="K7" s="12"/>
    </row>
    <row r="8" spans="1:11" s="22" customFormat="1" ht="17.25" customHeight="1">
      <c r="A8" s="118">
        <f t="shared" si="0"/>
        <v>1</v>
      </c>
      <c r="B8" s="30" t="s">
        <v>46</v>
      </c>
      <c r="C8" s="25">
        <v>41302</v>
      </c>
      <c r="D8" s="29" t="s">
        <v>266</v>
      </c>
      <c r="E8" s="27" t="s">
        <v>133</v>
      </c>
      <c r="F8" s="92" t="s">
        <v>95</v>
      </c>
      <c r="G8" s="88"/>
      <c r="H8" s="12"/>
      <c r="I8" s="12"/>
      <c r="J8" s="11"/>
      <c r="K8" s="12">
        <v>14500000</v>
      </c>
    </row>
    <row r="9" spans="1:11" s="22" customFormat="1" ht="17.25" customHeight="1">
      <c r="A9" s="118">
        <f t="shared" si="0"/>
        <v>1</v>
      </c>
      <c r="B9" s="26" t="s">
        <v>46</v>
      </c>
      <c r="C9" s="25">
        <v>41302</v>
      </c>
      <c r="D9" s="95" t="s">
        <v>128</v>
      </c>
      <c r="E9" s="27" t="s">
        <v>133</v>
      </c>
      <c r="F9" s="28" t="s">
        <v>95</v>
      </c>
      <c r="G9" s="88"/>
      <c r="H9" s="96"/>
      <c r="I9" s="12"/>
      <c r="J9" s="96"/>
      <c r="K9" s="12">
        <v>144292387</v>
      </c>
    </row>
    <row r="10" spans="1:11" s="22" customFormat="1" ht="17.25" customHeight="1">
      <c r="A10" s="118">
        <f t="shared" si="0"/>
        <v>1</v>
      </c>
      <c r="B10" s="30" t="s">
        <v>142</v>
      </c>
      <c r="C10" s="25">
        <v>41303</v>
      </c>
      <c r="D10" s="29" t="s">
        <v>267</v>
      </c>
      <c r="E10" s="27" t="s">
        <v>133</v>
      </c>
      <c r="F10" s="92" t="s">
        <v>144</v>
      </c>
      <c r="G10" s="88"/>
      <c r="H10" s="96"/>
      <c r="I10" s="12">
        <v>48406500</v>
      </c>
      <c r="J10" s="11"/>
      <c r="K10" s="12"/>
    </row>
    <row r="11" spans="1:11" s="22" customFormat="1" ht="17.25" customHeight="1">
      <c r="A11" s="118">
        <f t="shared" si="0"/>
        <v>1</v>
      </c>
      <c r="B11" s="30" t="s">
        <v>142</v>
      </c>
      <c r="C11" s="25">
        <v>41303</v>
      </c>
      <c r="D11" s="29" t="s">
        <v>268</v>
      </c>
      <c r="E11" s="27" t="s">
        <v>133</v>
      </c>
      <c r="F11" s="92" t="s">
        <v>146</v>
      </c>
      <c r="G11" s="88"/>
      <c r="H11" s="96"/>
      <c r="I11" s="12">
        <v>4840650</v>
      </c>
      <c r="J11" s="11"/>
      <c r="K11" s="12"/>
    </row>
    <row r="12" spans="1:11" s="22" customFormat="1" ht="17.25" customHeight="1">
      <c r="A12" s="118">
        <f t="shared" si="0"/>
        <v>12</v>
      </c>
      <c r="B12" s="30" t="s">
        <v>142</v>
      </c>
      <c r="C12" s="25">
        <v>41613</v>
      </c>
      <c r="D12" s="29" t="s">
        <v>269</v>
      </c>
      <c r="E12" s="216" t="s">
        <v>45</v>
      </c>
      <c r="F12" s="92" t="s">
        <v>144</v>
      </c>
      <c r="G12" s="88"/>
      <c r="H12" s="12"/>
      <c r="I12" s="12">
        <v>3900000</v>
      </c>
      <c r="J12" s="11"/>
      <c r="K12" s="12"/>
    </row>
    <row r="13" spans="1:11" s="103" customFormat="1" ht="17.25" customHeight="1">
      <c r="A13" s="118">
        <f t="shared" si="0"/>
        <v>12</v>
      </c>
      <c r="B13" s="99" t="s">
        <v>142</v>
      </c>
      <c r="C13" s="98">
        <v>41613</v>
      </c>
      <c r="D13" s="100" t="s">
        <v>269</v>
      </c>
      <c r="E13" s="216" t="s">
        <v>45</v>
      </c>
      <c r="F13" s="101" t="s">
        <v>144</v>
      </c>
      <c r="G13" s="102"/>
      <c r="H13" s="36"/>
      <c r="I13" s="36">
        <v>3192000</v>
      </c>
      <c r="J13" s="38"/>
      <c r="K13" s="36"/>
    </row>
    <row r="14" spans="1:11" s="22" customFormat="1" ht="16.5" customHeight="1">
      <c r="A14" s="118">
        <f t="shared" si="0"/>
        <v>12</v>
      </c>
      <c r="B14" s="26" t="s">
        <v>142</v>
      </c>
      <c r="C14" s="25">
        <v>41613</v>
      </c>
      <c r="D14" s="27" t="s">
        <v>270</v>
      </c>
      <c r="E14" s="216" t="s">
        <v>45</v>
      </c>
      <c r="F14" s="26" t="s">
        <v>144</v>
      </c>
      <c r="G14" s="88"/>
      <c r="H14" s="104"/>
      <c r="I14" s="12">
        <v>9600000</v>
      </c>
      <c r="J14" s="11"/>
      <c r="K14" s="12"/>
    </row>
    <row r="15" spans="1:11" s="22" customFormat="1" ht="16.5" customHeight="1">
      <c r="A15" s="118">
        <f t="shared" si="0"/>
        <v>12</v>
      </c>
      <c r="B15" s="26" t="s">
        <v>142</v>
      </c>
      <c r="C15" s="25">
        <v>41613</v>
      </c>
      <c r="D15" s="27" t="s">
        <v>270</v>
      </c>
      <c r="E15" s="216" t="s">
        <v>45</v>
      </c>
      <c r="F15" s="28" t="s">
        <v>144</v>
      </c>
      <c r="G15" s="88"/>
      <c r="H15" s="104"/>
      <c r="I15" s="12">
        <v>15360000</v>
      </c>
      <c r="J15" s="11"/>
      <c r="K15" s="12"/>
    </row>
    <row r="16" spans="1:11" s="22" customFormat="1" ht="16.5" customHeight="1">
      <c r="A16" s="118">
        <f t="shared" si="0"/>
        <v>12</v>
      </c>
      <c r="B16" s="26" t="s">
        <v>142</v>
      </c>
      <c r="C16" s="25">
        <v>41613</v>
      </c>
      <c r="D16" s="27" t="s">
        <v>271</v>
      </c>
      <c r="E16" s="216" t="s">
        <v>45</v>
      </c>
      <c r="F16" s="28" t="s">
        <v>144</v>
      </c>
      <c r="G16" s="88"/>
      <c r="H16" s="104"/>
      <c r="I16" s="12">
        <v>16800000</v>
      </c>
      <c r="J16" s="11"/>
      <c r="K16" s="12"/>
    </row>
    <row r="17" spans="1:11" s="22" customFormat="1" ht="16.5" customHeight="1">
      <c r="A17" s="118">
        <f t="shared" si="0"/>
        <v>12</v>
      </c>
      <c r="B17" s="30" t="s">
        <v>142</v>
      </c>
      <c r="C17" s="25">
        <v>41613</v>
      </c>
      <c r="D17" s="29" t="s">
        <v>271</v>
      </c>
      <c r="E17" s="216" t="s">
        <v>45</v>
      </c>
      <c r="F17" s="92" t="s">
        <v>144</v>
      </c>
      <c r="G17" s="88"/>
      <c r="H17" s="94"/>
      <c r="I17" s="12">
        <v>24480000</v>
      </c>
      <c r="J17" s="11"/>
      <c r="K17" s="12"/>
    </row>
    <row r="18" spans="1:11" s="22" customFormat="1" ht="16.5" customHeight="1">
      <c r="A18" s="118">
        <f t="shared" si="0"/>
        <v>12</v>
      </c>
      <c r="B18" s="30" t="s">
        <v>142</v>
      </c>
      <c r="C18" s="25">
        <v>41613</v>
      </c>
      <c r="D18" s="29" t="s">
        <v>272</v>
      </c>
      <c r="E18" s="216" t="s">
        <v>45</v>
      </c>
      <c r="F18" s="92" t="s">
        <v>144</v>
      </c>
      <c r="G18" s="88"/>
      <c r="H18" s="94"/>
      <c r="I18" s="12">
        <v>4800000</v>
      </c>
      <c r="J18" s="11"/>
      <c r="K18" s="12"/>
    </row>
    <row r="19" spans="1:11" s="22" customFormat="1" ht="16.5" customHeight="1">
      <c r="A19" s="118">
        <f t="shared" si="0"/>
        <v>12</v>
      </c>
      <c r="B19" s="30" t="s">
        <v>142</v>
      </c>
      <c r="C19" s="25">
        <v>41613</v>
      </c>
      <c r="D19" s="29" t="s">
        <v>272</v>
      </c>
      <c r="E19" s="216" t="s">
        <v>45</v>
      </c>
      <c r="F19" s="92" t="s">
        <v>144</v>
      </c>
      <c r="G19" s="88"/>
      <c r="H19" s="94"/>
      <c r="I19" s="12">
        <v>5580000</v>
      </c>
      <c r="J19" s="11"/>
      <c r="K19" s="12"/>
    </row>
    <row r="20" spans="1:11" s="103" customFormat="1" ht="16.5" customHeight="1">
      <c r="A20" s="118">
        <f t="shared" si="0"/>
        <v>12</v>
      </c>
      <c r="B20" s="99" t="s">
        <v>142</v>
      </c>
      <c r="C20" s="98">
        <v>41613</v>
      </c>
      <c r="D20" s="100" t="s">
        <v>273</v>
      </c>
      <c r="E20" s="216" t="s">
        <v>45</v>
      </c>
      <c r="F20" s="101" t="s">
        <v>146</v>
      </c>
      <c r="G20" s="102"/>
      <c r="H20" s="105"/>
      <c r="I20" s="36">
        <v>390000</v>
      </c>
      <c r="J20" s="38"/>
      <c r="K20" s="36"/>
    </row>
    <row r="21" spans="1:11" s="22" customFormat="1" ht="16.5" customHeight="1">
      <c r="A21" s="118">
        <f t="shared" si="0"/>
        <v>12</v>
      </c>
      <c r="B21" s="26" t="s">
        <v>142</v>
      </c>
      <c r="C21" s="25">
        <v>41613</v>
      </c>
      <c r="D21" s="27" t="s">
        <v>273</v>
      </c>
      <c r="E21" s="216" t="s">
        <v>45</v>
      </c>
      <c r="F21" s="26" t="s">
        <v>146</v>
      </c>
      <c r="G21" s="88"/>
      <c r="H21" s="104"/>
      <c r="I21" s="12">
        <v>319200</v>
      </c>
      <c r="J21" s="11"/>
      <c r="K21" s="12"/>
    </row>
    <row r="22" spans="1:11" s="22" customFormat="1" ht="16.5" customHeight="1">
      <c r="A22" s="118">
        <f t="shared" si="0"/>
        <v>12</v>
      </c>
      <c r="B22" s="26" t="s">
        <v>142</v>
      </c>
      <c r="C22" s="25">
        <v>41613</v>
      </c>
      <c r="D22" s="27" t="s">
        <v>274</v>
      </c>
      <c r="E22" s="216" t="s">
        <v>45</v>
      </c>
      <c r="F22" s="28" t="s">
        <v>146</v>
      </c>
      <c r="G22" s="88"/>
      <c r="H22" s="104"/>
      <c r="I22" s="12">
        <v>960000</v>
      </c>
      <c r="J22" s="11"/>
      <c r="K22" s="12"/>
    </row>
    <row r="23" spans="1:11" s="22" customFormat="1" ht="16.5" customHeight="1">
      <c r="A23" s="118">
        <f t="shared" si="0"/>
        <v>12</v>
      </c>
      <c r="B23" s="26" t="s">
        <v>142</v>
      </c>
      <c r="C23" s="25">
        <v>41613</v>
      </c>
      <c r="D23" s="27" t="s">
        <v>274</v>
      </c>
      <c r="E23" s="216" t="s">
        <v>45</v>
      </c>
      <c r="F23" s="28" t="s">
        <v>146</v>
      </c>
      <c r="G23" s="88"/>
      <c r="H23" s="104"/>
      <c r="I23" s="12">
        <v>1536000</v>
      </c>
      <c r="J23" s="11"/>
      <c r="K23" s="12"/>
    </row>
    <row r="24" spans="1:11" s="22" customFormat="1" ht="16.5" customHeight="1">
      <c r="A24" s="118">
        <f t="shared" si="0"/>
        <v>12</v>
      </c>
      <c r="B24" s="30" t="s">
        <v>142</v>
      </c>
      <c r="C24" s="25">
        <v>41613</v>
      </c>
      <c r="D24" s="29" t="s">
        <v>275</v>
      </c>
      <c r="E24" s="216" t="s">
        <v>45</v>
      </c>
      <c r="F24" s="92" t="s">
        <v>146</v>
      </c>
      <c r="G24" s="88"/>
      <c r="H24" s="94"/>
      <c r="I24" s="12">
        <v>1680000</v>
      </c>
      <c r="J24" s="11"/>
      <c r="K24" s="12"/>
    </row>
    <row r="25" spans="1:11" s="22" customFormat="1" ht="16.5" customHeight="1">
      <c r="A25" s="118">
        <f t="shared" si="0"/>
        <v>12</v>
      </c>
      <c r="B25" s="30" t="s">
        <v>142</v>
      </c>
      <c r="C25" s="25">
        <v>41613</v>
      </c>
      <c r="D25" s="29" t="s">
        <v>275</v>
      </c>
      <c r="E25" s="216" t="s">
        <v>45</v>
      </c>
      <c r="F25" s="92" t="s">
        <v>146</v>
      </c>
      <c r="G25" s="88"/>
      <c r="H25" s="94"/>
      <c r="I25" s="12">
        <v>2448000</v>
      </c>
      <c r="J25" s="11"/>
      <c r="K25" s="12"/>
    </row>
    <row r="26" spans="1:11" s="22" customFormat="1" ht="16.5" customHeight="1">
      <c r="A26" s="118">
        <f t="shared" si="0"/>
        <v>12</v>
      </c>
      <c r="B26" s="30" t="s">
        <v>142</v>
      </c>
      <c r="C26" s="25">
        <v>41613</v>
      </c>
      <c r="D26" s="29" t="s">
        <v>276</v>
      </c>
      <c r="E26" s="216" t="s">
        <v>45</v>
      </c>
      <c r="F26" s="92" t="s">
        <v>146</v>
      </c>
      <c r="G26" s="88"/>
      <c r="H26" s="94"/>
      <c r="I26" s="12">
        <v>480000</v>
      </c>
      <c r="J26" s="11"/>
      <c r="K26" s="12"/>
    </row>
    <row r="27" spans="1:11" s="103" customFormat="1" ht="16.5" customHeight="1">
      <c r="A27" s="118">
        <f t="shared" si="0"/>
        <v>12</v>
      </c>
      <c r="B27" s="99" t="s">
        <v>142</v>
      </c>
      <c r="C27" s="98">
        <v>41613</v>
      </c>
      <c r="D27" s="100" t="s">
        <v>276</v>
      </c>
      <c r="E27" s="216" t="s">
        <v>45</v>
      </c>
      <c r="F27" s="101" t="s">
        <v>146</v>
      </c>
      <c r="G27" s="37"/>
      <c r="H27" s="105"/>
      <c r="I27" s="36">
        <v>558000</v>
      </c>
      <c r="J27" s="38"/>
      <c r="K27" s="36"/>
    </row>
    <row r="28" spans="1:11" s="22" customFormat="1" ht="15.75" customHeight="1">
      <c r="A28" s="118">
        <f t="shared" si="0"/>
        <v>12</v>
      </c>
      <c r="B28" s="26" t="s">
        <v>142</v>
      </c>
      <c r="C28" s="25">
        <v>41620</v>
      </c>
      <c r="D28" s="27" t="s">
        <v>277</v>
      </c>
      <c r="E28" s="216" t="s">
        <v>45</v>
      </c>
      <c r="F28" s="90" t="s">
        <v>144</v>
      </c>
      <c r="G28" s="88"/>
      <c r="H28" s="104"/>
      <c r="I28" s="12">
        <v>28800000</v>
      </c>
      <c r="J28" s="11"/>
      <c r="K28" s="12"/>
    </row>
    <row r="29" spans="1:11" s="22" customFormat="1" ht="15.75" customHeight="1">
      <c r="A29" s="118">
        <f t="shared" si="0"/>
        <v>12</v>
      </c>
      <c r="B29" s="30" t="s">
        <v>142</v>
      </c>
      <c r="C29" s="25">
        <v>41620</v>
      </c>
      <c r="D29" s="29" t="s">
        <v>277</v>
      </c>
      <c r="E29" s="216" t="s">
        <v>45</v>
      </c>
      <c r="F29" s="106" t="s">
        <v>144</v>
      </c>
      <c r="G29" s="88"/>
      <c r="H29" s="31"/>
      <c r="I29" s="12">
        <v>28400000</v>
      </c>
      <c r="J29" s="11"/>
      <c r="K29" s="12"/>
    </row>
    <row r="30" spans="1:11" s="22" customFormat="1" ht="15.75" customHeight="1">
      <c r="A30" s="118">
        <f t="shared" si="0"/>
        <v>12</v>
      </c>
      <c r="B30" s="30" t="s">
        <v>142</v>
      </c>
      <c r="C30" s="25">
        <v>41620</v>
      </c>
      <c r="D30" s="29" t="s">
        <v>147</v>
      </c>
      <c r="E30" s="216" t="s">
        <v>45</v>
      </c>
      <c r="F30" s="106" t="s">
        <v>144</v>
      </c>
      <c r="G30" s="88"/>
      <c r="H30" s="31"/>
      <c r="I30" s="12">
        <v>13600000</v>
      </c>
      <c r="J30" s="11"/>
      <c r="K30" s="12"/>
    </row>
    <row r="31" spans="1:11" s="22" customFormat="1" ht="15.75" customHeight="1">
      <c r="A31" s="118">
        <f t="shared" ref="A31" si="1">IF(C31&lt;&gt;"",MONTH(C31),"")</f>
        <v>12</v>
      </c>
      <c r="B31" s="30" t="s">
        <v>142</v>
      </c>
      <c r="C31" s="25">
        <v>41620</v>
      </c>
      <c r="D31" s="29" t="s">
        <v>147</v>
      </c>
      <c r="E31" s="216" t="s">
        <v>45</v>
      </c>
      <c r="F31" s="106" t="s">
        <v>144</v>
      </c>
      <c r="G31" s="88"/>
      <c r="H31" s="31"/>
      <c r="I31" s="12">
        <v>14790000</v>
      </c>
      <c r="J31" s="11"/>
      <c r="K31" s="12"/>
    </row>
    <row r="32" spans="1:11" s="22" customFormat="1" ht="15.75" customHeight="1">
      <c r="A32" s="118">
        <f t="shared" si="0"/>
        <v>12</v>
      </c>
      <c r="B32" s="26" t="s">
        <v>142</v>
      </c>
      <c r="C32" s="25">
        <v>41620</v>
      </c>
      <c r="D32" s="27" t="s">
        <v>278</v>
      </c>
      <c r="E32" s="216" t="s">
        <v>45</v>
      </c>
      <c r="F32" s="28" t="s">
        <v>144</v>
      </c>
      <c r="G32" s="88"/>
      <c r="H32" s="104"/>
      <c r="I32" s="12">
        <v>5600000</v>
      </c>
      <c r="J32" s="11"/>
      <c r="K32" s="12"/>
    </row>
    <row r="33" spans="1:11" s="22" customFormat="1" ht="15.75" customHeight="1">
      <c r="A33" s="118">
        <f t="shared" si="0"/>
        <v>12</v>
      </c>
      <c r="B33" s="26" t="s">
        <v>142</v>
      </c>
      <c r="C33" s="25">
        <v>41620</v>
      </c>
      <c r="D33" s="27" t="s">
        <v>278</v>
      </c>
      <c r="E33" s="216" t="s">
        <v>45</v>
      </c>
      <c r="F33" s="28" t="s">
        <v>144</v>
      </c>
      <c r="G33" s="88"/>
      <c r="H33" s="104"/>
      <c r="I33" s="12">
        <v>7260000</v>
      </c>
      <c r="J33" s="11"/>
      <c r="K33" s="12"/>
    </row>
    <row r="34" spans="1:11" s="22" customFormat="1" ht="15.75" customHeight="1">
      <c r="A34" s="118">
        <f t="shared" si="0"/>
        <v>12</v>
      </c>
      <c r="B34" s="26" t="s">
        <v>142</v>
      </c>
      <c r="C34" s="25">
        <v>41620</v>
      </c>
      <c r="D34" s="27" t="s">
        <v>277</v>
      </c>
      <c r="E34" s="216" t="s">
        <v>45</v>
      </c>
      <c r="F34" s="28" t="s">
        <v>146</v>
      </c>
      <c r="G34" s="88"/>
      <c r="H34" s="104"/>
      <c r="I34" s="12">
        <v>2880000</v>
      </c>
      <c r="J34" s="11"/>
      <c r="K34" s="12"/>
    </row>
    <row r="35" spans="1:11" s="22" customFormat="1" ht="15.75" customHeight="1">
      <c r="A35" s="118">
        <f t="shared" si="0"/>
        <v>12</v>
      </c>
      <c r="B35" s="26" t="s">
        <v>142</v>
      </c>
      <c r="C35" s="25">
        <v>41620</v>
      </c>
      <c r="D35" s="27" t="s">
        <v>277</v>
      </c>
      <c r="E35" s="216" t="s">
        <v>45</v>
      </c>
      <c r="F35" s="90" t="s">
        <v>146</v>
      </c>
      <c r="G35" s="88"/>
      <c r="H35" s="12"/>
      <c r="I35" s="12">
        <v>2840000</v>
      </c>
      <c r="J35" s="11"/>
      <c r="K35" s="12"/>
    </row>
    <row r="36" spans="1:11" s="22" customFormat="1" ht="15.75" customHeight="1">
      <c r="A36" s="118">
        <f t="shared" si="0"/>
        <v>12</v>
      </c>
      <c r="B36" s="30" t="s">
        <v>142</v>
      </c>
      <c r="C36" s="25">
        <v>41620</v>
      </c>
      <c r="D36" s="29" t="s">
        <v>279</v>
      </c>
      <c r="E36" s="216" t="s">
        <v>45</v>
      </c>
      <c r="F36" s="106" t="s">
        <v>146</v>
      </c>
      <c r="G36" s="88"/>
      <c r="H36" s="31"/>
      <c r="I36" s="12">
        <v>1360000</v>
      </c>
      <c r="J36" s="11"/>
      <c r="K36" s="12"/>
    </row>
    <row r="37" spans="1:11" s="22" customFormat="1" ht="15.75" customHeight="1">
      <c r="A37" s="118">
        <f t="shared" si="0"/>
        <v>12</v>
      </c>
      <c r="B37" s="30" t="s">
        <v>142</v>
      </c>
      <c r="C37" s="25">
        <v>41620</v>
      </c>
      <c r="D37" s="29" t="s">
        <v>279</v>
      </c>
      <c r="E37" s="216" t="s">
        <v>45</v>
      </c>
      <c r="F37" s="106" t="s">
        <v>146</v>
      </c>
      <c r="G37" s="88"/>
      <c r="H37" s="31"/>
      <c r="I37" s="12">
        <v>1479000</v>
      </c>
      <c r="J37" s="11"/>
      <c r="K37" s="12"/>
    </row>
    <row r="38" spans="1:11" s="103" customFormat="1" ht="16.5" customHeight="1">
      <c r="A38" s="118">
        <f t="shared" si="0"/>
        <v>12</v>
      </c>
      <c r="B38" s="99" t="s">
        <v>142</v>
      </c>
      <c r="C38" s="98">
        <v>41620</v>
      </c>
      <c r="D38" s="100" t="s">
        <v>280</v>
      </c>
      <c r="E38" s="216" t="s">
        <v>45</v>
      </c>
      <c r="F38" s="101" t="s">
        <v>146</v>
      </c>
      <c r="G38" s="37"/>
      <c r="H38" s="105"/>
      <c r="I38" s="36">
        <v>560000</v>
      </c>
      <c r="J38" s="38"/>
      <c r="K38" s="36"/>
    </row>
    <row r="39" spans="1:11" s="22" customFormat="1" ht="15.75" customHeight="1">
      <c r="A39" s="118">
        <f t="shared" si="0"/>
        <v>12</v>
      </c>
      <c r="B39" s="113" t="s">
        <v>142</v>
      </c>
      <c r="C39" s="113">
        <v>41620</v>
      </c>
      <c r="D39" s="114" t="s">
        <v>280</v>
      </c>
      <c r="E39" s="216" t="s">
        <v>45</v>
      </c>
      <c r="F39" s="106" t="s">
        <v>146</v>
      </c>
      <c r="G39" s="93"/>
      <c r="H39" s="34"/>
      <c r="I39" s="12">
        <v>726000</v>
      </c>
      <c r="J39" s="11"/>
      <c r="K39" s="12"/>
    </row>
    <row r="40" spans="1:11" s="22" customFormat="1" ht="15.75" customHeight="1">
      <c r="A40" s="118">
        <f t="shared" si="0"/>
        <v>12</v>
      </c>
      <c r="B40" s="113" t="s">
        <v>142</v>
      </c>
      <c r="C40" s="113">
        <v>41627</v>
      </c>
      <c r="D40" s="114" t="s">
        <v>269</v>
      </c>
      <c r="E40" s="216" t="s">
        <v>45</v>
      </c>
      <c r="F40" s="106" t="s">
        <v>144</v>
      </c>
      <c r="G40" s="93"/>
      <c r="H40" s="34"/>
      <c r="I40" s="12">
        <v>10530000</v>
      </c>
      <c r="J40" s="11"/>
      <c r="K40" s="12"/>
    </row>
    <row r="41" spans="1:11" s="22" customFormat="1" ht="15.75" customHeight="1">
      <c r="A41" s="118">
        <f t="shared" si="0"/>
        <v>12</v>
      </c>
      <c r="B41" s="113" t="s">
        <v>142</v>
      </c>
      <c r="C41" s="113">
        <v>41627</v>
      </c>
      <c r="D41" s="114" t="s">
        <v>272</v>
      </c>
      <c r="E41" s="216" t="s">
        <v>45</v>
      </c>
      <c r="F41" s="106" t="s">
        <v>144</v>
      </c>
      <c r="G41" s="93"/>
      <c r="H41" s="34"/>
      <c r="I41" s="12">
        <v>24000000</v>
      </c>
      <c r="J41" s="11"/>
      <c r="K41" s="12"/>
    </row>
    <row r="42" spans="1:11" s="22" customFormat="1" ht="15.75" customHeight="1">
      <c r="A42" s="118">
        <f t="shared" si="0"/>
        <v>12</v>
      </c>
      <c r="B42" s="113" t="s">
        <v>142</v>
      </c>
      <c r="C42" s="113">
        <v>41627</v>
      </c>
      <c r="D42" s="29" t="s">
        <v>273</v>
      </c>
      <c r="E42" s="216" t="s">
        <v>45</v>
      </c>
      <c r="F42" s="106" t="s">
        <v>146</v>
      </c>
      <c r="G42" s="93"/>
      <c r="H42" s="77"/>
      <c r="I42" s="12">
        <v>1053000</v>
      </c>
      <c r="J42" s="11"/>
      <c r="K42" s="12"/>
    </row>
    <row r="43" spans="1:11" s="22" customFormat="1" ht="16.5" customHeight="1">
      <c r="A43" s="118">
        <f t="shared" si="0"/>
        <v>12</v>
      </c>
      <c r="B43" s="26" t="s">
        <v>142</v>
      </c>
      <c r="C43" s="25">
        <v>41627</v>
      </c>
      <c r="D43" s="27" t="s">
        <v>276</v>
      </c>
      <c r="E43" s="216" t="s">
        <v>45</v>
      </c>
      <c r="F43" s="28" t="s">
        <v>146</v>
      </c>
      <c r="G43" s="88"/>
      <c r="H43" s="104"/>
      <c r="I43" s="12">
        <v>2400000</v>
      </c>
      <c r="J43" s="11"/>
      <c r="K43" s="12"/>
    </row>
    <row r="44" spans="1:11" s="210" customFormat="1" ht="16.5" customHeight="1">
      <c r="A44" s="194">
        <f t="shared" si="0"/>
        <v>12</v>
      </c>
      <c r="B44" s="205" t="s">
        <v>142</v>
      </c>
      <c r="C44" s="196">
        <v>41639</v>
      </c>
      <c r="D44" s="206" t="s">
        <v>270</v>
      </c>
      <c r="E44" s="216" t="s">
        <v>45</v>
      </c>
      <c r="F44" s="207" t="s">
        <v>144</v>
      </c>
      <c r="G44" s="199"/>
      <c r="H44" s="208"/>
      <c r="I44" s="201">
        <v>7440000</v>
      </c>
      <c r="J44" s="209"/>
      <c r="K44" s="201"/>
    </row>
    <row r="45" spans="1:11" s="210" customFormat="1" ht="15.75" customHeight="1">
      <c r="A45" s="194">
        <f t="shared" si="0"/>
        <v>12</v>
      </c>
      <c r="B45" s="195" t="s">
        <v>142</v>
      </c>
      <c r="C45" s="196">
        <v>41639</v>
      </c>
      <c r="D45" s="197" t="s">
        <v>271</v>
      </c>
      <c r="E45" s="216" t="s">
        <v>45</v>
      </c>
      <c r="F45" s="207" t="s">
        <v>144</v>
      </c>
      <c r="G45" s="199"/>
      <c r="H45" s="200"/>
      <c r="I45" s="201">
        <v>12600000</v>
      </c>
      <c r="J45" s="211"/>
      <c r="K45" s="201"/>
    </row>
    <row r="46" spans="1:11" s="210" customFormat="1" ht="16.5" customHeight="1">
      <c r="A46" s="194">
        <f t="shared" si="0"/>
        <v>12</v>
      </c>
      <c r="B46" s="195" t="s">
        <v>142</v>
      </c>
      <c r="C46" s="196">
        <v>41639</v>
      </c>
      <c r="D46" s="197" t="s">
        <v>272</v>
      </c>
      <c r="E46" s="216" t="s">
        <v>45</v>
      </c>
      <c r="F46" s="207" t="s">
        <v>144</v>
      </c>
      <c r="G46" s="199"/>
      <c r="H46" s="200"/>
      <c r="I46" s="201">
        <v>24000000</v>
      </c>
      <c r="J46" s="211"/>
      <c r="K46" s="201"/>
    </row>
    <row r="47" spans="1:11" s="210" customFormat="1" ht="16.5" customHeight="1">
      <c r="A47" s="194">
        <f t="shared" si="0"/>
        <v>12</v>
      </c>
      <c r="B47" s="205" t="s">
        <v>142</v>
      </c>
      <c r="C47" s="212">
        <v>41639</v>
      </c>
      <c r="D47" s="206" t="s">
        <v>281</v>
      </c>
      <c r="E47" s="216" t="s">
        <v>45</v>
      </c>
      <c r="F47" s="198" t="s">
        <v>144</v>
      </c>
      <c r="G47" s="199"/>
      <c r="H47" s="208"/>
      <c r="I47" s="201">
        <v>28800000</v>
      </c>
      <c r="J47" s="209"/>
      <c r="K47" s="201"/>
    </row>
    <row r="48" spans="1:11" s="22" customFormat="1" ht="16.5" customHeight="1">
      <c r="A48" s="118">
        <f t="shared" si="0"/>
        <v>12</v>
      </c>
      <c r="B48" s="26" t="s">
        <v>142</v>
      </c>
      <c r="C48" s="25">
        <v>41639</v>
      </c>
      <c r="D48" s="27" t="s">
        <v>270</v>
      </c>
      <c r="E48" s="216" t="s">
        <v>45</v>
      </c>
      <c r="F48" s="92" t="s">
        <v>146</v>
      </c>
      <c r="G48" s="88"/>
      <c r="H48" s="94"/>
      <c r="I48" s="12">
        <v>744000</v>
      </c>
      <c r="J48" s="11"/>
      <c r="K48" s="12"/>
    </row>
    <row r="49" spans="1:11" s="22" customFormat="1" ht="16.5" customHeight="1">
      <c r="A49" s="118">
        <f t="shared" si="0"/>
        <v>12</v>
      </c>
      <c r="B49" s="30" t="s">
        <v>142</v>
      </c>
      <c r="C49" s="25">
        <v>41639</v>
      </c>
      <c r="D49" s="29" t="s">
        <v>275</v>
      </c>
      <c r="E49" s="216" t="s">
        <v>45</v>
      </c>
      <c r="F49" s="106" t="s">
        <v>146</v>
      </c>
      <c r="G49" s="88"/>
      <c r="H49" s="94"/>
      <c r="I49" s="12">
        <v>1260000</v>
      </c>
      <c r="J49" s="34"/>
      <c r="K49" s="12"/>
    </row>
    <row r="50" spans="1:11" s="22" customFormat="1" ht="16.5" customHeight="1">
      <c r="A50" s="118">
        <f t="shared" si="0"/>
        <v>12</v>
      </c>
      <c r="B50" s="30" t="s">
        <v>142</v>
      </c>
      <c r="C50" s="25">
        <v>41639</v>
      </c>
      <c r="D50" s="29" t="s">
        <v>276</v>
      </c>
      <c r="E50" s="216" t="s">
        <v>45</v>
      </c>
      <c r="F50" s="106" t="s">
        <v>146</v>
      </c>
      <c r="G50" s="88"/>
      <c r="H50" s="94"/>
      <c r="I50" s="12">
        <v>2400000</v>
      </c>
      <c r="J50" s="34"/>
      <c r="K50" s="12"/>
    </row>
    <row r="51" spans="1:11" s="22" customFormat="1" ht="16.5" customHeight="1">
      <c r="A51" s="118">
        <f t="shared" si="0"/>
        <v>12</v>
      </c>
      <c r="B51" s="30" t="s">
        <v>142</v>
      </c>
      <c r="C51" s="25">
        <v>41639</v>
      </c>
      <c r="D51" s="27" t="s">
        <v>282</v>
      </c>
      <c r="E51" s="216" t="s">
        <v>45</v>
      </c>
      <c r="F51" s="92" t="s">
        <v>146</v>
      </c>
      <c r="G51" s="88"/>
      <c r="H51" s="104"/>
      <c r="I51" s="12">
        <v>2880000</v>
      </c>
      <c r="J51" s="11"/>
      <c r="K51" s="12"/>
    </row>
    <row r="52" spans="1:11" s="22" customFormat="1" ht="16.5" customHeight="1">
      <c r="A52" s="118">
        <f t="shared" si="0"/>
        <v>12</v>
      </c>
      <c r="B52" s="30" t="s">
        <v>46</v>
      </c>
      <c r="C52" s="25">
        <v>41639</v>
      </c>
      <c r="D52" s="27" t="s">
        <v>128</v>
      </c>
      <c r="E52" s="216" t="s">
        <v>45</v>
      </c>
      <c r="F52" s="92" t="s">
        <v>95</v>
      </c>
      <c r="G52" s="88"/>
      <c r="H52" s="104"/>
      <c r="I52" s="12"/>
      <c r="J52" s="11"/>
      <c r="K52" s="12">
        <v>100000000</v>
      </c>
    </row>
    <row r="53" spans="1:11" s="22" customFormat="1" ht="16.5" customHeight="1">
      <c r="A53" s="118">
        <f t="shared" si="0"/>
        <v>1</v>
      </c>
      <c r="B53" s="26" t="s">
        <v>94</v>
      </c>
      <c r="C53" s="25">
        <v>41290</v>
      </c>
      <c r="D53" s="27" t="s">
        <v>283</v>
      </c>
      <c r="E53" s="21" t="s">
        <v>256</v>
      </c>
      <c r="F53" s="92" t="s">
        <v>95</v>
      </c>
      <c r="G53" s="88">
        <v>20828</v>
      </c>
      <c r="H53" s="104"/>
      <c r="I53" s="12">
        <v>0</v>
      </c>
      <c r="J53" s="11">
        <v>1728.44</v>
      </c>
      <c r="K53" s="12">
        <v>36000000</v>
      </c>
    </row>
    <row r="54" spans="1:11" s="22" customFormat="1" ht="16.5" customHeight="1">
      <c r="A54" s="118">
        <f t="shared" si="0"/>
        <v>3</v>
      </c>
      <c r="B54" s="26" t="s">
        <v>46</v>
      </c>
      <c r="C54" s="25">
        <v>41347</v>
      </c>
      <c r="D54" s="27" t="s">
        <v>283</v>
      </c>
      <c r="E54" s="21" t="s">
        <v>256</v>
      </c>
      <c r="F54" s="28" t="s">
        <v>95</v>
      </c>
      <c r="G54" s="88">
        <v>20940</v>
      </c>
      <c r="H54" s="104"/>
      <c r="I54" s="12">
        <v>0</v>
      </c>
      <c r="J54" s="11">
        <v>40687.68</v>
      </c>
      <c r="K54" s="12">
        <v>852000000</v>
      </c>
    </row>
    <row r="55" spans="1:11" s="22" customFormat="1" ht="16.5" customHeight="1">
      <c r="A55" s="118">
        <f t="shared" si="0"/>
        <v>3</v>
      </c>
      <c r="B55" s="30" t="s">
        <v>46</v>
      </c>
      <c r="C55" s="91">
        <v>41359</v>
      </c>
      <c r="D55" s="29" t="s">
        <v>283</v>
      </c>
      <c r="E55" s="21" t="s">
        <v>256</v>
      </c>
      <c r="F55" s="28" t="s">
        <v>95</v>
      </c>
      <c r="G55" s="88">
        <v>20940</v>
      </c>
      <c r="H55" s="94"/>
      <c r="I55" s="12">
        <v>0</v>
      </c>
      <c r="J55" s="11">
        <v>1957.98</v>
      </c>
      <c r="K55" s="12">
        <v>41000000</v>
      </c>
    </row>
    <row r="56" spans="1:11" s="22" customFormat="1" ht="16.5" customHeight="1">
      <c r="A56" s="118">
        <f t="shared" si="0"/>
        <v>4</v>
      </c>
      <c r="B56" s="30" t="s">
        <v>46</v>
      </c>
      <c r="C56" s="91">
        <v>41369</v>
      </c>
      <c r="D56" s="29" t="s">
        <v>283</v>
      </c>
      <c r="E56" s="21" t="s">
        <v>256</v>
      </c>
      <c r="F56" s="28" t="s">
        <v>95</v>
      </c>
      <c r="G56" s="88">
        <v>20925</v>
      </c>
      <c r="H56" s="94"/>
      <c r="I56" s="12">
        <v>0</v>
      </c>
      <c r="J56" s="11">
        <v>19976.11</v>
      </c>
      <c r="K56" s="12">
        <v>418000000</v>
      </c>
    </row>
    <row r="57" spans="1:11" s="22" customFormat="1" ht="16.5" customHeight="1">
      <c r="A57" s="118">
        <f t="shared" si="0"/>
        <v>4</v>
      </c>
      <c r="B57" s="30" t="s">
        <v>46</v>
      </c>
      <c r="C57" s="91">
        <v>41377</v>
      </c>
      <c r="D57" s="29" t="s">
        <v>283</v>
      </c>
      <c r="E57" s="21" t="s">
        <v>256</v>
      </c>
      <c r="F57" s="92" t="s">
        <v>95</v>
      </c>
      <c r="G57" s="88">
        <v>20845</v>
      </c>
      <c r="H57" s="94"/>
      <c r="I57" s="12">
        <v>0</v>
      </c>
      <c r="J57" s="11">
        <v>42887.98</v>
      </c>
      <c r="K57" s="12">
        <v>894000000</v>
      </c>
    </row>
    <row r="58" spans="1:11" s="22" customFormat="1" ht="16.5" customHeight="1">
      <c r="A58" s="118">
        <f t="shared" si="0"/>
        <v>4</v>
      </c>
      <c r="B58" s="81" t="s">
        <v>46</v>
      </c>
      <c r="C58" s="80">
        <v>41381</v>
      </c>
      <c r="D58" s="75" t="s">
        <v>283</v>
      </c>
      <c r="E58" s="21" t="s">
        <v>256</v>
      </c>
      <c r="F58" s="86" t="s">
        <v>95</v>
      </c>
      <c r="G58" s="87">
        <v>20915</v>
      </c>
      <c r="H58" s="94"/>
      <c r="I58" s="12">
        <v>0</v>
      </c>
      <c r="J58" s="11">
        <v>1749.08</v>
      </c>
      <c r="K58" s="12">
        <v>36582008</v>
      </c>
    </row>
    <row r="59" spans="1:11" s="22" customFormat="1" ht="16.5" customHeight="1">
      <c r="A59" s="118">
        <f t="shared" si="0"/>
        <v>4</v>
      </c>
      <c r="B59" s="26" t="s">
        <v>49</v>
      </c>
      <c r="C59" s="25">
        <v>41381</v>
      </c>
      <c r="D59" s="29" t="s">
        <v>284</v>
      </c>
      <c r="E59" s="21" t="s">
        <v>256</v>
      </c>
      <c r="F59" s="106" t="s">
        <v>53</v>
      </c>
      <c r="G59" s="93"/>
      <c r="H59" s="94"/>
      <c r="I59" s="12">
        <v>7681949</v>
      </c>
      <c r="J59" s="11"/>
      <c r="K59" s="12"/>
    </row>
    <row r="60" spans="1:11" s="22" customFormat="1" ht="16.5" customHeight="1">
      <c r="A60" s="118">
        <f t="shared" si="0"/>
        <v>4</v>
      </c>
      <c r="B60" s="26" t="s">
        <v>46</v>
      </c>
      <c r="C60" s="25">
        <v>41381</v>
      </c>
      <c r="D60" s="29" t="s">
        <v>283</v>
      </c>
      <c r="E60" s="21" t="s">
        <v>256</v>
      </c>
      <c r="F60" s="106" t="s">
        <v>95</v>
      </c>
      <c r="G60" s="93">
        <v>20915</v>
      </c>
      <c r="H60" s="94"/>
      <c r="I60" s="12">
        <v>0</v>
      </c>
      <c r="J60" s="11">
        <v>23974.09</v>
      </c>
      <c r="K60" s="12">
        <v>501417992</v>
      </c>
    </row>
    <row r="61" spans="1:11" s="22" customFormat="1" ht="16.5" customHeight="1">
      <c r="A61" s="118">
        <f t="shared" si="0"/>
        <v>4</v>
      </c>
      <c r="B61" s="81" t="s">
        <v>142</v>
      </c>
      <c r="C61" s="80">
        <v>41379</v>
      </c>
      <c r="D61" s="85" t="s">
        <v>285</v>
      </c>
      <c r="E61" s="21" t="s">
        <v>256</v>
      </c>
      <c r="F61" s="86" t="s">
        <v>48</v>
      </c>
      <c r="G61" s="87">
        <v>20828</v>
      </c>
      <c r="H61" s="94">
        <v>101250</v>
      </c>
      <c r="I61" s="12">
        <v>2108835000</v>
      </c>
      <c r="J61" s="84">
        <v>0</v>
      </c>
      <c r="K61" s="12">
        <v>0</v>
      </c>
    </row>
    <row r="62" spans="1:11" s="22" customFormat="1" ht="16.5" customHeight="1">
      <c r="A62" s="118">
        <f t="shared" si="0"/>
        <v>5</v>
      </c>
      <c r="B62" s="81" t="s">
        <v>46</v>
      </c>
      <c r="C62" s="80">
        <v>41412</v>
      </c>
      <c r="D62" s="85" t="s">
        <v>283</v>
      </c>
      <c r="E62" s="21" t="s">
        <v>256</v>
      </c>
      <c r="F62" s="86" t="s">
        <v>95</v>
      </c>
      <c r="G62" s="87">
        <v>20980</v>
      </c>
      <c r="H62" s="94"/>
      <c r="I62" s="12">
        <v>0</v>
      </c>
      <c r="J62" s="84">
        <v>26406.1</v>
      </c>
      <c r="K62" s="12">
        <v>554000000</v>
      </c>
    </row>
    <row r="63" spans="1:11" s="22" customFormat="1" ht="16.5" customHeight="1">
      <c r="A63" s="118">
        <f t="shared" si="0"/>
        <v>5</v>
      </c>
      <c r="B63" s="81" t="s">
        <v>46</v>
      </c>
      <c r="C63" s="80">
        <v>41423</v>
      </c>
      <c r="D63" s="75" t="s">
        <v>283</v>
      </c>
      <c r="E63" s="21" t="s">
        <v>256</v>
      </c>
      <c r="F63" s="82" t="s">
        <v>95</v>
      </c>
      <c r="G63" s="83">
        <v>21010</v>
      </c>
      <c r="H63" s="94"/>
      <c r="I63" s="12">
        <v>0</v>
      </c>
      <c r="J63" s="84">
        <v>29985.72</v>
      </c>
      <c r="K63" s="12">
        <v>630000000</v>
      </c>
    </row>
    <row r="64" spans="1:11" s="22" customFormat="1" ht="16.5" customHeight="1">
      <c r="A64" s="118">
        <f t="shared" si="0"/>
        <v>6</v>
      </c>
      <c r="B64" s="30" t="s">
        <v>46</v>
      </c>
      <c r="C64" s="25">
        <v>41436</v>
      </c>
      <c r="D64" s="29" t="s">
        <v>283</v>
      </c>
      <c r="E64" s="21" t="s">
        <v>256</v>
      </c>
      <c r="F64" s="106" t="s">
        <v>95</v>
      </c>
      <c r="G64" s="88">
        <v>21035</v>
      </c>
      <c r="H64" s="94"/>
      <c r="I64" s="12">
        <v>0</v>
      </c>
      <c r="J64" s="84">
        <v>20884.09</v>
      </c>
      <c r="K64" s="12">
        <v>439296833</v>
      </c>
    </row>
    <row r="65" spans="1:11" s="22" customFormat="1" ht="16.5" customHeight="1">
      <c r="A65" s="118">
        <f t="shared" si="0"/>
        <v>6</v>
      </c>
      <c r="B65" s="30" t="s">
        <v>49</v>
      </c>
      <c r="C65" s="25">
        <v>41436</v>
      </c>
      <c r="D65" s="29" t="s">
        <v>284</v>
      </c>
      <c r="E65" s="21" t="s">
        <v>256</v>
      </c>
      <c r="F65" s="106" t="s">
        <v>53</v>
      </c>
      <c r="G65" s="88"/>
      <c r="H65" s="94"/>
      <c r="I65" s="12">
        <v>15879825</v>
      </c>
      <c r="J65" s="84"/>
      <c r="K65" s="12"/>
    </row>
    <row r="66" spans="1:11" s="22" customFormat="1" ht="16.5" customHeight="1">
      <c r="A66" s="118">
        <f t="shared" si="0"/>
        <v>6</v>
      </c>
      <c r="B66" s="81" t="s">
        <v>46</v>
      </c>
      <c r="C66" s="80">
        <v>41436</v>
      </c>
      <c r="D66" s="75" t="s">
        <v>283</v>
      </c>
      <c r="E66" s="21" t="s">
        <v>256</v>
      </c>
      <c r="F66" s="82" t="s">
        <v>95</v>
      </c>
      <c r="G66" s="83">
        <v>21035</v>
      </c>
      <c r="H66" s="94"/>
      <c r="I66" s="12">
        <v>0</v>
      </c>
      <c r="J66" s="84">
        <v>50045.31</v>
      </c>
      <c r="K66" s="12">
        <v>1052703167</v>
      </c>
    </row>
    <row r="67" spans="1:11" s="103" customFormat="1" ht="16.5" customHeight="1">
      <c r="A67" s="118">
        <f t="shared" si="0"/>
        <v>5</v>
      </c>
      <c r="B67" s="99" t="s">
        <v>142</v>
      </c>
      <c r="C67" s="98">
        <v>41411</v>
      </c>
      <c r="D67" s="100" t="s">
        <v>286</v>
      </c>
      <c r="E67" s="21" t="s">
        <v>256</v>
      </c>
      <c r="F67" s="101" t="s">
        <v>48</v>
      </c>
      <c r="G67" s="37">
        <v>20828</v>
      </c>
      <c r="H67" s="105">
        <v>157500</v>
      </c>
      <c r="I67" s="12">
        <v>3280410000</v>
      </c>
      <c r="J67" s="38">
        <v>0</v>
      </c>
      <c r="K67" s="36">
        <v>0</v>
      </c>
    </row>
    <row r="68" spans="1:11" s="22" customFormat="1" ht="16.5" customHeight="1">
      <c r="A68" s="118">
        <f t="shared" si="0"/>
        <v>5</v>
      </c>
      <c r="B68" s="81" t="s">
        <v>142</v>
      </c>
      <c r="C68" s="80">
        <v>41411</v>
      </c>
      <c r="D68" s="75" t="s">
        <v>287</v>
      </c>
      <c r="E68" s="21" t="s">
        <v>256</v>
      </c>
      <c r="F68" s="82" t="s">
        <v>48</v>
      </c>
      <c r="G68" s="83">
        <v>20828</v>
      </c>
      <c r="H68" s="94">
        <v>28807.5</v>
      </c>
      <c r="I68" s="12">
        <v>600002610</v>
      </c>
      <c r="J68" s="84">
        <v>0</v>
      </c>
      <c r="K68" s="12">
        <v>0</v>
      </c>
    </row>
    <row r="69" spans="1:11" s="22" customFormat="1" ht="16.5" customHeight="1">
      <c r="A69" s="118">
        <f t="shared" si="0"/>
        <v>6</v>
      </c>
      <c r="B69" s="26" t="s">
        <v>46</v>
      </c>
      <c r="C69" s="25">
        <v>41447</v>
      </c>
      <c r="D69" s="27" t="s">
        <v>283</v>
      </c>
      <c r="E69" s="21" t="s">
        <v>256</v>
      </c>
      <c r="F69" s="28" t="s">
        <v>95</v>
      </c>
      <c r="G69" s="88">
        <v>21035</v>
      </c>
      <c r="H69" s="94"/>
      <c r="I69" s="12">
        <v>0</v>
      </c>
      <c r="J69" s="11">
        <v>35036.839999999997</v>
      </c>
      <c r="K69" s="12">
        <v>737000000</v>
      </c>
    </row>
    <row r="70" spans="1:11" s="22" customFormat="1" ht="16.5" customHeight="1">
      <c r="A70" s="118">
        <f t="shared" si="0"/>
        <v>7</v>
      </c>
      <c r="B70" s="26" t="s">
        <v>46</v>
      </c>
      <c r="C70" s="25">
        <v>41457</v>
      </c>
      <c r="D70" s="27" t="s">
        <v>283</v>
      </c>
      <c r="E70" s="21" t="s">
        <v>256</v>
      </c>
      <c r="F70" s="28" t="s">
        <v>95</v>
      </c>
      <c r="G70" s="88">
        <v>21170</v>
      </c>
      <c r="H70" s="94"/>
      <c r="I70" s="12">
        <v>0</v>
      </c>
      <c r="J70" s="11">
        <v>25035.43</v>
      </c>
      <c r="K70" s="12">
        <v>530000000</v>
      </c>
    </row>
    <row r="71" spans="1:11" s="22" customFormat="1" ht="16.5" customHeight="1">
      <c r="A71" s="118">
        <f t="shared" ref="A71:A137" si="2">IF(C71&lt;&gt;"",MONTH(C71),"")</f>
        <v>7</v>
      </c>
      <c r="B71" s="26" t="s">
        <v>46</v>
      </c>
      <c r="C71" s="25">
        <v>41460</v>
      </c>
      <c r="D71" s="27" t="s">
        <v>283</v>
      </c>
      <c r="E71" s="21" t="s">
        <v>256</v>
      </c>
      <c r="F71" s="28" t="s">
        <v>95</v>
      </c>
      <c r="G71" s="88">
        <v>21246</v>
      </c>
      <c r="H71" s="94"/>
      <c r="I71" s="12">
        <v>0</v>
      </c>
      <c r="J71" s="11">
        <v>28946.63</v>
      </c>
      <c r="K71" s="12">
        <v>615000000</v>
      </c>
    </row>
    <row r="72" spans="1:11" s="22" customFormat="1" ht="16.5" customHeight="1">
      <c r="A72" s="118">
        <f t="shared" si="2"/>
        <v>8</v>
      </c>
      <c r="B72" s="30" t="s">
        <v>46</v>
      </c>
      <c r="C72" s="25">
        <v>41498</v>
      </c>
      <c r="D72" s="29" t="s">
        <v>283</v>
      </c>
      <c r="E72" s="21" t="s">
        <v>256</v>
      </c>
      <c r="F72" s="92" t="s">
        <v>95</v>
      </c>
      <c r="G72" s="88">
        <v>21167.027105859899</v>
      </c>
      <c r="H72" s="94"/>
      <c r="I72" s="12"/>
      <c r="J72" s="11">
        <v>47243.29</v>
      </c>
      <c r="K72" s="12">
        <v>1000000000</v>
      </c>
    </row>
    <row r="73" spans="1:11" s="22" customFormat="1" ht="17.25" customHeight="1">
      <c r="A73" s="118">
        <f t="shared" si="2"/>
        <v>8</v>
      </c>
      <c r="B73" s="30" t="s">
        <v>49</v>
      </c>
      <c r="C73" s="25">
        <v>41498</v>
      </c>
      <c r="D73" s="29" t="s">
        <v>284</v>
      </c>
      <c r="E73" s="21" t="s">
        <v>256</v>
      </c>
      <c r="F73" s="92" t="s">
        <v>53</v>
      </c>
      <c r="G73" s="88"/>
      <c r="H73" s="94"/>
      <c r="I73" s="12">
        <v>54290557</v>
      </c>
      <c r="J73" s="11"/>
      <c r="K73" s="12"/>
    </row>
    <row r="74" spans="1:11" s="22" customFormat="1" ht="16.5" customHeight="1">
      <c r="A74" s="118">
        <f t="shared" si="2"/>
        <v>1</v>
      </c>
      <c r="B74" s="81" t="s">
        <v>142</v>
      </c>
      <c r="C74" s="80">
        <v>41299</v>
      </c>
      <c r="D74" s="75" t="s">
        <v>288</v>
      </c>
      <c r="E74" s="9" t="s">
        <v>257</v>
      </c>
      <c r="F74" s="82" t="s">
        <v>48</v>
      </c>
      <c r="G74" s="83">
        <v>20828</v>
      </c>
      <c r="H74" s="94">
        <v>3496.8</v>
      </c>
      <c r="I74" s="12">
        <v>72831350</v>
      </c>
      <c r="J74" s="84"/>
      <c r="K74" s="12">
        <v>0</v>
      </c>
    </row>
    <row r="75" spans="1:11" s="22" customFormat="1" ht="16.5" customHeight="1">
      <c r="A75" s="118">
        <f t="shared" si="2"/>
        <v>10</v>
      </c>
      <c r="B75" s="30" t="s">
        <v>46</v>
      </c>
      <c r="C75" s="25">
        <v>41551</v>
      </c>
      <c r="D75" s="29" t="s">
        <v>128</v>
      </c>
      <c r="E75" s="9" t="s">
        <v>257</v>
      </c>
      <c r="F75" s="106" t="s">
        <v>47</v>
      </c>
      <c r="G75" s="83">
        <v>21090</v>
      </c>
      <c r="H75" s="94"/>
      <c r="I75" s="12">
        <v>0</v>
      </c>
      <c r="J75" s="11">
        <v>3496.8</v>
      </c>
      <c r="K75" s="12">
        <v>73747512</v>
      </c>
    </row>
    <row r="76" spans="1:11" s="22" customFormat="1" ht="16.5" customHeight="1">
      <c r="A76" s="118">
        <f t="shared" si="2"/>
        <v>10</v>
      </c>
      <c r="B76" s="30" t="s">
        <v>49</v>
      </c>
      <c r="C76" s="25">
        <v>41577</v>
      </c>
      <c r="D76" s="29" t="s">
        <v>289</v>
      </c>
      <c r="E76" s="9" t="s">
        <v>257</v>
      </c>
      <c r="F76" s="106" t="s">
        <v>53</v>
      </c>
      <c r="G76" s="83"/>
      <c r="H76" s="94"/>
      <c r="I76" s="12">
        <v>916162</v>
      </c>
      <c r="J76" s="11"/>
      <c r="K76" s="12">
        <v>0</v>
      </c>
    </row>
    <row r="77" spans="1:11" s="22" customFormat="1" ht="16.5" customHeight="1">
      <c r="A77" s="118">
        <f t="shared" si="2"/>
        <v>1</v>
      </c>
      <c r="B77" s="30" t="s">
        <v>46</v>
      </c>
      <c r="C77" s="25">
        <v>41278</v>
      </c>
      <c r="D77" s="27" t="s">
        <v>290</v>
      </c>
      <c r="E77" s="9" t="s">
        <v>134</v>
      </c>
      <c r="F77" s="92" t="s">
        <v>47</v>
      </c>
      <c r="G77" s="83">
        <v>20820</v>
      </c>
      <c r="H77" s="94"/>
      <c r="I77" s="12">
        <v>0</v>
      </c>
      <c r="J77" s="11">
        <v>1253.5</v>
      </c>
      <c r="K77" s="12">
        <v>26097870</v>
      </c>
    </row>
    <row r="78" spans="1:11" s="22" customFormat="1" ht="16.5" customHeight="1">
      <c r="A78" s="118">
        <f t="shared" si="2"/>
        <v>1</v>
      </c>
      <c r="B78" s="30" t="s">
        <v>49</v>
      </c>
      <c r="C78" s="25">
        <v>41278</v>
      </c>
      <c r="D78" s="27" t="s">
        <v>291</v>
      </c>
      <c r="E78" s="9" t="s">
        <v>134</v>
      </c>
      <c r="F78" s="92" t="s">
        <v>151</v>
      </c>
      <c r="G78" s="83">
        <v>20820</v>
      </c>
      <c r="H78" s="94"/>
      <c r="I78" s="12">
        <v>0</v>
      </c>
      <c r="J78" s="11">
        <v>180</v>
      </c>
      <c r="K78" s="12">
        <v>3747600</v>
      </c>
    </row>
    <row r="79" spans="1:11" s="89" customFormat="1" ht="15.75">
      <c r="A79" s="118">
        <f t="shared" si="2"/>
        <v>1</v>
      </c>
      <c r="B79" s="26" t="s">
        <v>46</v>
      </c>
      <c r="C79" s="25">
        <v>41278</v>
      </c>
      <c r="D79" s="27" t="s">
        <v>292</v>
      </c>
      <c r="E79" s="9" t="s">
        <v>134</v>
      </c>
      <c r="F79" s="26" t="s">
        <v>50</v>
      </c>
      <c r="G79" s="88">
        <v>20820</v>
      </c>
      <c r="H79" s="104"/>
      <c r="I79" s="12">
        <v>0</v>
      </c>
      <c r="J79" s="11">
        <v>66.5</v>
      </c>
      <c r="K79" s="12">
        <v>1384530</v>
      </c>
    </row>
    <row r="80" spans="1:11" s="89" customFormat="1" ht="15.75">
      <c r="A80" s="118">
        <f t="shared" si="2"/>
        <v>1</v>
      </c>
      <c r="B80" s="30" t="s">
        <v>49</v>
      </c>
      <c r="C80" s="25">
        <v>41305</v>
      </c>
      <c r="D80" s="29" t="s">
        <v>293</v>
      </c>
      <c r="E80" s="9" t="s">
        <v>134</v>
      </c>
      <c r="F80" s="28" t="s">
        <v>53</v>
      </c>
      <c r="G80" s="88"/>
      <c r="H80" s="94"/>
      <c r="I80" s="12">
        <v>1185000</v>
      </c>
      <c r="J80" s="34"/>
      <c r="K80" s="12">
        <v>0</v>
      </c>
    </row>
    <row r="81" spans="1:12" s="89" customFormat="1" ht="15.75">
      <c r="A81" s="118">
        <f t="shared" si="2"/>
        <v>3</v>
      </c>
      <c r="B81" s="26" t="s">
        <v>142</v>
      </c>
      <c r="C81" s="25">
        <v>41353</v>
      </c>
      <c r="D81" s="27" t="s">
        <v>294</v>
      </c>
      <c r="E81" s="9" t="s">
        <v>134</v>
      </c>
      <c r="F81" s="28" t="s">
        <v>48</v>
      </c>
      <c r="G81" s="88">
        <v>20828</v>
      </c>
      <c r="H81" s="104">
        <v>29520</v>
      </c>
      <c r="I81" s="12">
        <v>614842560</v>
      </c>
      <c r="J81" s="11"/>
      <c r="K81" s="12">
        <v>0</v>
      </c>
    </row>
    <row r="82" spans="1:12" s="89" customFormat="1" ht="15.75">
      <c r="A82" s="118">
        <f t="shared" si="2"/>
        <v>3</v>
      </c>
      <c r="B82" s="26" t="s">
        <v>46</v>
      </c>
      <c r="C82" s="25">
        <v>41354</v>
      </c>
      <c r="D82" s="27" t="s">
        <v>295</v>
      </c>
      <c r="E82" s="9" t="s">
        <v>134</v>
      </c>
      <c r="F82" s="28" t="s">
        <v>47</v>
      </c>
      <c r="G82" s="88">
        <v>20960</v>
      </c>
      <c r="H82" s="104"/>
      <c r="I82" s="12">
        <v>0</v>
      </c>
      <c r="J82" s="11">
        <v>28000</v>
      </c>
      <c r="K82" s="12">
        <v>586880000</v>
      </c>
    </row>
    <row r="83" spans="1:12" s="89" customFormat="1" ht="15.75">
      <c r="A83" s="118">
        <f t="shared" si="2"/>
        <v>4</v>
      </c>
      <c r="B83" s="26" t="s">
        <v>46</v>
      </c>
      <c r="C83" s="25">
        <v>41367</v>
      </c>
      <c r="D83" s="29" t="s">
        <v>296</v>
      </c>
      <c r="E83" s="9" t="s">
        <v>134</v>
      </c>
      <c r="F83" s="92" t="s">
        <v>47</v>
      </c>
      <c r="G83" s="88">
        <v>20915</v>
      </c>
      <c r="H83" s="94"/>
      <c r="I83" s="12">
        <v>0</v>
      </c>
      <c r="J83" s="34">
        <v>1289.44</v>
      </c>
      <c r="K83" s="12">
        <v>26968638</v>
      </c>
    </row>
    <row r="84" spans="1:12" s="89" customFormat="1" ht="15.75">
      <c r="A84" s="118">
        <f t="shared" si="2"/>
        <v>4</v>
      </c>
      <c r="B84" s="26" t="s">
        <v>49</v>
      </c>
      <c r="C84" s="25">
        <v>41367</v>
      </c>
      <c r="D84" s="29" t="s">
        <v>297</v>
      </c>
      <c r="E84" s="9" t="s">
        <v>134</v>
      </c>
      <c r="F84" s="92" t="s">
        <v>151</v>
      </c>
      <c r="G84" s="88">
        <v>20915</v>
      </c>
      <c r="H84" s="94"/>
      <c r="I84" s="12">
        <v>0</v>
      </c>
      <c r="J84" s="11">
        <v>180</v>
      </c>
      <c r="K84" s="12">
        <v>3764700</v>
      </c>
    </row>
    <row r="85" spans="1:12" s="89" customFormat="1" ht="15.75">
      <c r="A85" s="118">
        <f t="shared" si="2"/>
        <v>4</v>
      </c>
      <c r="B85" s="26" t="s">
        <v>46</v>
      </c>
      <c r="C85" s="25">
        <v>41367</v>
      </c>
      <c r="D85" s="27" t="s">
        <v>298</v>
      </c>
      <c r="E85" s="9" t="s">
        <v>134</v>
      </c>
      <c r="F85" s="26" t="s">
        <v>50</v>
      </c>
      <c r="G85" s="88">
        <v>20915</v>
      </c>
      <c r="H85" s="104"/>
      <c r="I85" s="12">
        <v>0</v>
      </c>
      <c r="J85" s="11">
        <v>50.56</v>
      </c>
      <c r="K85" s="12">
        <v>1057462</v>
      </c>
    </row>
    <row r="86" spans="1:12" s="89" customFormat="1" ht="15.75">
      <c r="A86" s="118">
        <f t="shared" si="2"/>
        <v>4</v>
      </c>
      <c r="B86" s="30" t="s">
        <v>49</v>
      </c>
      <c r="C86" s="25">
        <v>41393</v>
      </c>
      <c r="D86" s="29" t="s">
        <v>299</v>
      </c>
      <c r="E86" s="9" t="s">
        <v>134</v>
      </c>
      <c r="F86" s="28" t="s">
        <v>53</v>
      </c>
      <c r="G86" s="88"/>
      <c r="H86" s="94"/>
      <c r="I86" s="12">
        <v>3828240</v>
      </c>
      <c r="J86" s="34"/>
      <c r="K86" s="12">
        <v>0</v>
      </c>
    </row>
    <row r="87" spans="1:12" s="89" customFormat="1" ht="15.75">
      <c r="A87" s="118">
        <f t="shared" ref="A87" si="3">IF(C87&lt;&gt;"",MONTH(C87),"")</f>
        <v>6</v>
      </c>
      <c r="B87" s="30" t="s">
        <v>142</v>
      </c>
      <c r="C87" s="25">
        <v>41438</v>
      </c>
      <c r="D87" s="29" t="s">
        <v>300</v>
      </c>
      <c r="E87" s="9" t="s">
        <v>134</v>
      </c>
      <c r="F87" s="28" t="s">
        <v>48</v>
      </c>
      <c r="G87" s="88">
        <v>20828</v>
      </c>
      <c r="H87" s="94">
        <v>41820</v>
      </c>
      <c r="I87" s="12">
        <v>871026960</v>
      </c>
      <c r="J87" s="34"/>
      <c r="K87" s="12">
        <v>0</v>
      </c>
    </row>
    <row r="88" spans="1:12" s="89" customFormat="1" ht="15.75">
      <c r="A88" s="118">
        <f t="shared" si="2"/>
        <v>6</v>
      </c>
      <c r="B88" s="26" t="s">
        <v>46</v>
      </c>
      <c r="C88" s="25">
        <v>41444</v>
      </c>
      <c r="D88" s="27" t="s">
        <v>301</v>
      </c>
      <c r="E88" s="9" t="s">
        <v>134</v>
      </c>
      <c r="F88" s="28" t="s">
        <v>47</v>
      </c>
      <c r="G88" s="88">
        <v>21035</v>
      </c>
      <c r="H88" s="104"/>
      <c r="I88" s="12">
        <v>0</v>
      </c>
      <c r="J88" s="11">
        <v>39700</v>
      </c>
      <c r="K88" s="12">
        <v>835089500</v>
      </c>
    </row>
    <row r="89" spans="1:12" s="89" customFormat="1" ht="15.75">
      <c r="A89" s="118">
        <f t="shared" si="2"/>
        <v>7</v>
      </c>
      <c r="B89" s="26" t="s">
        <v>46</v>
      </c>
      <c r="C89" s="25">
        <v>41457</v>
      </c>
      <c r="D89" s="27" t="s">
        <v>302</v>
      </c>
      <c r="E89" s="9" t="s">
        <v>134</v>
      </c>
      <c r="F89" s="26" t="s">
        <v>47</v>
      </c>
      <c r="G89" s="88">
        <v>21190</v>
      </c>
      <c r="H89" s="94"/>
      <c r="I89" s="12">
        <v>0</v>
      </c>
      <c r="J89" s="34">
        <v>1883.32</v>
      </c>
      <c r="K89" s="12">
        <v>39907551</v>
      </c>
    </row>
    <row r="90" spans="1:12" s="89" customFormat="1" ht="15.75">
      <c r="A90" s="118">
        <f t="shared" si="2"/>
        <v>7</v>
      </c>
      <c r="B90" s="26" t="s">
        <v>46</v>
      </c>
      <c r="C90" s="25">
        <v>41457</v>
      </c>
      <c r="D90" s="27" t="s">
        <v>303</v>
      </c>
      <c r="E90" s="9" t="s">
        <v>134</v>
      </c>
      <c r="F90" s="26" t="s">
        <v>50</v>
      </c>
      <c r="G90" s="88">
        <v>21190</v>
      </c>
      <c r="H90" s="94"/>
      <c r="I90" s="12"/>
      <c r="J90" s="11">
        <v>71.680000000000007</v>
      </c>
      <c r="K90" s="12">
        <v>1518899</v>
      </c>
    </row>
    <row r="91" spans="1:12" s="89" customFormat="1" ht="15.75">
      <c r="A91" s="118">
        <f t="shared" si="2"/>
        <v>7</v>
      </c>
      <c r="B91" s="26" t="s">
        <v>49</v>
      </c>
      <c r="C91" s="25">
        <v>41457</v>
      </c>
      <c r="D91" s="27" t="s">
        <v>304</v>
      </c>
      <c r="E91" s="9" t="s">
        <v>134</v>
      </c>
      <c r="F91" s="26" t="s">
        <v>151</v>
      </c>
      <c r="G91" s="88">
        <v>21190</v>
      </c>
      <c r="H91" s="94"/>
      <c r="I91" s="12">
        <v>0</v>
      </c>
      <c r="J91" s="34">
        <v>165</v>
      </c>
      <c r="K91" s="12">
        <v>3496350</v>
      </c>
    </row>
    <row r="92" spans="1:12" s="89" customFormat="1" ht="15.75">
      <c r="A92" s="118">
        <f t="shared" ref="A92" si="4">IF(C92&lt;&gt;"",MONTH(C92),"")</f>
        <v>7</v>
      </c>
      <c r="B92" s="26" t="s">
        <v>49</v>
      </c>
      <c r="C92" s="25">
        <v>41457</v>
      </c>
      <c r="D92" s="27" t="s">
        <v>305</v>
      </c>
      <c r="E92" s="9" t="s">
        <v>134</v>
      </c>
      <c r="F92" s="26" t="s">
        <v>53</v>
      </c>
      <c r="G92" s="88"/>
      <c r="H92" s="94"/>
      <c r="I92" s="12">
        <v>8985340</v>
      </c>
      <c r="J92" s="34"/>
      <c r="K92" s="12">
        <v>0</v>
      </c>
    </row>
    <row r="93" spans="1:12" s="89" customFormat="1" ht="15.75">
      <c r="A93" s="118">
        <f t="shared" ref="A93" si="5">IF(C93&lt;&gt;"",MONTH(C93),"")</f>
        <v>7</v>
      </c>
      <c r="B93" s="26" t="s">
        <v>142</v>
      </c>
      <c r="C93" s="25">
        <v>41467</v>
      </c>
      <c r="D93" s="27" t="s">
        <v>306</v>
      </c>
      <c r="E93" s="9" t="s">
        <v>134</v>
      </c>
      <c r="F93" s="26" t="s">
        <v>48</v>
      </c>
      <c r="G93" s="88">
        <v>21036</v>
      </c>
      <c r="H93" s="94">
        <v>41480</v>
      </c>
      <c r="I93" s="12">
        <v>872573280</v>
      </c>
      <c r="J93" s="34"/>
      <c r="K93" s="12">
        <v>0</v>
      </c>
    </row>
    <row r="94" spans="1:12" s="89" customFormat="1" ht="15.75">
      <c r="A94" s="118">
        <f t="shared" si="2"/>
        <v>7</v>
      </c>
      <c r="B94" s="30" t="s">
        <v>46</v>
      </c>
      <c r="C94" s="25">
        <v>41472</v>
      </c>
      <c r="D94" s="27" t="s">
        <v>307</v>
      </c>
      <c r="E94" s="9" t="s">
        <v>134</v>
      </c>
      <c r="F94" s="92" t="s">
        <v>47</v>
      </c>
      <c r="G94" s="88">
        <v>21246</v>
      </c>
      <c r="H94" s="104"/>
      <c r="I94" s="12">
        <v>0</v>
      </c>
      <c r="J94" s="11">
        <v>39400</v>
      </c>
      <c r="K94" s="12">
        <v>837092400</v>
      </c>
    </row>
    <row r="95" spans="1:12" s="89" customFormat="1" ht="15.75">
      <c r="A95" s="118">
        <f t="shared" si="2"/>
        <v>7</v>
      </c>
      <c r="B95" s="30" t="s">
        <v>46</v>
      </c>
      <c r="C95" s="25">
        <v>41484</v>
      </c>
      <c r="D95" s="27" t="s">
        <v>308</v>
      </c>
      <c r="E95" s="9" t="s">
        <v>134</v>
      </c>
      <c r="F95" s="92" t="s">
        <v>47</v>
      </c>
      <c r="G95" s="88">
        <v>21180</v>
      </c>
      <c r="H95" s="104"/>
      <c r="I95" s="12">
        <v>0</v>
      </c>
      <c r="J95" s="11">
        <v>1834.33</v>
      </c>
      <c r="K95" s="12">
        <v>38851109</v>
      </c>
    </row>
    <row r="96" spans="1:12" s="89" customFormat="1" ht="15.75">
      <c r="A96" s="118">
        <f t="shared" si="2"/>
        <v>7</v>
      </c>
      <c r="B96" s="26" t="s">
        <v>49</v>
      </c>
      <c r="C96" s="25">
        <v>41484</v>
      </c>
      <c r="D96" s="27" t="s">
        <v>309</v>
      </c>
      <c r="E96" s="9" t="s">
        <v>134</v>
      </c>
      <c r="F96" s="92" t="s">
        <v>151</v>
      </c>
      <c r="G96" s="88">
        <v>21180</v>
      </c>
      <c r="H96" s="104"/>
      <c r="I96" s="12">
        <v>0</v>
      </c>
      <c r="J96" s="11">
        <v>180</v>
      </c>
      <c r="K96" s="12">
        <v>3812400</v>
      </c>
      <c r="L96" s="22">
        <v>1</v>
      </c>
    </row>
    <row r="97" spans="1:12" s="89" customFormat="1" ht="15.75">
      <c r="A97" s="118">
        <f t="shared" ref="A97:A98" si="6">IF(C97&lt;&gt;"",MONTH(C97),"")</f>
        <v>7</v>
      </c>
      <c r="B97" s="26" t="s">
        <v>94</v>
      </c>
      <c r="C97" s="25">
        <v>41484</v>
      </c>
      <c r="D97" s="27" t="s">
        <v>310</v>
      </c>
      <c r="E97" s="9" t="s">
        <v>134</v>
      </c>
      <c r="F97" s="92" t="s">
        <v>50</v>
      </c>
      <c r="G97" s="88">
        <v>21180</v>
      </c>
      <c r="H97" s="104"/>
      <c r="I97" s="12">
        <v>0</v>
      </c>
      <c r="J97" s="11">
        <v>65.67</v>
      </c>
      <c r="K97" s="12">
        <v>1390891</v>
      </c>
    </row>
    <row r="98" spans="1:12" s="89" customFormat="1" ht="15.75">
      <c r="A98" s="118">
        <f t="shared" si="6"/>
        <v>7</v>
      </c>
      <c r="B98" s="26" t="s">
        <v>49</v>
      </c>
      <c r="C98" s="25">
        <v>41486</v>
      </c>
      <c r="D98" s="27" t="s">
        <v>311</v>
      </c>
      <c r="E98" s="9" t="s">
        <v>134</v>
      </c>
      <c r="F98" s="92" t="s">
        <v>53</v>
      </c>
      <c r="G98" s="88"/>
      <c r="H98" s="104"/>
      <c r="I98" s="12">
        <v>8573520</v>
      </c>
      <c r="J98" s="11"/>
      <c r="K98" s="12">
        <v>0</v>
      </c>
      <c r="L98" s="22">
        <v>1</v>
      </c>
    </row>
    <row r="99" spans="1:12" s="89" customFormat="1" ht="15.75">
      <c r="A99" s="118">
        <f t="shared" ref="A99" si="7">IF(C99&lt;&gt;"",MONTH(C99),"")</f>
        <v>12</v>
      </c>
      <c r="B99" s="26" t="s">
        <v>312</v>
      </c>
      <c r="C99" s="25">
        <v>41635</v>
      </c>
      <c r="D99" s="27" t="s">
        <v>128</v>
      </c>
      <c r="E99" s="9" t="s">
        <v>258</v>
      </c>
      <c r="F99" s="92" t="s">
        <v>47</v>
      </c>
      <c r="G99" s="88">
        <v>21075</v>
      </c>
      <c r="H99" s="104"/>
      <c r="I99" s="12">
        <v>0</v>
      </c>
      <c r="J99" s="11">
        <v>24973.25</v>
      </c>
      <c r="K99" s="12">
        <v>526311244</v>
      </c>
    </row>
    <row r="100" spans="1:12" s="89" customFormat="1" ht="15.75">
      <c r="A100" s="118">
        <f t="shared" si="2"/>
        <v>12</v>
      </c>
      <c r="B100" s="30" t="s">
        <v>312</v>
      </c>
      <c r="C100" s="25">
        <v>41635</v>
      </c>
      <c r="D100" s="27" t="s">
        <v>155</v>
      </c>
      <c r="E100" s="9" t="s">
        <v>258</v>
      </c>
      <c r="F100" s="92" t="s">
        <v>151</v>
      </c>
      <c r="G100" s="88">
        <v>21075</v>
      </c>
      <c r="H100" s="104"/>
      <c r="I100" s="12">
        <v>0</v>
      </c>
      <c r="J100" s="11">
        <v>12.5</v>
      </c>
      <c r="K100" s="12">
        <v>263438</v>
      </c>
    </row>
    <row r="101" spans="1:12" s="89" customFormat="1" ht="15.75">
      <c r="A101" s="118">
        <f t="shared" si="2"/>
        <v>12</v>
      </c>
      <c r="B101" s="26" t="s">
        <v>312</v>
      </c>
      <c r="C101" s="25">
        <v>41635</v>
      </c>
      <c r="D101" s="27" t="s">
        <v>156</v>
      </c>
      <c r="E101" s="9" t="s">
        <v>258</v>
      </c>
      <c r="F101" s="92" t="s">
        <v>54</v>
      </c>
      <c r="G101" s="88">
        <v>21075</v>
      </c>
      <c r="H101" s="104"/>
      <c r="I101" s="12">
        <v>0</v>
      </c>
      <c r="J101" s="11">
        <v>1.25</v>
      </c>
      <c r="K101" s="12">
        <v>26344</v>
      </c>
      <c r="L101" s="22">
        <v>1</v>
      </c>
    </row>
    <row r="102" spans="1:12" s="89" customFormat="1" ht="15.75">
      <c r="A102" s="118">
        <f t="shared" si="2"/>
        <v>12</v>
      </c>
      <c r="B102" s="26" t="s">
        <v>312</v>
      </c>
      <c r="C102" s="25">
        <v>41635</v>
      </c>
      <c r="D102" s="27" t="s">
        <v>153</v>
      </c>
      <c r="E102" s="9" t="s">
        <v>258</v>
      </c>
      <c r="F102" s="92" t="s">
        <v>151</v>
      </c>
      <c r="G102" s="88">
        <v>21075</v>
      </c>
      <c r="H102" s="104"/>
      <c r="I102" s="12"/>
      <c r="J102" s="11">
        <v>3</v>
      </c>
      <c r="K102" s="12">
        <v>63225</v>
      </c>
    </row>
    <row r="103" spans="1:12" s="89" customFormat="1" ht="15.75">
      <c r="A103" s="118">
        <f t="shared" si="2"/>
        <v>12</v>
      </c>
      <c r="B103" s="26" t="s">
        <v>312</v>
      </c>
      <c r="C103" s="25">
        <v>41635</v>
      </c>
      <c r="D103" s="27" t="s">
        <v>153</v>
      </c>
      <c r="E103" s="9" t="s">
        <v>258</v>
      </c>
      <c r="F103" s="92" t="s">
        <v>151</v>
      </c>
      <c r="G103" s="88">
        <v>21075</v>
      </c>
      <c r="H103" s="104"/>
      <c r="I103" s="12">
        <v>0</v>
      </c>
      <c r="J103" s="11">
        <v>10</v>
      </c>
      <c r="K103" s="12">
        <v>210750</v>
      </c>
    </row>
    <row r="104" spans="1:12" s="89" customFormat="1" ht="15.75">
      <c r="A104" s="118">
        <f t="shared" si="2"/>
        <v>12</v>
      </c>
      <c r="B104" s="26" t="s">
        <v>313</v>
      </c>
      <c r="C104" s="25">
        <v>41638</v>
      </c>
      <c r="D104" s="27" t="s">
        <v>128</v>
      </c>
      <c r="E104" s="9" t="s">
        <v>258</v>
      </c>
      <c r="F104" s="92" t="s">
        <v>47</v>
      </c>
      <c r="G104" s="88">
        <v>21080</v>
      </c>
      <c r="H104" s="104"/>
      <c r="I104" s="12">
        <v>0</v>
      </c>
      <c r="J104" s="11">
        <v>4797.3599999999997</v>
      </c>
      <c r="K104" s="12">
        <v>101128349</v>
      </c>
    </row>
    <row r="105" spans="1:12" s="89" customFormat="1" ht="15.75">
      <c r="A105" s="118">
        <f t="shared" si="2"/>
        <v>12</v>
      </c>
      <c r="B105" s="26" t="s">
        <v>313</v>
      </c>
      <c r="C105" s="25">
        <v>41638</v>
      </c>
      <c r="D105" s="27" t="s">
        <v>155</v>
      </c>
      <c r="E105" s="9" t="s">
        <v>258</v>
      </c>
      <c r="F105" s="92" t="s">
        <v>151</v>
      </c>
      <c r="G105" s="88">
        <v>21080</v>
      </c>
      <c r="H105" s="11"/>
      <c r="I105" s="12">
        <v>0</v>
      </c>
      <c r="J105" s="11">
        <v>2.4</v>
      </c>
      <c r="K105" s="12">
        <v>50592</v>
      </c>
    </row>
    <row r="106" spans="1:12" s="89" customFormat="1" ht="15.75">
      <c r="A106" s="118">
        <f t="shared" si="2"/>
        <v>12</v>
      </c>
      <c r="B106" s="26" t="s">
        <v>313</v>
      </c>
      <c r="C106" s="25">
        <v>41638</v>
      </c>
      <c r="D106" s="27" t="s">
        <v>156</v>
      </c>
      <c r="E106" s="9" t="s">
        <v>258</v>
      </c>
      <c r="F106" s="92" t="s">
        <v>54</v>
      </c>
      <c r="G106" s="88">
        <v>21080</v>
      </c>
      <c r="H106" s="11"/>
      <c r="I106" s="12">
        <v>0</v>
      </c>
      <c r="J106" s="11">
        <v>0.24</v>
      </c>
      <c r="K106" s="12">
        <v>5059</v>
      </c>
    </row>
    <row r="107" spans="1:12" s="202" customFormat="1" ht="15.75">
      <c r="A107" s="194">
        <f t="shared" si="2"/>
        <v>1</v>
      </c>
      <c r="B107" s="195" t="s">
        <v>49</v>
      </c>
      <c r="C107" s="196">
        <v>41277</v>
      </c>
      <c r="D107" s="197" t="s">
        <v>314</v>
      </c>
      <c r="E107" s="9" t="s">
        <v>259</v>
      </c>
      <c r="F107" s="198" t="s">
        <v>315</v>
      </c>
      <c r="G107" s="199">
        <v>20830</v>
      </c>
      <c r="H107" s="200"/>
      <c r="I107" s="201"/>
      <c r="J107" s="200">
        <v>202.35</v>
      </c>
      <c r="K107" s="201">
        <v>4214951</v>
      </c>
    </row>
    <row r="108" spans="1:12" s="202" customFormat="1" ht="15.75">
      <c r="A108" s="194">
        <f t="shared" ref="A108:A109" si="8">IF(C108&lt;&gt;"",MONTH(C108),"")</f>
        <v>1</v>
      </c>
      <c r="B108" s="195" t="s">
        <v>49</v>
      </c>
      <c r="C108" s="196">
        <v>41277</v>
      </c>
      <c r="D108" s="197" t="s">
        <v>316</v>
      </c>
      <c r="E108" s="9" t="s">
        <v>259</v>
      </c>
      <c r="F108" s="198" t="s">
        <v>53</v>
      </c>
      <c r="G108" s="199"/>
      <c r="H108" s="200"/>
      <c r="I108" s="201">
        <v>2729918</v>
      </c>
      <c r="J108" s="200"/>
      <c r="K108" s="201"/>
    </row>
    <row r="109" spans="1:12" s="202" customFormat="1" ht="15.75">
      <c r="A109" s="194">
        <f t="shared" si="8"/>
        <v>6</v>
      </c>
      <c r="B109" s="195" t="s">
        <v>142</v>
      </c>
      <c r="C109" s="196">
        <v>41450</v>
      </c>
      <c r="D109" s="197" t="s">
        <v>317</v>
      </c>
      <c r="E109" s="33" t="s">
        <v>42</v>
      </c>
      <c r="F109" s="198" t="s">
        <v>48</v>
      </c>
      <c r="G109" s="199">
        <v>20828</v>
      </c>
      <c r="H109" s="200">
        <v>13600</v>
      </c>
      <c r="I109" s="201">
        <v>283260800</v>
      </c>
      <c r="J109" s="200"/>
      <c r="K109" s="201">
        <v>0</v>
      </c>
    </row>
    <row r="110" spans="1:12" s="202" customFormat="1" ht="15.75">
      <c r="A110" s="194">
        <f t="shared" ref="A110:A117" si="9">IF(C110&lt;&gt;"",MONTH(C110),"")</f>
        <v>6</v>
      </c>
      <c r="B110" s="195" t="s">
        <v>46</v>
      </c>
      <c r="C110" s="196">
        <v>41453</v>
      </c>
      <c r="D110" s="197" t="s">
        <v>318</v>
      </c>
      <c r="E110" s="33" t="s">
        <v>42</v>
      </c>
      <c r="F110" s="198" t="s">
        <v>47</v>
      </c>
      <c r="G110" s="199">
        <v>21220</v>
      </c>
      <c r="H110" s="200"/>
      <c r="I110" s="201">
        <v>0</v>
      </c>
      <c r="J110" s="200">
        <v>12900</v>
      </c>
      <c r="K110" s="201">
        <v>273738000</v>
      </c>
    </row>
    <row r="111" spans="1:12" s="89" customFormat="1" ht="15.75">
      <c r="A111" s="118">
        <f t="shared" si="9"/>
        <v>7</v>
      </c>
      <c r="B111" s="26" t="s">
        <v>46</v>
      </c>
      <c r="C111" s="196">
        <v>41461</v>
      </c>
      <c r="D111" s="27" t="s">
        <v>319</v>
      </c>
      <c r="E111" s="33" t="s">
        <v>42</v>
      </c>
      <c r="F111" s="92" t="s">
        <v>47</v>
      </c>
      <c r="G111" s="199">
        <v>21220</v>
      </c>
      <c r="H111" s="104"/>
      <c r="I111" s="12">
        <v>0</v>
      </c>
      <c r="J111" s="11">
        <v>600.66999999999996</v>
      </c>
      <c r="K111" s="12">
        <v>12746217</v>
      </c>
    </row>
    <row r="112" spans="1:12" s="89" customFormat="1" ht="15.75">
      <c r="A112" s="118">
        <f t="shared" si="9"/>
        <v>7</v>
      </c>
      <c r="B112" s="26" t="s">
        <v>46</v>
      </c>
      <c r="C112" s="196">
        <v>41461</v>
      </c>
      <c r="D112" s="27" t="s">
        <v>320</v>
      </c>
      <c r="E112" s="33" t="s">
        <v>42</v>
      </c>
      <c r="F112" s="92" t="s">
        <v>50</v>
      </c>
      <c r="G112" s="88">
        <v>21220</v>
      </c>
      <c r="H112" s="104"/>
      <c r="I112" s="12">
        <v>0</v>
      </c>
      <c r="J112" s="11">
        <v>14.33</v>
      </c>
      <c r="K112" s="12">
        <v>304083</v>
      </c>
    </row>
    <row r="113" spans="1:11" s="89" customFormat="1" ht="15.75">
      <c r="A113" s="118">
        <f t="shared" si="9"/>
        <v>7</v>
      </c>
      <c r="B113" s="116" t="s">
        <v>49</v>
      </c>
      <c r="C113" s="115">
        <v>41461</v>
      </c>
      <c r="D113" s="203" t="s">
        <v>321</v>
      </c>
      <c r="E113" s="33" t="s">
        <v>42</v>
      </c>
      <c r="F113" s="117" t="s">
        <v>151</v>
      </c>
      <c r="G113" s="83">
        <v>21220</v>
      </c>
      <c r="H113" s="84"/>
      <c r="I113" s="12">
        <v>0</v>
      </c>
      <c r="J113" s="84">
        <v>85</v>
      </c>
      <c r="K113" s="12">
        <v>1803700</v>
      </c>
    </row>
    <row r="114" spans="1:11" s="89" customFormat="1" ht="15.75">
      <c r="A114" s="118">
        <f t="shared" si="9"/>
        <v>7</v>
      </c>
      <c r="B114" s="26" t="s">
        <v>49</v>
      </c>
      <c r="C114" s="115">
        <v>41461</v>
      </c>
      <c r="D114" s="203" t="s">
        <v>322</v>
      </c>
      <c r="E114" s="33" t="s">
        <v>42</v>
      </c>
      <c r="F114" s="117" t="s">
        <v>53</v>
      </c>
      <c r="G114" s="83"/>
      <c r="H114" s="84"/>
      <c r="I114" s="12">
        <v>5331200</v>
      </c>
      <c r="J114" s="84"/>
      <c r="K114" s="12">
        <v>0</v>
      </c>
    </row>
    <row r="115" spans="1:11" s="89" customFormat="1" ht="15.75">
      <c r="A115" s="118">
        <f t="shared" si="9"/>
        <v>8</v>
      </c>
      <c r="B115" s="26" t="s">
        <v>142</v>
      </c>
      <c r="C115" s="115">
        <v>41487</v>
      </c>
      <c r="D115" s="203" t="s">
        <v>323</v>
      </c>
      <c r="E115" s="33" t="s">
        <v>42</v>
      </c>
      <c r="F115" s="117" t="s">
        <v>48</v>
      </c>
      <c r="G115" s="83">
        <v>21036</v>
      </c>
      <c r="H115" s="84">
        <v>21496.799999999999</v>
      </c>
      <c r="I115" s="12">
        <v>452206685</v>
      </c>
      <c r="J115" s="84"/>
      <c r="K115" s="12">
        <v>0</v>
      </c>
    </row>
    <row r="116" spans="1:11" s="89" customFormat="1" ht="15.75">
      <c r="A116" s="118">
        <f t="shared" si="9"/>
        <v>8</v>
      </c>
      <c r="B116" s="26" t="s">
        <v>46</v>
      </c>
      <c r="C116" s="115">
        <v>41489</v>
      </c>
      <c r="D116" s="203" t="s">
        <v>324</v>
      </c>
      <c r="E116" s="33" t="s">
        <v>42</v>
      </c>
      <c r="F116" s="117" t="s">
        <v>47</v>
      </c>
      <c r="G116" s="83">
        <v>21170</v>
      </c>
      <c r="H116" s="84"/>
      <c r="I116" s="12">
        <v>0</v>
      </c>
      <c r="J116" s="84">
        <v>20400</v>
      </c>
      <c r="K116" s="12">
        <v>431868000</v>
      </c>
    </row>
    <row r="117" spans="1:11" s="89" customFormat="1" ht="15.75">
      <c r="A117" s="118">
        <f t="shared" si="9"/>
        <v>8</v>
      </c>
      <c r="B117" s="26" t="s">
        <v>46</v>
      </c>
      <c r="C117" s="25">
        <v>41494</v>
      </c>
      <c r="D117" s="27" t="s">
        <v>324</v>
      </c>
      <c r="E117" s="33" t="s">
        <v>42</v>
      </c>
      <c r="F117" s="92" t="s">
        <v>47</v>
      </c>
      <c r="G117" s="88">
        <v>21070</v>
      </c>
      <c r="H117" s="104"/>
      <c r="I117" s="12">
        <v>0</v>
      </c>
      <c r="J117" s="11">
        <v>997.63</v>
      </c>
      <c r="K117" s="12">
        <v>21020064</v>
      </c>
    </row>
    <row r="118" spans="1:11" s="89" customFormat="1" ht="15.75">
      <c r="A118" s="118">
        <f t="shared" ref="A118:A123" si="10">IF(C118&lt;&gt;"",MONTH(C118),"")</f>
        <v>8</v>
      </c>
      <c r="B118" s="26" t="s">
        <v>46</v>
      </c>
      <c r="C118" s="25">
        <v>41494</v>
      </c>
      <c r="D118" s="27" t="s">
        <v>325</v>
      </c>
      <c r="E118" s="33" t="s">
        <v>42</v>
      </c>
      <c r="F118" s="92" t="s">
        <v>50</v>
      </c>
      <c r="G118" s="88">
        <v>21070</v>
      </c>
      <c r="H118" s="104"/>
      <c r="I118" s="12">
        <v>0</v>
      </c>
      <c r="J118" s="11">
        <v>14.17</v>
      </c>
      <c r="K118" s="12">
        <v>298562</v>
      </c>
    </row>
    <row r="119" spans="1:11" s="89" customFormat="1" ht="15.75">
      <c r="A119" s="118">
        <f t="shared" si="10"/>
        <v>8</v>
      </c>
      <c r="B119" s="26" t="s">
        <v>49</v>
      </c>
      <c r="C119" s="25">
        <v>41494</v>
      </c>
      <c r="D119" s="27" t="s">
        <v>326</v>
      </c>
      <c r="E119" s="33" t="s">
        <v>42</v>
      </c>
      <c r="F119" s="92" t="s">
        <v>151</v>
      </c>
      <c r="G119" s="88">
        <v>21070</v>
      </c>
      <c r="H119" s="104"/>
      <c r="I119" s="12">
        <v>0</v>
      </c>
      <c r="J119" s="11">
        <v>85</v>
      </c>
      <c r="K119" s="12">
        <v>1790950</v>
      </c>
    </row>
    <row r="120" spans="1:11" s="89" customFormat="1" ht="15.75">
      <c r="A120" s="118">
        <f t="shared" si="10"/>
        <v>8</v>
      </c>
      <c r="B120" s="26" t="s">
        <v>49</v>
      </c>
      <c r="C120" s="25">
        <v>41494</v>
      </c>
      <c r="D120" s="27" t="s">
        <v>327</v>
      </c>
      <c r="E120" s="33" t="s">
        <v>42</v>
      </c>
      <c r="F120" s="92" t="s">
        <v>53</v>
      </c>
      <c r="G120" s="88"/>
      <c r="H120" s="104"/>
      <c r="I120" s="12">
        <v>2770891</v>
      </c>
      <c r="J120" s="11"/>
      <c r="K120" s="12">
        <v>0</v>
      </c>
    </row>
    <row r="121" spans="1:11" s="89" customFormat="1" ht="15.75">
      <c r="A121" s="118">
        <f t="shared" si="10"/>
        <v>8</v>
      </c>
      <c r="B121" s="26" t="s">
        <v>142</v>
      </c>
      <c r="C121" s="25">
        <v>41500</v>
      </c>
      <c r="D121" s="27" t="s">
        <v>328</v>
      </c>
      <c r="E121" s="33" t="s">
        <v>42</v>
      </c>
      <c r="F121" s="92" t="s">
        <v>48</v>
      </c>
      <c r="G121" s="88">
        <v>21036</v>
      </c>
      <c r="H121" s="104">
        <v>8112</v>
      </c>
      <c r="I121" s="12">
        <v>170644032</v>
      </c>
      <c r="J121" s="11"/>
      <c r="K121" s="12">
        <v>0</v>
      </c>
    </row>
    <row r="122" spans="1:11" s="202" customFormat="1" ht="15.75">
      <c r="A122" s="194">
        <f t="shared" ref="A122" si="11">IF(C122&lt;&gt;"",MONTH(C122),"")</f>
        <v>8</v>
      </c>
      <c r="B122" s="195" t="s">
        <v>46</v>
      </c>
      <c r="C122" s="196">
        <v>41508</v>
      </c>
      <c r="D122" s="197" t="s">
        <v>329</v>
      </c>
      <c r="E122" s="33" t="s">
        <v>42</v>
      </c>
      <c r="F122" s="198" t="s">
        <v>47</v>
      </c>
      <c r="G122" s="199">
        <v>21140</v>
      </c>
      <c r="H122" s="200"/>
      <c r="I122" s="201">
        <v>0</v>
      </c>
      <c r="J122" s="211">
        <v>8027</v>
      </c>
      <c r="K122" s="201">
        <v>169690780</v>
      </c>
    </row>
    <row r="123" spans="1:11" s="89" customFormat="1" ht="15.75">
      <c r="A123" s="118">
        <f t="shared" si="10"/>
        <v>8</v>
      </c>
      <c r="B123" s="26" t="s">
        <v>49</v>
      </c>
      <c r="C123" s="25">
        <v>41508</v>
      </c>
      <c r="D123" s="27" t="s">
        <v>330</v>
      </c>
      <c r="E123" s="33" t="s">
        <v>42</v>
      </c>
      <c r="F123" s="92" t="s">
        <v>151</v>
      </c>
      <c r="G123" s="88">
        <v>21140</v>
      </c>
      <c r="H123" s="104"/>
      <c r="I123" s="12">
        <v>0</v>
      </c>
      <c r="J123" s="11">
        <v>85</v>
      </c>
      <c r="K123" s="12">
        <v>1796900</v>
      </c>
    </row>
    <row r="124" spans="1:11" s="89" customFormat="1" ht="15.75">
      <c r="A124" s="118">
        <f t="shared" ref="A124" si="12">IF(C124&lt;&gt;"",MONTH(C124),"")</f>
        <v>8</v>
      </c>
      <c r="B124" s="26" t="s">
        <v>49</v>
      </c>
      <c r="C124" s="25">
        <v>41508</v>
      </c>
      <c r="D124" s="27" t="s">
        <v>331</v>
      </c>
      <c r="E124" s="33" t="s">
        <v>42</v>
      </c>
      <c r="F124" s="92" t="s">
        <v>53</v>
      </c>
      <c r="G124" s="88"/>
      <c r="H124" s="104"/>
      <c r="I124" s="12">
        <v>843648</v>
      </c>
      <c r="J124" s="11"/>
      <c r="K124" s="12">
        <v>0</v>
      </c>
    </row>
    <row r="125" spans="1:11" s="89" customFormat="1" ht="15.75">
      <c r="A125" s="118">
        <f t="shared" ref="A125" si="13">IF(C125&lt;&gt;"",MONTH(C125),"")</f>
        <v>8</v>
      </c>
      <c r="B125" s="26" t="s">
        <v>142</v>
      </c>
      <c r="C125" s="25">
        <v>41515</v>
      </c>
      <c r="D125" s="27" t="s">
        <v>332</v>
      </c>
      <c r="E125" s="33" t="s">
        <v>42</v>
      </c>
      <c r="F125" s="92" t="s">
        <v>48</v>
      </c>
      <c r="G125" s="88">
        <v>21036</v>
      </c>
      <c r="H125" s="104">
        <v>17914</v>
      </c>
      <c r="I125" s="12">
        <v>376838904</v>
      </c>
      <c r="J125" s="11"/>
      <c r="K125" s="12">
        <v>0</v>
      </c>
    </row>
    <row r="126" spans="1:11" s="89" customFormat="1" ht="15.75">
      <c r="A126" s="118">
        <f t="shared" si="2"/>
        <v>9</v>
      </c>
      <c r="B126" s="26" t="s">
        <v>46</v>
      </c>
      <c r="C126" s="25">
        <v>41523</v>
      </c>
      <c r="D126" s="203" t="s">
        <v>333</v>
      </c>
      <c r="E126" s="33" t="s">
        <v>42</v>
      </c>
      <c r="F126" s="117" t="s">
        <v>50</v>
      </c>
      <c r="G126" s="88">
        <v>21110</v>
      </c>
      <c r="H126" s="104"/>
      <c r="I126" s="12">
        <v>0</v>
      </c>
      <c r="J126" s="11">
        <v>16.53</v>
      </c>
      <c r="K126" s="12">
        <v>348948</v>
      </c>
    </row>
    <row r="127" spans="1:11" s="89" customFormat="1" ht="15.75">
      <c r="A127" s="118">
        <f t="shared" si="2"/>
        <v>9</v>
      </c>
      <c r="B127" s="26" t="s">
        <v>49</v>
      </c>
      <c r="C127" s="25">
        <v>41523</v>
      </c>
      <c r="D127" s="203" t="s">
        <v>334</v>
      </c>
      <c r="E127" s="33" t="s">
        <v>42</v>
      </c>
      <c r="F127" s="117" t="s">
        <v>151</v>
      </c>
      <c r="G127" s="88">
        <v>21110</v>
      </c>
      <c r="H127" s="104"/>
      <c r="I127" s="12">
        <v>0</v>
      </c>
      <c r="J127" s="11">
        <v>85</v>
      </c>
      <c r="K127" s="12">
        <v>1794350</v>
      </c>
    </row>
    <row r="128" spans="1:11" s="89" customFormat="1" ht="15.75">
      <c r="A128" s="118">
        <f t="shared" si="2"/>
        <v>9</v>
      </c>
      <c r="B128" s="26" t="s">
        <v>46</v>
      </c>
      <c r="C128" s="25">
        <v>41523</v>
      </c>
      <c r="D128" s="27" t="s">
        <v>335</v>
      </c>
      <c r="E128" s="33" t="s">
        <v>42</v>
      </c>
      <c r="F128" s="92" t="s">
        <v>47</v>
      </c>
      <c r="G128" s="88">
        <v>21110</v>
      </c>
      <c r="H128" s="104"/>
      <c r="I128" s="12">
        <v>0</v>
      </c>
      <c r="J128" s="11">
        <v>812.47</v>
      </c>
      <c r="K128" s="12">
        <v>17151242</v>
      </c>
    </row>
    <row r="129" spans="1:11" s="89" customFormat="1" ht="15.75">
      <c r="A129" s="118">
        <f t="shared" si="2"/>
        <v>8</v>
      </c>
      <c r="B129" s="26" t="s">
        <v>46</v>
      </c>
      <c r="C129" s="25">
        <v>41516</v>
      </c>
      <c r="D129" s="27" t="s">
        <v>336</v>
      </c>
      <c r="E129" s="33" t="s">
        <v>42</v>
      </c>
      <c r="F129" s="92" t="s">
        <v>47</v>
      </c>
      <c r="G129" s="88">
        <v>21190</v>
      </c>
      <c r="H129" s="104"/>
      <c r="I129" s="12">
        <v>0</v>
      </c>
      <c r="J129" s="11">
        <v>17000</v>
      </c>
      <c r="K129" s="12">
        <v>360230000</v>
      </c>
    </row>
    <row r="130" spans="1:11" s="89" customFormat="1" ht="15.75">
      <c r="A130" s="118">
        <f t="shared" si="2"/>
        <v>8</v>
      </c>
      <c r="B130" s="26" t="s">
        <v>49</v>
      </c>
      <c r="C130" s="25">
        <v>41516</v>
      </c>
      <c r="D130" s="27" t="s">
        <v>337</v>
      </c>
      <c r="E130" s="33" t="s">
        <v>42</v>
      </c>
      <c r="F130" s="92" t="s">
        <v>53</v>
      </c>
      <c r="G130" s="88"/>
      <c r="H130" s="104"/>
      <c r="I130" s="12">
        <v>2685636</v>
      </c>
      <c r="J130" s="11"/>
      <c r="K130" s="12">
        <v>0</v>
      </c>
    </row>
    <row r="131" spans="1:11" s="89" customFormat="1" ht="15.75">
      <c r="A131" s="118">
        <f t="shared" si="2"/>
        <v>8</v>
      </c>
      <c r="B131" s="26" t="s">
        <v>142</v>
      </c>
      <c r="C131" s="25">
        <v>41515</v>
      </c>
      <c r="D131" s="27" t="s">
        <v>338</v>
      </c>
      <c r="E131" s="33" t="s">
        <v>42</v>
      </c>
      <c r="F131" s="92" t="s">
        <v>48</v>
      </c>
      <c r="G131" s="88">
        <v>21036</v>
      </c>
      <c r="H131" s="104">
        <v>15800</v>
      </c>
      <c r="I131" s="12">
        <v>332368800</v>
      </c>
      <c r="J131" s="11"/>
      <c r="K131" s="12">
        <v>0</v>
      </c>
    </row>
    <row r="132" spans="1:11" s="89" customFormat="1" ht="15.75">
      <c r="A132" s="118">
        <f t="shared" si="2"/>
        <v>9</v>
      </c>
      <c r="B132" s="26" t="s">
        <v>46</v>
      </c>
      <c r="C132" s="25">
        <v>41523</v>
      </c>
      <c r="D132" s="27" t="s">
        <v>339</v>
      </c>
      <c r="E132" s="33" t="s">
        <v>42</v>
      </c>
      <c r="F132" s="92" t="s">
        <v>50</v>
      </c>
      <c r="G132" s="88">
        <v>21110</v>
      </c>
      <c r="H132" s="104"/>
      <c r="I132" s="12">
        <v>0</v>
      </c>
      <c r="J132" s="11">
        <v>14.58</v>
      </c>
      <c r="K132" s="12">
        <v>307784</v>
      </c>
    </row>
    <row r="133" spans="1:11" s="89" customFormat="1" ht="15.75">
      <c r="A133" s="118">
        <f t="shared" si="2"/>
        <v>9</v>
      </c>
      <c r="B133" s="26" t="s">
        <v>49</v>
      </c>
      <c r="C133" s="25">
        <v>41523</v>
      </c>
      <c r="D133" s="27" t="s">
        <v>340</v>
      </c>
      <c r="E133" s="33" t="s">
        <v>42</v>
      </c>
      <c r="F133" s="92" t="s">
        <v>151</v>
      </c>
      <c r="G133" s="83">
        <v>21110</v>
      </c>
      <c r="H133" s="104"/>
      <c r="I133" s="12">
        <v>0</v>
      </c>
      <c r="J133" s="11">
        <v>85</v>
      </c>
      <c r="K133" s="12">
        <v>1794350</v>
      </c>
    </row>
    <row r="134" spans="1:11" s="89" customFormat="1" ht="15.75">
      <c r="A134" s="118">
        <f t="shared" si="2"/>
        <v>9</v>
      </c>
      <c r="B134" s="26" t="s">
        <v>46</v>
      </c>
      <c r="C134" s="25">
        <v>41523</v>
      </c>
      <c r="D134" s="27" t="s">
        <v>341</v>
      </c>
      <c r="E134" s="33" t="s">
        <v>42</v>
      </c>
      <c r="F134" s="92" t="s">
        <v>47</v>
      </c>
      <c r="G134" s="83">
        <v>21110</v>
      </c>
      <c r="H134" s="104"/>
      <c r="I134" s="12">
        <v>0</v>
      </c>
      <c r="J134" s="11">
        <v>700.42</v>
      </c>
      <c r="K134" s="12">
        <v>14785866</v>
      </c>
    </row>
    <row r="135" spans="1:11" s="89" customFormat="1" ht="15.75">
      <c r="A135" s="118">
        <f t="shared" si="2"/>
        <v>8</v>
      </c>
      <c r="B135" s="26" t="s">
        <v>46</v>
      </c>
      <c r="C135" s="25">
        <v>41516</v>
      </c>
      <c r="D135" s="27" t="s">
        <v>342</v>
      </c>
      <c r="E135" s="33" t="s">
        <v>42</v>
      </c>
      <c r="F135" s="92" t="s">
        <v>47</v>
      </c>
      <c r="G135" s="83">
        <v>21190</v>
      </c>
      <c r="H135" s="104"/>
      <c r="I135" s="12">
        <v>0</v>
      </c>
      <c r="J135" s="11">
        <v>15000</v>
      </c>
      <c r="K135" s="12">
        <v>317850000</v>
      </c>
    </row>
    <row r="136" spans="1:11" s="89" customFormat="1" ht="15.75">
      <c r="A136" s="118">
        <f t="shared" si="2"/>
        <v>8</v>
      </c>
      <c r="B136" s="26" t="s">
        <v>49</v>
      </c>
      <c r="C136" s="25">
        <v>41516</v>
      </c>
      <c r="D136" s="27" t="s">
        <v>343</v>
      </c>
      <c r="E136" s="33" t="s">
        <v>42</v>
      </c>
      <c r="F136" s="92" t="s">
        <v>53</v>
      </c>
      <c r="G136" s="83"/>
      <c r="H136" s="104"/>
      <c r="I136" s="12">
        <v>2369200</v>
      </c>
      <c r="J136" s="11"/>
      <c r="K136" s="12">
        <v>0</v>
      </c>
    </row>
    <row r="137" spans="1:11" s="89" customFormat="1" ht="15.75">
      <c r="A137" s="118">
        <f t="shared" si="2"/>
        <v>9</v>
      </c>
      <c r="B137" s="26" t="s">
        <v>142</v>
      </c>
      <c r="C137" s="25">
        <v>41540</v>
      </c>
      <c r="D137" s="27" t="s">
        <v>344</v>
      </c>
      <c r="E137" s="33" t="s">
        <v>42</v>
      </c>
      <c r="F137" s="92" t="s">
        <v>48</v>
      </c>
      <c r="G137" s="83">
        <v>21036</v>
      </c>
      <c r="H137" s="104">
        <v>31350</v>
      </c>
      <c r="I137" s="12">
        <v>659478600</v>
      </c>
      <c r="J137" s="11"/>
      <c r="K137" s="12">
        <v>0</v>
      </c>
    </row>
    <row r="138" spans="1:11" s="89" customFormat="1" ht="15.75">
      <c r="A138" s="118">
        <f t="shared" ref="A138:A189" si="14">IF(C138&lt;&gt;"",MONTH(C138),"")</f>
        <v>9</v>
      </c>
      <c r="B138" s="26" t="s">
        <v>46</v>
      </c>
      <c r="C138" s="25">
        <v>41543</v>
      </c>
      <c r="D138" s="27" t="s">
        <v>345</v>
      </c>
      <c r="E138" s="33" t="s">
        <v>42</v>
      </c>
      <c r="F138" s="92" t="s">
        <v>47</v>
      </c>
      <c r="G138" s="83">
        <v>21150</v>
      </c>
      <c r="H138" s="104"/>
      <c r="I138" s="12">
        <v>0</v>
      </c>
      <c r="J138" s="11">
        <v>29700</v>
      </c>
      <c r="K138" s="12">
        <v>628155000</v>
      </c>
    </row>
    <row r="139" spans="1:11" s="89" customFormat="1" ht="15.75">
      <c r="A139" s="118">
        <f t="shared" si="14"/>
        <v>10</v>
      </c>
      <c r="B139" s="26" t="s">
        <v>49</v>
      </c>
      <c r="C139" s="25">
        <v>41550</v>
      </c>
      <c r="D139" s="27" t="s">
        <v>346</v>
      </c>
      <c r="E139" s="33" t="s">
        <v>42</v>
      </c>
      <c r="F139" s="92" t="s">
        <v>151</v>
      </c>
      <c r="G139" s="83">
        <v>21090</v>
      </c>
      <c r="H139" s="104"/>
      <c r="I139" s="12">
        <v>0</v>
      </c>
      <c r="J139" s="11">
        <v>28.88</v>
      </c>
      <c r="K139" s="12">
        <v>609079</v>
      </c>
    </row>
    <row r="140" spans="1:11" s="89" customFormat="1" ht="15.75">
      <c r="A140" s="118">
        <f t="shared" si="14"/>
        <v>10</v>
      </c>
      <c r="B140" s="26" t="s">
        <v>49</v>
      </c>
      <c r="C140" s="25">
        <v>41550</v>
      </c>
      <c r="D140" s="27" t="s">
        <v>347</v>
      </c>
      <c r="E140" s="33" t="s">
        <v>42</v>
      </c>
      <c r="F140" s="92" t="s">
        <v>151</v>
      </c>
      <c r="G140" s="83">
        <v>21090</v>
      </c>
      <c r="H140" s="104"/>
      <c r="I140" s="12">
        <v>0</v>
      </c>
      <c r="J140" s="11">
        <v>85</v>
      </c>
      <c r="K140" s="12">
        <v>1792650</v>
      </c>
    </row>
    <row r="141" spans="1:11" s="89" customFormat="1" ht="15.75">
      <c r="A141" s="118">
        <f t="shared" si="14"/>
        <v>10</v>
      </c>
      <c r="B141" s="26" t="s">
        <v>46</v>
      </c>
      <c r="C141" s="25">
        <v>41550</v>
      </c>
      <c r="D141" s="27" t="s">
        <v>348</v>
      </c>
      <c r="E141" s="33" t="s">
        <v>42</v>
      </c>
      <c r="F141" s="92" t="s">
        <v>47</v>
      </c>
      <c r="G141" s="83">
        <v>21090</v>
      </c>
      <c r="H141" s="104"/>
      <c r="I141" s="12">
        <v>0</v>
      </c>
      <c r="J141" s="11">
        <v>1536.12</v>
      </c>
      <c r="K141" s="12">
        <v>32396771</v>
      </c>
    </row>
    <row r="142" spans="1:11" s="89" customFormat="1" ht="15.75">
      <c r="A142" s="118">
        <f t="shared" si="14"/>
        <v>10</v>
      </c>
      <c r="B142" s="26" t="s">
        <v>49</v>
      </c>
      <c r="C142" s="25">
        <v>41550</v>
      </c>
      <c r="D142" s="27" t="s">
        <v>349</v>
      </c>
      <c r="E142" s="33" t="s">
        <v>42</v>
      </c>
      <c r="F142" s="92" t="s">
        <v>53</v>
      </c>
      <c r="G142" s="83"/>
      <c r="H142" s="104"/>
      <c r="I142" s="12">
        <v>3474900</v>
      </c>
      <c r="J142" s="11"/>
      <c r="K142" s="12">
        <v>0</v>
      </c>
    </row>
    <row r="143" spans="1:11" s="89" customFormat="1" ht="15.75">
      <c r="A143" s="118">
        <f t="shared" si="14"/>
        <v>9</v>
      </c>
      <c r="B143" s="26" t="s">
        <v>46</v>
      </c>
      <c r="C143" s="25">
        <v>41543</v>
      </c>
      <c r="D143" s="203" t="s">
        <v>350</v>
      </c>
      <c r="E143" s="33" t="s">
        <v>42</v>
      </c>
      <c r="F143" s="92" t="s">
        <v>47</v>
      </c>
      <c r="G143" s="83">
        <v>21150</v>
      </c>
      <c r="H143" s="104"/>
      <c r="I143" s="12">
        <v>0</v>
      </c>
      <c r="J143" s="11">
        <v>16000</v>
      </c>
      <c r="K143" s="12">
        <v>338400000</v>
      </c>
    </row>
    <row r="144" spans="1:11" s="89" customFormat="1" ht="15.75">
      <c r="A144" s="118">
        <f t="shared" si="14"/>
        <v>9</v>
      </c>
      <c r="B144" s="26" t="s">
        <v>142</v>
      </c>
      <c r="C144" s="25">
        <v>41540</v>
      </c>
      <c r="D144" s="27" t="s">
        <v>351</v>
      </c>
      <c r="E144" s="33" t="s">
        <v>42</v>
      </c>
      <c r="F144" s="92" t="s">
        <v>48</v>
      </c>
      <c r="G144" s="83">
        <v>21036</v>
      </c>
      <c r="H144" s="104">
        <v>16900</v>
      </c>
      <c r="I144" s="12">
        <v>355508400</v>
      </c>
      <c r="J144" s="11"/>
      <c r="K144" s="12">
        <v>0</v>
      </c>
    </row>
    <row r="145" spans="1:11" s="89" customFormat="1" ht="15.75">
      <c r="A145" s="118">
        <f t="shared" si="14"/>
        <v>10</v>
      </c>
      <c r="B145" s="26" t="s">
        <v>49</v>
      </c>
      <c r="C145" s="25">
        <v>41550</v>
      </c>
      <c r="D145" s="27" t="s">
        <v>352</v>
      </c>
      <c r="E145" s="33" t="s">
        <v>42</v>
      </c>
      <c r="F145" s="92" t="s">
        <v>151</v>
      </c>
      <c r="G145" s="83">
        <v>21090</v>
      </c>
      <c r="H145" s="104"/>
      <c r="I145" s="12">
        <v>0</v>
      </c>
      <c r="J145" s="11">
        <v>15.56</v>
      </c>
      <c r="K145" s="12">
        <v>328160</v>
      </c>
    </row>
    <row r="146" spans="1:11" s="89" customFormat="1" ht="15.75">
      <c r="A146" s="118">
        <f t="shared" si="14"/>
        <v>10</v>
      </c>
      <c r="B146" s="26" t="s">
        <v>49</v>
      </c>
      <c r="C146" s="25">
        <v>41550</v>
      </c>
      <c r="D146" s="27" t="s">
        <v>353</v>
      </c>
      <c r="E146" s="33" t="s">
        <v>42</v>
      </c>
      <c r="F146" s="92" t="s">
        <v>151</v>
      </c>
      <c r="G146" s="83">
        <v>21090</v>
      </c>
      <c r="H146" s="104"/>
      <c r="I146" s="12">
        <v>0</v>
      </c>
      <c r="J146" s="11">
        <v>85</v>
      </c>
      <c r="K146" s="12">
        <v>1792650</v>
      </c>
    </row>
    <row r="147" spans="1:11" s="89" customFormat="1" ht="15.75">
      <c r="A147" s="118">
        <f t="shared" si="14"/>
        <v>10</v>
      </c>
      <c r="B147" s="26" t="s">
        <v>46</v>
      </c>
      <c r="C147" s="25">
        <v>41550</v>
      </c>
      <c r="D147" s="27" t="s">
        <v>354</v>
      </c>
      <c r="E147" s="33" t="s">
        <v>42</v>
      </c>
      <c r="F147" s="92" t="s">
        <v>47</v>
      </c>
      <c r="G147" s="83">
        <v>21090</v>
      </c>
      <c r="H147" s="104"/>
      <c r="I147" s="12">
        <v>0</v>
      </c>
      <c r="J147" s="11">
        <v>799.44</v>
      </c>
      <c r="K147" s="12">
        <v>16860190</v>
      </c>
    </row>
    <row r="148" spans="1:11" s="89" customFormat="1" ht="15.75">
      <c r="A148" s="118">
        <f t="shared" si="14"/>
        <v>10</v>
      </c>
      <c r="B148" s="26" t="s">
        <v>49</v>
      </c>
      <c r="C148" s="25">
        <v>41550</v>
      </c>
      <c r="D148" s="203" t="s">
        <v>355</v>
      </c>
      <c r="E148" s="33" t="s">
        <v>42</v>
      </c>
      <c r="F148" s="92" t="s">
        <v>53</v>
      </c>
      <c r="G148" s="83"/>
      <c r="H148" s="104"/>
      <c r="I148" s="12">
        <v>1872600</v>
      </c>
      <c r="J148" s="11"/>
      <c r="K148" s="12">
        <v>0</v>
      </c>
    </row>
    <row r="149" spans="1:11" s="89" customFormat="1" ht="15.75">
      <c r="A149" s="118">
        <f t="shared" si="14"/>
        <v>10</v>
      </c>
      <c r="B149" s="26" t="s">
        <v>142</v>
      </c>
      <c r="C149" s="25">
        <v>41572</v>
      </c>
      <c r="D149" s="27" t="s">
        <v>356</v>
      </c>
      <c r="E149" s="33" t="s">
        <v>42</v>
      </c>
      <c r="F149" s="92" t="s">
        <v>48</v>
      </c>
      <c r="G149" s="88">
        <v>21036</v>
      </c>
      <c r="H149" s="104">
        <v>22000</v>
      </c>
      <c r="I149" s="12">
        <v>462792000</v>
      </c>
      <c r="J149" s="11"/>
      <c r="K149" s="12">
        <v>0</v>
      </c>
    </row>
    <row r="150" spans="1:11" s="89" customFormat="1" ht="15.75">
      <c r="A150" s="118">
        <f t="shared" si="14"/>
        <v>10</v>
      </c>
      <c r="B150" s="214" t="s">
        <v>46</v>
      </c>
      <c r="C150" s="25">
        <v>41575</v>
      </c>
      <c r="D150" s="27" t="s">
        <v>357</v>
      </c>
      <c r="E150" s="33" t="s">
        <v>42</v>
      </c>
      <c r="F150" s="92" t="s">
        <v>47</v>
      </c>
      <c r="G150" s="88">
        <v>21080</v>
      </c>
      <c r="H150" s="104"/>
      <c r="I150" s="12">
        <v>0</v>
      </c>
      <c r="J150" s="11">
        <v>20900</v>
      </c>
      <c r="K150" s="12">
        <v>440572000</v>
      </c>
    </row>
    <row r="151" spans="1:11" s="89" customFormat="1" ht="15.75">
      <c r="A151" s="118">
        <f t="shared" si="14"/>
        <v>11</v>
      </c>
      <c r="B151" s="214" t="s">
        <v>49</v>
      </c>
      <c r="C151" s="25">
        <v>41584</v>
      </c>
      <c r="D151" s="27" t="s">
        <v>358</v>
      </c>
      <c r="E151" s="33" t="s">
        <v>42</v>
      </c>
      <c r="F151" s="92" t="s">
        <v>151</v>
      </c>
      <c r="G151" s="88">
        <v>21080</v>
      </c>
      <c r="H151" s="104"/>
      <c r="I151" s="12">
        <v>0</v>
      </c>
      <c r="J151" s="11">
        <v>26.13</v>
      </c>
      <c r="K151" s="12">
        <v>550820</v>
      </c>
    </row>
    <row r="152" spans="1:11" s="89" customFormat="1" ht="15.75">
      <c r="A152" s="118">
        <f t="shared" si="14"/>
        <v>11</v>
      </c>
      <c r="B152" s="26" t="s">
        <v>49</v>
      </c>
      <c r="C152" s="25">
        <v>41584</v>
      </c>
      <c r="D152" s="27" t="s">
        <v>359</v>
      </c>
      <c r="E152" s="33" t="s">
        <v>42</v>
      </c>
      <c r="F152" s="92" t="s">
        <v>151</v>
      </c>
      <c r="G152" s="88">
        <v>21080</v>
      </c>
      <c r="H152" s="104"/>
      <c r="I152" s="12">
        <v>0</v>
      </c>
      <c r="J152" s="11">
        <v>85</v>
      </c>
      <c r="K152" s="12">
        <v>1791800</v>
      </c>
    </row>
    <row r="153" spans="1:11" s="89" customFormat="1" ht="15.75">
      <c r="A153" s="118">
        <f t="shared" ref="A153:A154" si="15">IF(C153&lt;&gt;"",MONTH(C153),"")</f>
        <v>11</v>
      </c>
      <c r="B153" s="26" t="s">
        <v>46</v>
      </c>
      <c r="C153" s="25">
        <v>41584</v>
      </c>
      <c r="D153" s="27" t="s">
        <v>360</v>
      </c>
      <c r="E153" s="33" t="s">
        <v>42</v>
      </c>
      <c r="F153" s="92" t="s">
        <v>47</v>
      </c>
      <c r="G153" s="88">
        <v>21080</v>
      </c>
      <c r="H153" s="104"/>
      <c r="I153" s="12">
        <v>0</v>
      </c>
      <c r="J153" s="11">
        <v>988.87</v>
      </c>
      <c r="K153" s="12">
        <v>20845380</v>
      </c>
    </row>
    <row r="154" spans="1:11" s="89" customFormat="1" ht="15.75">
      <c r="A154" s="118">
        <f t="shared" si="15"/>
        <v>11</v>
      </c>
      <c r="B154" s="26" t="s">
        <v>49</v>
      </c>
      <c r="C154" s="25">
        <v>41584</v>
      </c>
      <c r="D154" s="27" t="s">
        <v>361</v>
      </c>
      <c r="E154" s="33" t="s">
        <v>42</v>
      </c>
      <c r="F154" s="92" t="s">
        <v>53</v>
      </c>
      <c r="G154" s="88"/>
      <c r="H154" s="104"/>
      <c r="I154" s="12">
        <v>968000</v>
      </c>
      <c r="J154" s="11"/>
      <c r="K154" s="12">
        <v>0</v>
      </c>
    </row>
    <row r="155" spans="1:11" s="202" customFormat="1" ht="15.75">
      <c r="A155" s="194">
        <f t="shared" ref="A155:A156" si="16">IF(C155&lt;&gt;"",MONTH(C155),"")</f>
        <v>10</v>
      </c>
      <c r="B155" s="195" t="s">
        <v>142</v>
      </c>
      <c r="C155" s="196">
        <v>41572</v>
      </c>
      <c r="D155" s="197" t="s">
        <v>362</v>
      </c>
      <c r="E155" s="33" t="s">
        <v>42</v>
      </c>
      <c r="F155" s="198" t="s">
        <v>48</v>
      </c>
      <c r="G155" s="199">
        <v>21036</v>
      </c>
      <c r="H155" s="200">
        <v>14196</v>
      </c>
      <c r="I155" s="201">
        <v>298627056</v>
      </c>
      <c r="J155" s="211"/>
      <c r="K155" s="201">
        <v>0</v>
      </c>
    </row>
    <row r="156" spans="1:11" s="202" customFormat="1" ht="15.75">
      <c r="A156" s="194">
        <f t="shared" si="16"/>
        <v>10</v>
      </c>
      <c r="B156" s="195" t="s">
        <v>46</v>
      </c>
      <c r="C156" s="196">
        <v>41575</v>
      </c>
      <c r="D156" s="197" t="s">
        <v>363</v>
      </c>
      <c r="E156" s="33" t="s">
        <v>42</v>
      </c>
      <c r="F156" s="198" t="s">
        <v>47</v>
      </c>
      <c r="G156" s="199">
        <v>21080</v>
      </c>
      <c r="H156" s="200"/>
      <c r="I156" s="201">
        <v>0</v>
      </c>
      <c r="J156" s="211">
        <v>13400</v>
      </c>
      <c r="K156" s="201">
        <v>282472000</v>
      </c>
    </row>
    <row r="157" spans="1:11" s="89" customFormat="1" ht="15.75">
      <c r="A157" s="118">
        <f t="shared" si="14"/>
        <v>11</v>
      </c>
      <c r="B157" s="26" t="s">
        <v>49</v>
      </c>
      <c r="C157" s="25">
        <v>41584</v>
      </c>
      <c r="D157" s="27" t="s">
        <v>364</v>
      </c>
      <c r="E157" s="33" t="s">
        <v>42</v>
      </c>
      <c r="F157" s="92" t="s">
        <v>151</v>
      </c>
      <c r="G157" s="88">
        <v>21080</v>
      </c>
      <c r="H157" s="104"/>
      <c r="I157" s="12">
        <v>0</v>
      </c>
      <c r="J157" s="11">
        <v>16.75</v>
      </c>
      <c r="K157" s="12">
        <v>353090</v>
      </c>
    </row>
    <row r="158" spans="1:11" s="89" customFormat="1" ht="15.75">
      <c r="A158" s="118">
        <f t="shared" ref="A158:A160" si="17">IF(C158&lt;&gt;"",MONTH(C158),"")</f>
        <v>11</v>
      </c>
      <c r="B158" s="26" t="s">
        <v>49</v>
      </c>
      <c r="C158" s="25">
        <v>41584</v>
      </c>
      <c r="D158" s="27" t="s">
        <v>365</v>
      </c>
      <c r="E158" s="33" t="s">
        <v>42</v>
      </c>
      <c r="F158" s="92" t="s">
        <v>151</v>
      </c>
      <c r="G158" s="88">
        <v>21080</v>
      </c>
      <c r="H158" s="104"/>
      <c r="I158" s="12">
        <v>0</v>
      </c>
      <c r="J158" s="11">
        <v>85</v>
      </c>
      <c r="K158" s="12">
        <v>1791800</v>
      </c>
    </row>
    <row r="159" spans="1:11" s="89" customFormat="1" ht="15.75">
      <c r="A159" s="118">
        <f t="shared" si="17"/>
        <v>11</v>
      </c>
      <c r="B159" s="26" t="s">
        <v>46</v>
      </c>
      <c r="C159" s="25">
        <v>41584</v>
      </c>
      <c r="D159" s="27" t="s">
        <v>366</v>
      </c>
      <c r="E159" s="33" t="s">
        <v>42</v>
      </c>
      <c r="F159" s="92" t="s">
        <v>47</v>
      </c>
      <c r="G159" s="88">
        <v>21080</v>
      </c>
      <c r="H159" s="104"/>
      <c r="I159" s="12">
        <v>0</v>
      </c>
      <c r="J159" s="11">
        <v>694.25</v>
      </c>
      <c r="K159" s="12">
        <v>14634790</v>
      </c>
    </row>
    <row r="160" spans="1:11" s="89" customFormat="1" ht="15.75">
      <c r="A160" s="118">
        <f t="shared" si="17"/>
        <v>11</v>
      </c>
      <c r="B160" s="26" t="s">
        <v>49</v>
      </c>
      <c r="C160" s="25">
        <v>41584</v>
      </c>
      <c r="D160" s="27" t="s">
        <v>367</v>
      </c>
      <c r="E160" s="33" t="s">
        <v>42</v>
      </c>
      <c r="F160" s="92" t="s">
        <v>53</v>
      </c>
      <c r="G160" s="88"/>
      <c r="H160" s="104"/>
      <c r="I160" s="12">
        <v>624624</v>
      </c>
      <c r="J160" s="11"/>
      <c r="K160" s="12">
        <v>0</v>
      </c>
    </row>
    <row r="161" spans="1:11" s="89" customFormat="1" ht="15.75">
      <c r="A161" s="118">
        <f t="shared" ref="A161" si="18">IF(C161&lt;&gt;"",MONTH(C161),"")</f>
        <v>12</v>
      </c>
      <c r="B161" s="26" t="s">
        <v>142</v>
      </c>
      <c r="C161" s="25">
        <v>41632</v>
      </c>
      <c r="D161" s="27" t="s">
        <v>368</v>
      </c>
      <c r="E161" s="33" t="s">
        <v>42</v>
      </c>
      <c r="F161" s="92" t="s">
        <v>48</v>
      </c>
      <c r="G161" s="88">
        <v>21036</v>
      </c>
      <c r="H161" s="104">
        <v>6760</v>
      </c>
      <c r="I161" s="12">
        <v>142203360</v>
      </c>
      <c r="J161" s="11"/>
      <c r="K161" s="12">
        <v>0</v>
      </c>
    </row>
    <row r="162" spans="1:11" s="89" customFormat="1" ht="15.75">
      <c r="A162" s="118">
        <f t="shared" ref="A162" si="19">IF(C162&lt;&gt;"",MONTH(C162),"")</f>
        <v>12</v>
      </c>
      <c r="B162" s="26" t="s">
        <v>46</v>
      </c>
      <c r="C162" s="25">
        <v>41635</v>
      </c>
      <c r="D162" s="27" t="s">
        <v>154</v>
      </c>
      <c r="E162" s="33" t="s">
        <v>42</v>
      </c>
      <c r="F162" s="92" t="s">
        <v>47</v>
      </c>
      <c r="G162" s="88">
        <v>21075</v>
      </c>
      <c r="H162" s="104"/>
      <c r="I162" s="12">
        <v>0</v>
      </c>
      <c r="J162" s="11">
        <v>6760</v>
      </c>
      <c r="K162" s="12">
        <v>142467000</v>
      </c>
    </row>
    <row r="163" spans="1:11" s="89" customFormat="1" ht="15.75">
      <c r="A163" s="118">
        <f t="shared" si="14"/>
        <v>12</v>
      </c>
      <c r="B163" s="26" t="s">
        <v>49</v>
      </c>
      <c r="C163" s="25">
        <v>41635</v>
      </c>
      <c r="D163" s="27" t="s">
        <v>369</v>
      </c>
      <c r="E163" s="33" t="s">
        <v>42</v>
      </c>
      <c r="F163" s="92" t="s">
        <v>53</v>
      </c>
      <c r="G163" s="88"/>
      <c r="H163" s="104"/>
      <c r="I163" s="12">
        <v>263640</v>
      </c>
      <c r="J163" s="11"/>
      <c r="K163" s="12">
        <v>0</v>
      </c>
    </row>
    <row r="164" spans="1:11" s="89" customFormat="1" ht="15.75">
      <c r="A164" s="118">
        <f t="shared" ref="A164:A166" si="20">IF(C164&lt;&gt;"",MONTH(C164),"")</f>
        <v>12</v>
      </c>
      <c r="B164" s="26" t="s">
        <v>142</v>
      </c>
      <c r="C164" s="25">
        <v>41634</v>
      </c>
      <c r="D164" s="27" t="s">
        <v>370</v>
      </c>
      <c r="E164" s="33" t="s">
        <v>42</v>
      </c>
      <c r="F164" s="92" t="s">
        <v>48</v>
      </c>
      <c r="G164" s="88">
        <v>21036</v>
      </c>
      <c r="H164" s="104">
        <v>11300</v>
      </c>
      <c r="I164" s="12">
        <v>237706800</v>
      </c>
      <c r="J164" s="11"/>
      <c r="K164" s="12">
        <v>0</v>
      </c>
    </row>
    <row r="165" spans="1:11" s="89" customFormat="1" ht="15.75">
      <c r="A165" s="118">
        <f t="shared" si="20"/>
        <v>12</v>
      </c>
      <c r="B165" s="26" t="s">
        <v>142</v>
      </c>
      <c r="C165" s="25">
        <v>41634</v>
      </c>
      <c r="D165" s="27" t="s">
        <v>371</v>
      </c>
      <c r="E165" s="33" t="s">
        <v>42</v>
      </c>
      <c r="F165" s="92" t="s">
        <v>48</v>
      </c>
      <c r="G165" s="88">
        <v>21036</v>
      </c>
      <c r="H165" s="104">
        <v>14250</v>
      </c>
      <c r="I165" s="12">
        <v>299763000</v>
      </c>
      <c r="J165" s="11"/>
      <c r="K165" s="12">
        <v>0</v>
      </c>
    </row>
    <row r="166" spans="1:11" s="89" customFormat="1" ht="15.75">
      <c r="A166" s="118">
        <f t="shared" si="20"/>
        <v>12</v>
      </c>
      <c r="B166" s="26" t="s">
        <v>142</v>
      </c>
      <c r="C166" s="25">
        <v>41634</v>
      </c>
      <c r="D166" s="27" t="s">
        <v>372</v>
      </c>
      <c r="E166" s="33" t="s">
        <v>42</v>
      </c>
      <c r="F166" s="92" t="s">
        <v>48</v>
      </c>
      <c r="G166" s="88">
        <v>21036</v>
      </c>
      <c r="H166" s="104">
        <v>16021.2</v>
      </c>
      <c r="I166" s="12">
        <v>337021963</v>
      </c>
      <c r="J166" s="11"/>
      <c r="K166" s="12">
        <v>0</v>
      </c>
    </row>
    <row r="167" spans="1:11" s="89" customFormat="1" ht="15.75">
      <c r="A167" s="118">
        <f t="shared" ref="A167" si="21">IF(C167&lt;&gt;"",MONTH(C167),"")</f>
        <v>12</v>
      </c>
      <c r="B167" s="26" t="s">
        <v>46</v>
      </c>
      <c r="C167" s="25">
        <v>41635</v>
      </c>
      <c r="D167" s="27" t="s">
        <v>154</v>
      </c>
      <c r="E167" s="33" t="s">
        <v>42</v>
      </c>
      <c r="F167" s="92" t="s">
        <v>47</v>
      </c>
      <c r="G167" s="88">
        <v>21075</v>
      </c>
      <c r="H167" s="104"/>
      <c r="I167" s="12">
        <v>0</v>
      </c>
      <c r="J167" s="11">
        <v>14740</v>
      </c>
      <c r="K167" s="12">
        <v>310645500</v>
      </c>
    </row>
    <row r="168" spans="1:11" s="202" customFormat="1" ht="15.75">
      <c r="A168" s="194">
        <f t="shared" ref="A168" si="22">IF(C168&lt;&gt;"",MONTH(C168),"")</f>
        <v>12</v>
      </c>
      <c r="B168" s="195" t="s">
        <v>46</v>
      </c>
      <c r="C168" s="196">
        <v>41635</v>
      </c>
      <c r="D168" s="197" t="s">
        <v>154</v>
      </c>
      <c r="E168" s="33" t="s">
        <v>42</v>
      </c>
      <c r="F168" s="198" t="s">
        <v>47</v>
      </c>
      <c r="G168" s="199">
        <v>21075</v>
      </c>
      <c r="H168" s="200"/>
      <c r="I168" s="201">
        <v>0</v>
      </c>
      <c r="J168" s="211">
        <v>21300</v>
      </c>
      <c r="K168" s="201">
        <v>448897500</v>
      </c>
    </row>
    <row r="169" spans="1:11" s="89" customFormat="1" ht="15.75">
      <c r="A169" s="118">
        <f t="shared" si="14"/>
        <v>11</v>
      </c>
      <c r="B169" s="26" t="s">
        <v>49</v>
      </c>
      <c r="C169" s="25">
        <v>41605</v>
      </c>
      <c r="D169" s="27" t="s">
        <v>157</v>
      </c>
      <c r="E169" s="33" t="s">
        <v>260</v>
      </c>
      <c r="F169" s="92" t="s">
        <v>151</v>
      </c>
      <c r="G169" s="88">
        <v>21090</v>
      </c>
      <c r="H169" s="104"/>
      <c r="I169" s="12">
        <v>0</v>
      </c>
      <c r="J169" s="11">
        <v>46.08</v>
      </c>
      <c r="K169" s="12">
        <v>971827</v>
      </c>
    </row>
    <row r="170" spans="1:11" s="89" customFormat="1" ht="15.75">
      <c r="A170" s="118">
        <f t="shared" ref="A170:A171" si="23">IF(C170&lt;&gt;"",MONTH(C170),"")</f>
        <v>11</v>
      </c>
      <c r="B170" s="26" t="s">
        <v>46</v>
      </c>
      <c r="C170" s="25">
        <v>41605</v>
      </c>
      <c r="D170" s="27" t="s">
        <v>128</v>
      </c>
      <c r="E170" s="33" t="s">
        <v>260</v>
      </c>
      <c r="F170" s="92" t="s">
        <v>47</v>
      </c>
      <c r="G170" s="88">
        <v>21090</v>
      </c>
      <c r="H170" s="104"/>
      <c r="I170" s="12">
        <v>0</v>
      </c>
      <c r="J170" s="11">
        <v>92109.31</v>
      </c>
      <c r="K170" s="12">
        <v>1942585348</v>
      </c>
    </row>
    <row r="171" spans="1:11" s="89" customFormat="1" ht="15.75">
      <c r="A171" s="118">
        <f t="shared" si="23"/>
        <v>11</v>
      </c>
      <c r="B171" s="26" t="s">
        <v>46</v>
      </c>
      <c r="C171" s="25">
        <v>41605</v>
      </c>
      <c r="D171" s="27" t="s">
        <v>158</v>
      </c>
      <c r="E171" s="33" t="s">
        <v>260</v>
      </c>
      <c r="F171" s="92" t="s">
        <v>54</v>
      </c>
      <c r="G171" s="88">
        <v>21090</v>
      </c>
      <c r="H171" s="104"/>
      <c r="I171" s="12">
        <v>0</v>
      </c>
      <c r="J171" s="11">
        <v>4.6100000000000003</v>
      </c>
      <c r="K171" s="12">
        <v>97225</v>
      </c>
    </row>
    <row r="172" spans="1:11" s="89" customFormat="1" ht="15.75">
      <c r="A172" s="118">
        <f t="shared" si="14"/>
        <v>12</v>
      </c>
      <c r="B172" s="26" t="s">
        <v>142</v>
      </c>
      <c r="C172" s="25">
        <v>41627</v>
      </c>
      <c r="D172" s="27" t="s">
        <v>373</v>
      </c>
      <c r="E172" s="33" t="s">
        <v>260</v>
      </c>
      <c r="F172" s="92" t="s">
        <v>48</v>
      </c>
      <c r="G172" s="88">
        <v>21036</v>
      </c>
      <c r="H172" s="104">
        <v>46500</v>
      </c>
      <c r="I172" s="12">
        <v>978174000</v>
      </c>
      <c r="J172" s="11"/>
      <c r="K172" s="12">
        <v>0</v>
      </c>
    </row>
    <row r="173" spans="1:11" s="89" customFormat="1" ht="15.75">
      <c r="A173" s="118">
        <f t="shared" ref="A173:A176" si="24">IF(C173&lt;&gt;"",MONTH(C173),"")</f>
        <v>12</v>
      </c>
      <c r="B173" s="26" t="s">
        <v>142</v>
      </c>
      <c r="C173" s="25">
        <v>41627</v>
      </c>
      <c r="D173" s="27" t="s">
        <v>374</v>
      </c>
      <c r="E173" s="33" t="s">
        <v>260</v>
      </c>
      <c r="F173" s="92" t="s">
        <v>48</v>
      </c>
      <c r="G173" s="88">
        <v>21036</v>
      </c>
      <c r="H173" s="104">
        <v>49680</v>
      </c>
      <c r="I173" s="12">
        <v>1045068480</v>
      </c>
      <c r="J173" s="11"/>
      <c r="K173" s="12">
        <v>0</v>
      </c>
    </row>
    <row r="174" spans="1:11" s="89" customFormat="1" ht="15.75">
      <c r="A174" s="118">
        <f t="shared" si="24"/>
        <v>12</v>
      </c>
      <c r="B174" s="26" t="s">
        <v>142</v>
      </c>
      <c r="C174" s="25">
        <v>41627</v>
      </c>
      <c r="D174" s="27" t="s">
        <v>375</v>
      </c>
      <c r="E174" s="33" t="s">
        <v>260</v>
      </c>
      <c r="F174" s="92" t="s">
        <v>48</v>
      </c>
      <c r="G174" s="88">
        <v>21036</v>
      </c>
      <c r="H174" s="104">
        <v>57420</v>
      </c>
      <c r="I174" s="12">
        <v>1207887120</v>
      </c>
      <c r="J174" s="11"/>
      <c r="K174" s="12">
        <v>0</v>
      </c>
    </row>
    <row r="175" spans="1:11" s="89" customFormat="1" ht="15.75">
      <c r="A175" s="118">
        <f t="shared" si="24"/>
        <v>12</v>
      </c>
      <c r="B175" s="26" t="s">
        <v>142</v>
      </c>
      <c r="C175" s="25">
        <v>41627</v>
      </c>
      <c r="D175" s="27" t="s">
        <v>376</v>
      </c>
      <c r="E175" s="33" t="s">
        <v>260</v>
      </c>
      <c r="F175" s="92" t="s">
        <v>48</v>
      </c>
      <c r="G175" s="88">
        <v>21036</v>
      </c>
      <c r="H175" s="104">
        <v>46500</v>
      </c>
      <c r="I175" s="12">
        <v>978174000</v>
      </c>
      <c r="J175" s="11"/>
      <c r="K175" s="12">
        <v>0</v>
      </c>
    </row>
    <row r="176" spans="1:11" s="89" customFormat="1" ht="15.75">
      <c r="A176" s="118">
        <f t="shared" si="24"/>
        <v>12</v>
      </c>
      <c r="B176" s="26" t="s">
        <v>142</v>
      </c>
      <c r="C176" s="25">
        <v>41627</v>
      </c>
      <c r="D176" s="27" t="s">
        <v>377</v>
      </c>
      <c r="E176" s="33" t="s">
        <v>260</v>
      </c>
      <c r="F176" s="92" t="s">
        <v>48</v>
      </c>
      <c r="G176" s="88">
        <v>21036</v>
      </c>
      <c r="H176" s="104">
        <v>49680</v>
      </c>
      <c r="I176" s="12">
        <v>1045068480</v>
      </c>
      <c r="J176" s="11"/>
      <c r="K176" s="12">
        <v>0</v>
      </c>
    </row>
    <row r="177" spans="1:11" s="89" customFormat="1" ht="15.75">
      <c r="A177" s="118">
        <f>IF(C177&lt;&gt;"",MONTH(C177),"")</f>
        <v>12</v>
      </c>
      <c r="B177" s="26" t="s">
        <v>142</v>
      </c>
      <c r="C177" s="25">
        <v>41627</v>
      </c>
      <c r="D177" s="27" t="s">
        <v>378</v>
      </c>
      <c r="E177" s="33" t="s">
        <v>260</v>
      </c>
      <c r="F177" s="92" t="s">
        <v>48</v>
      </c>
      <c r="G177" s="88">
        <v>21036</v>
      </c>
      <c r="H177" s="104">
        <v>57420</v>
      </c>
      <c r="I177" s="12">
        <v>1207887120</v>
      </c>
      <c r="J177" s="11"/>
      <c r="K177" s="12">
        <v>0</v>
      </c>
    </row>
    <row r="178" spans="1:11" s="89" customFormat="1" ht="15.75">
      <c r="A178" s="118">
        <f t="shared" si="14"/>
        <v>10</v>
      </c>
      <c r="B178" s="26" t="s">
        <v>142</v>
      </c>
      <c r="C178" s="25">
        <v>41576</v>
      </c>
      <c r="D178" s="27" t="s">
        <v>379</v>
      </c>
      <c r="E178" s="33" t="s">
        <v>138</v>
      </c>
      <c r="F178" s="92" t="s">
        <v>48</v>
      </c>
      <c r="G178" s="88">
        <v>21036</v>
      </c>
      <c r="H178" s="104">
        <v>60000</v>
      </c>
      <c r="I178" s="12">
        <v>1262160000</v>
      </c>
      <c r="J178" s="11"/>
      <c r="K178" s="12">
        <v>0</v>
      </c>
    </row>
    <row r="179" spans="1:11" s="89" customFormat="1" ht="15.75">
      <c r="A179" s="118">
        <f t="shared" ref="A179:A181" si="25">IF(C179&lt;&gt;"",MONTH(C179),"")</f>
        <v>11</v>
      </c>
      <c r="B179" s="26" t="s">
        <v>46</v>
      </c>
      <c r="C179" s="25">
        <v>41584</v>
      </c>
      <c r="D179" s="27" t="s">
        <v>380</v>
      </c>
      <c r="E179" s="33" t="s">
        <v>138</v>
      </c>
      <c r="F179" s="92" t="s">
        <v>47</v>
      </c>
      <c r="G179" s="88">
        <v>21120</v>
      </c>
      <c r="H179" s="104"/>
      <c r="I179" s="12">
        <v>0</v>
      </c>
      <c r="J179" s="11">
        <v>57000</v>
      </c>
      <c r="K179" s="12">
        <v>1203840000</v>
      </c>
    </row>
    <row r="180" spans="1:11" s="89" customFormat="1" ht="15.75">
      <c r="A180" s="118">
        <f t="shared" si="25"/>
        <v>11</v>
      </c>
      <c r="B180" s="26" t="s">
        <v>49</v>
      </c>
      <c r="C180" s="25">
        <v>41604</v>
      </c>
      <c r="D180" s="27" t="s">
        <v>381</v>
      </c>
      <c r="E180" s="33" t="s">
        <v>138</v>
      </c>
      <c r="F180" s="92" t="s">
        <v>151</v>
      </c>
      <c r="G180" s="88">
        <v>21090</v>
      </c>
      <c r="H180" s="104"/>
      <c r="I180" s="12">
        <v>0</v>
      </c>
      <c r="J180" s="11">
        <v>158.33000000000001</v>
      </c>
      <c r="K180" s="12">
        <v>3339180</v>
      </c>
    </row>
    <row r="181" spans="1:11" s="89" customFormat="1" ht="15.75">
      <c r="A181" s="118">
        <f t="shared" si="25"/>
        <v>11</v>
      </c>
      <c r="B181" s="26" t="s">
        <v>49</v>
      </c>
      <c r="C181" s="25">
        <v>41604</v>
      </c>
      <c r="D181" s="27" t="s">
        <v>382</v>
      </c>
      <c r="E181" s="33" t="s">
        <v>138</v>
      </c>
      <c r="F181" s="92" t="s">
        <v>151</v>
      </c>
      <c r="G181" s="88">
        <v>21090</v>
      </c>
      <c r="H181" s="104"/>
      <c r="I181" s="12">
        <v>0</v>
      </c>
      <c r="J181" s="11">
        <v>240</v>
      </c>
      <c r="K181" s="12">
        <v>5061600</v>
      </c>
    </row>
    <row r="182" spans="1:11" s="89" customFormat="1" ht="15.75">
      <c r="A182" s="118">
        <f t="shared" ref="A182" si="26">IF(C182&lt;&gt;"",MONTH(C182),"")</f>
        <v>11</v>
      </c>
      <c r="B182" s="26" t="s">
        <v>46</v>
      </c>
      <c r="C182" s="25">
        <v>41604</v>
      </c>
      <c r="D182" s="27" t="s">
        <v>383</v>
      </c>
      <c r="E182" s="33" t="s">
        <v>138</v>
      </c>
      <c r="F182" s="92" t="s">
        <v>47</v>
      </c>
      <c r="G182" s="88">
        <v>21090</v>
      </c>
      <c r="H182" s="104"/>
      <c r="I182" s="12">
        <v>0</v>
      </c>
      <c r="J182" s="11">
        <v>2601.67</v>
      </c>
      <c r="K182" s="12">
        <v>54869220</v>
      </c>
    </row>
    <row r="183" spans="1:11" s="202" customFormat="1" ht="15.75">
      <c r="A183" s="194">
        <f t="shared" ref="A183" si="27">IF(C183&lt;&gt;"",MONTH(C183),"")</f>
        <v>11</v>
      </c>
      <c r="B183" s="195" t="s">
        <v>49</v>
      </c>
      <c r="C183" s="196">
        <v>41604</v>
      </c>
      <c r="D183" s="197" t="s">
        <v>384</v>
      </c>
      <c r="E183" s="33" t="s">
        <v>138</v>
      </c>
      <c r="F183" s="198" t="s">
        <v>53</v>
      </c>
      <c r="G183" s="199"/>
      <c r="H183" s="200"/>
      <c r="I183" s="201">
        <v>4950000</v>
      </c>
      <c r="J183" s="211"/>
      <c r="K183" s="201">
        <v>0</v>
      </c>
    </row>
    <row r="184" spans="1:11" s="89" customFormat="1" ht="15.75">
      <c r="A184" s="118">
        <f t="shared" si="14"/>
        <v>11</v>
      </c>
      <c r="B184" s="26" t="s">
        <v>142</v>
      </c>
      <c r="C184" s="25">
        <v>41582</v>
      </c>
      <c r="D184" s="27" t="s">
        <v>385</v>
      </c>
      <c r="E184" s="33" t="s">
        <v>138</v>
      </c>
      <c r="F184" s="92" t="s">
        <v>48</v>
      </c>
      <c r="G184" s="88">
        <v>21036</v>
      </c>
      <c r="H184" s="104">
        <v>19000</v>
      </c>
      <c r="I184" s="12">
        <v>399684000</v>
      </c>
      <c r="J184" s="11"/>
      <c r="K184" s="12">
        <v>0</v>
      </c>
    </row>
    <row r="185" spans="1:11" s="89" customFormat="1" ht="15.75">
      <c r="A185" s="118">
        <f t="shared" ref="A185:A188" si="28">IF(C185&lt;&gt;"",MONTH(C185),"")</f>
        <v>11</v>
      </c>
      <c r="B185" s="26" t="s">
        <v>142</v>
      </c>
      <c r="C185" s="25">
        <v>41582</v>
      </c>
      <c r="D185" s="27" t="s">
        <v>386</v>
      </c>
      <c r="E185" s="33" t="s">
        <v>138</v>
      </c>
      <c r="F185" s="92" t="s">
        <v>48</v>
      </c>
      <c r="G185" s="88">
        <v>21036</v>
      </c>
      <c r="H185" s="104">
        <v>10000</v>
      </c>
      <c r="I185" s="12">
        <v>210360000</v>
      </c>
      <c r="J185" s="11"/>
      <c r="K185" s="12">
        <v>0</v>
      </c>
    </row>
    <row r="186" spans="1:11" s="89" customFormat="1" ht="15.75">
      <c r="A186" s="118">
        <f t="shared" si="28"/>
        <v>11</v>
      </c>
      <c r="B186" s="26" t="s">
        <v>46</v>
      </c>
      <c r="C186" s="25">
        <v>41584</v>
      </c>
      <c r="D186" s="27" t="s">
        <v>387</v>
      </c>
      <c r="E186" s="33" t="s">
        <v>138</v>
      </c>
      <c r="F186" s="92" t="s">
        <v>47</v>
      </c>
      <c r="G186" s="88">
        <v>21120</v>
      </c>
      <c r="H186" s="104"/>
      <c r="I186" s="12">
        <v>0</v>
      </c>
      <c r="J186" s="11">
        <v>27500</v>
      </c>
      <c r="K186" s="12">
        <v>580800000</v>
      </c>
    </row>
    <row r="187" spans="1:11" s="89" customFormat="1" ht="15.75">
      <c r="A187" s="118">
        <f t="shared" si="28"/>
        <v>11</v>
      </c>
      <c r="B187" s="26" t="s">
        <v>46</v>
      </c>
      <c r="C187" s="25">
        <v>41605</v>
      </c>
      <c r="D187" s="27" t="s">
        <v>388</v>
      </c>
      <c r="E187" s="33" t="s">
        <v>138</v>
      </c>
      <c r="F187" s="92" t="s">
        <v>47</v>
      </c>
      <c r="G187" s="88">
        <v>21100</v>
      </c>
      <c r="H187" s="104"/>
      <c r="I187" s="12">
        <v>0</v>
      </c>
      <c r="J187" s="11">
        <v>1259.79</v>
      </c>
      <c r="K187" s="12">
        <v>26581569</v>
      </c>
    </row>
    <row r="188" spans="1:11" s="89" customFormat="1" ht="15.75">
      <c r="A188" s="118">
        <f t="shared" si="28"/>
        <v>11</v>
      </c>
      <c r="B188" s="26" t="s">
        <v>49</v>
      </c>
      <c r="C188" s="25">
        <v>41605</v>
      </c>
      <c r="D188" s="27" t="s">
        <v>389</v>
      </c>
      <c r="E188" s="33" t="s">
        <v>138</v>
      </c>
      <c r="F188" s="92" t="s">
        <v>151</v>
      </c>
      <c r="G188" s="88">
        <v>21100</v>
      </c>
      <c r="H188" s="104"/>
      <c r="I188" s="12">
        <v>0</v>
      </c>
      <c r="J188" s="11">
        <v>80.209999999999994</v>
      </c>
      <c r="K188" s="12">
        <v>1692431</v>
      </c>
    </row>
    <row r="189" spans="1:11" s="89" customFormat="1" ht="15.75">
      <c r="A189" s="118">
        <f t="shared" si="14"/>
        <v>11</v>
      </c>
      <c r="B189" s="26" t="s">
        <v>49</v>
      </c>
      <c r="C189" s="25">
        <v>41605</v>
      </c>
      <c r="D189" s="27" t="s">
        <v>390</v>
      </c>
      <c r="E189" s="33" t="s">
        <v>138</v>
      </c>
      <c r="F189" s="92" t="s">
        <v>151</v>
      </c>
      <c r="G189" s="88">
        <v>21100</v>
      </c>
      <c r="H189" s="104"/>
      <c r="I189" s="12">
        <v>0</v>
      </c>
      <c r="J189" s="11">
        <v>160</v>
      </c>
      <c r="K189" s="12">
        <v>3376000</v>
      </c>
    </row>
    <row r="190" spans="1:11" s="89" customFormat="1" ht="15.75">
      <c r="A190" s="118">
        <f t="shared" ref="A190:A253" si="29">IF(C190&lt;&gt;"",MONTH(C190),"")</f>
        <v>11</v>
      </c>
      <c r="B190" s="26" t="s">
        <v>49</v>
      </c>
      <c r="C190" s="25">
        <v>41605</v>
      </c>
      <c r="D190" s="27" t="s">
        <v>391</v>
      </c>
      <c r="E190" s="33" t="s">
        <v>138</v>
      </c>
      <c r="F190" s="92" t="s">
        <v>53</v>
      </c>
      <c r="G190" s="88"/>
      <c r="H190" s="104"/>
      <c r="I190" s="12">
        <v>2406000</v>
      </c>
      <c r="J190" s="11"/>
      <c r="K190" s="12">
        <v>0</v>
      </c>
    </row>
    <row r="191" spans="1:11" s="89" customFormat="1" ht="15.75">
      <c r="A191" s="118">
        <f t="shared" si="29"/>
        <v>12</v>
      </c>
      <c r="B191" s="26" t="s">
        <v>142</v>
      </c>
      <c r="C191" s="25">
        <v>41621</v>
      </c>
      <c r="D191" s="27" t="s">
        <v>392</v>
      </c>
      <c r="E191" s="33" t="s">
        <v>138</v>
      </c>
      <c r="F191" s="92" t="s">
        <v>48</v>
      </c>
      <c r="G191" s="88">
        <v>21036</v>
      </c>
      <c r="H191" s="104">
        <v>60000</v>
      </c>
      <c r="I191" s="12">
        <v>1262160000</v>
      </c>
      <c r="J191" s="11"/>
      <c r="K191" s="12">
        <v>0</v>
      </c>
    </row>
    <row r="192" spans="1:11" s="89" customFormat="1" ht="15.75">
      <c r="A192" s="118">
        <f t="shared" si="29"/>
        <v>12</v>
      </c>
      <c r="B192" s="26" t="s">
        <v>46</v>
      </c>
      <c r="C192" s="25">
        <v>41625</v>
      </c>
      <c r="D192" s="27" t="s">
        <v>393</v>
      </c>
      <c r="E192" s="33" t="s">
        <v>138</v>
      </c>
      <c r="F192" s="92" t="s">
        <v>47</v>
      </c>
      <c r="G192" s="88">
        <v>21130</v>
      </c>
      <c r="H192" s="104"/>
      <c r="I192" s="12">
        <v>0</v>
      </c>
      <c r="J192" s="11">
        <v>57000</v>
      </c>
      <c r="K192" s="12">
        <v>1204410000</v>
      </c>
    </row>
    <row r="193" spans="1:11" s="89" customFormat="1" ht="15.75">
      <c r="A193" s="118">
        <f t="shared" si="29"/>
        <v>10</v>
      </c>
      <c r="B193" s="26" t="s">
        <v>142</v>
      </c>
      <c r="C193" s="25">
        <v>41555</v>
      </c>
      <c r="D193" s="27" t="s">
        <v>394</v>
      </c>
      <c r="E193" s="33" t="s">
        <v>261</v>
      </c>
      <c r="F193" s="92" t="s">
        <v>48</v>
      </c>
      <c r="G193" s="88">
        <v>21036</v>
      </c>
      <c r="H193" s="104">
        <v>66000</v>
      </c>
      <c r="I193" s="12">
        <v>1388376000</v>
      </c>
      <c r="J193" s="11"/>
      <c r="K193" s="12">
        <v>0</v>
      </c>
    </row>
    <row r="194" spans="1:11" s="89" customFormat="1" ht="15.75">
      <c r="A194" s="118">
        <f t="shared" si="29"/>
        <v>10</v>
      </c>
      <c r="B194" s="26" t="s">
        <v>46</v>
      </c>
      <c r="C194" s="25">
        <v>41558</v>
      </c>
      <c r="D194" s="27" t="s">
        <v>395</v>
      </c>
      <c r="E194" s="33" t="s">
        <v>261</v>
      </c>
      <c r="F194" s="92" t="s">
        <v>47</v>
      </c>
      <c r="G194" s="88">
        <v>21125</v>
      </c>
      <c r="H194" s="104"/>
      <c r="I194" s="12">
        <v>0</v>
      </c>
      <c r="J194" s="11">
        <v>62500</v>
      </c>
      <c r="K194" s="12">
        <v>1320312500</v>
      </c>
    </row>
    <row r="195" spans="1:11" s="89" customFormat="1" ht="15.75">
      <c r="A195" s="118">
        <f t="shared" si="29"/>
        <v>11</v>
      </c>
      <c r="B195" s="26" t="s">
        <v>46</v>
      </c>
      <c r="C195" s="25">
        <v>41583</v>
      </c>
      <c r="D195" s="27" t="s">
        <v>396</v>
      </c>
      <c r="E195" s="33" t="s">
        <v>261</v>
      </c>
      <c r="F195" s="92" t="s">
        <v>47</v>
      </c>
      <c r="G195" s="88">
        <v>21080</v>
      </c>
      <c r="H195" s="104"/>
      <c r="I195" s="12">
        <v>0</v>
      </c>
      <c r="J195" s="11">
        <v>3184.99</v>
      </c>
      <c r="K195" s="12">
        <v>67139589</v>
      </c>
    </row>
    <row r="196" spans="1:11" s="89" customFormat="1" ht="15.75">
      <c r="A196" s="118">
        <f t="shared" si="29"/>
        <v>11</v>
      </c>
      <c r="B196" s="26" t="s">
        <v>49</v>
      </c>
      <c r="C196" s="25">
        <v>41583</v>
      </c>
      <c r="D196" s="27" t="s">
        <v>397</v>
      </c>
      <c r="E196" s="33" t="s">
        <v>261</v>
      </c>
      <c r="F196" s="92" t="s">
        <v>151</v>
      </c>
      <c r="G196" s="88">
        <v>21080</v>
      </c>
      <c r="H196" s="104"/>
      <c r="I196" s="12">
        <v>0</v>
      </c>
      <c r="J196" s="11">
        <v>217.01</v>
      </c>
      <c r="K196" s="12">
        <v>4574571</v>
      </c>
    </row>
    <row r="197" spans="1:11" s="89" customFormat="1" ht="15.75">
      <c r="A197" s="118">
        <f t="shared" si="29"/>
        <v>11</v>
      </c>
      <c r="B197" s="26" t="s">
        <v>49</v>
      </c>
      <c r="C197" s="25">
        <v>41583</v>
      </c>
      <c r="D197" s="27" t="s">
        <v>398</v>
      </c>
      <c r="E197" s="33" t="s">
        <v>261</v>
      </c>
      <c r="F197" s="92" t="s">
        <v>151</v>
      </c>
      <c r="G197" s="88">
        <v>21080</v>
      </c>
      <c r="H197" s="104"/>
      <c r="I197" s="12">
        <v>0</v>
      </c>
      <c r="J197" s="11">
        <v>98</v>
      </c>
      <c r="K197" s="12">
        <v>2065840</v>
      </c>
    </row>
    <row r="198" spans="1:11" s="89" customFormat="1" ht="15.75">
      <c r="A198" s="118">
        <f t="shared" si="29"/>
        <v>11</v>
      </c>
      <c r="B198" s="26" t="s">
        <v>49</v>
      </c>
      <c r="C198" s="25">
        <v>41583</v>
      </c>
      <c r="D198" s="27" t="s">
        <v>399</v>
      </c>
      <c r="E198" s="33" t="s">
        <v>261</v>
      </c>
      <c r="F198" s="92" t="s">
        <v>53</v>
      </c>
      <c r="G198" s="88"/>
      <c r="H198" s="104"/>
      <c r="I198" s="12">
        <v>5716500</v>
      </c>
      <c r="J198" s="11"/>
      <c r="K198" s="12">
        <v>0</v>
      </c>
    </row>
    <row r="199" spans="1:11" s="89" customFormat="1" ht="15.75">
      <c r="A199" s="118">
        <f t="shared" si="29"/>
        <v>8</v>
      </c>
      <c r="B199" s="26" t="s">
        <v>46</v>
      </c>
      <c r="C199" s="25">
        <v>41513</v>
      </c>
      <c r="D199" s="27" t="s">
        <v>400</v>
      </c>
      <c r="E199" s="27" t="s">
        <v>262</v>
      </c>
      <c r="F199" s="92" t="s">
        <v>47</v>
      </c>
      <c r="G199" s="88">
        <v>21210</v>
      </c>
      <c r="H199" s="104"/>
      <c r="I199" s="12">
        <v>0</v>
      </c>
      <c r="J199" s="11">
        <v>80500</v>
      </c>
      <c r="K199" s="12">
        <v>1707405000</v>
      </c>
    </row>
    <row r="200" spans="1:11" s="89" customFormat="1" ht="15.75">
      <c r="A200" s="118">
        <f t="shared" si="29"/>
        <v>8</v>
      </c>
      <c r="B200" s="26" t="s">
        <v>142</v>
      </c>
      <c r="C200" s="25">
        <v>41508</v>
      </c>
      <c r="D200" s="27" t="s">
        <v>401</v>
      </c>
      <c r="E200" s="27" t="s">
        <v>262</v>
      </c>
      <c r="F200" s="92" t="s">
        <v>48</v>
      </c>
      <c r="G200" s="88">
        <v>21036</v>
      </c>
      <c r="H200" s="104">
        <v>84755</v>
      </c>
      <c r="I200" s="12">
        <v>1782906180</v>
      </c>
      <c r="J200" s="11"/>
      <c r="K200" s="12">
        <v>0</v>
      </c>
    </row>
    <row r="201" spans="1:11" s="89" customFormat="1" ht="15.75">
      <c r="A201" s="118">
        <f t="shared" si="29"/>
        <v>9</v>
      </c>
      <c r="B201" s="26" t="s">
        <v>46</v>
      </c>
      <c r="C201" s="25">
        <v>41522</v>
      </c>
      <c r="D201" s="27" t="s">
        <v>402</v>
      </c>
      <c r="E201" s="27" t="s">
        <v>262</v>
      </c>
      <c r="F201" s="92" t="s">
        <v>47</v>
      </c>
      <c r="G201" s="88">
        <v>21120</v>
      </c>
      <c r="H201" s="104"/>
      <c r="I201" s="12">
        <v>0</v>
      </c>
      <c r="J201" s="11">
        <v>4011.37</v>
      </c>
      <c r="K201" s="12">
        <v>84720134</v>
      </c>
    </row>
    <row r="202" spans="1:11" s="89" customFormat="1" ht="15.75">
      <c r="A202" s="118">
        <f t="shared" si="29"/>
        <v>9</v>
      </c>
      <c r="B202" s="26" t="s">
        <v>46</v>
      </c>
      <c r="C202" s="25">
        <v>41522</v>
      </c>
      <c r="D202" s="27" t="s">
        <v>403</v>
      </c>
      <c r="E202" s="27" t="s">
        <v>262</v>
      </c>
      <c r="F202" s="92" t="s">
        <v>50</v>
      </c>
      <c r="G202" s="88">
        <v>21120</v>
      </c>
      <c r="H202" s="104"/>
      <c r="I202" s="12">
        <v>0</v>
      </c>
      <c r="J202" s="11">
        <v>100.63</v>
      </c>
      <c r="K202" s="12">
        <v>2125306</v>
      </c>
    </row>
    <row r="203" spans="1:11" s="89" customFormat="1" ht="15.75">
      <c r="A203" s="118">
        <f t="shared" si="29"/>
        <v>9</v>
      </c>
      <c r="B203" s="26" t="s">
        <v>49</v>
      </c>
      <c r="C203" s="25">
        <v>41522</v>
      </c>
      <c r="D203" s="27" t="s">
        <v>404</v>
      </c>
      <c r="E203" s="27" t="s">
        <v>262</v>
      </c>
      <c r="F203" s="92" t="s">
        <v>151</v>
      </c>
      <c r="G203" s="88">
        <v>21120</v>
      </c>
      <c r="H203" s="104"/>
      <c r="I203" s="12">
        <v>0</v>
      </c>
      <c r="J203" s="11">
        <v>3</v>
      </c>
      <c r="K203" s="12">
        <v>63360</v>
      </c>
    </row>
    <row r="204" spans="1:11" s="89" customFormat="1" ht="15.75">
      <c r="A204" s="118">
        <f t="shared" si="29"/>
        <v>9</v>
      </c>
      <c r="B204" s="26" t="s">
        <v>49</v>
      </c>
      <c r="C204" s="25">
        <v>41522</v>
      </c>
      <c r="D204" s="27" t="s">
        <v>405</v>
      </c>
      <c r="E204" s="27" t="s">
        <v>262</v>
      </c>
      <c r="F204" s="92" t="s">
        <v>151</v>
      </c>
      <c r="G204" s="88">
        <v>21120</v>
      </c>
      <c r="H204" s="104"/>
      <c r="I204" s="12">
        <v>0</v>
      </c>
      <c r="J204" s="11">
        <v>140</v>
      </c>
      <c r="K204" s="12">
        <v>2956800</v>
      </c>
    </row>
    <row r="205" spans="1:11" s="89" customFormat="1" ht="15.75">
      <c r="A205" s="118">
        <f t="shared" si="29"/>
        <v>9</v>
      </c>
      <c r="B205" s="26" t="s">
        <v>49</v>
      </c>
      <c r="C205" s="25">
        <v>41522</v>
      </c>
      <c r="D205" s="27" t="s">
        <v>406</v>
      </c>
      <c r="E205" s="27" t="s">
        <v>262</v>
      </c>
      <c r="F205" s="92" t="s">
        <v>53</v>
      </c>
      <c r="G205" s="88"/>
      <c r="H205" s="104"/>
      <c r="I205" s="12">
        <v>14364420</v>
      </c>
      <c r="J205" s="11"/>
      <c r="K205" s="12">
        <v>0</v>
      </c>
    </row>
    <row r="206" spans="1:11" s="89" customFormat="1" ht="15.75">
      <c r="A206" s="118">
        <f t="shared" si="29"/>
        <v>12</v>
      </c>
      <c r="B206" s="26" t="s">
        <v>46</v>
      </c>
      <c r="C206" s="25">
        <v>41624</v>
      </c>
      <c r="D206" s="27" t="s">
        <v>128</v>
      </c>
      <c r="E206" s="33" t="s">
        <v>263</v>
      </c>
      <c r="F206" s="92" t="s">
        <v>47</v>
      </c>
      <c r="G206" s="88">
        <v>21090</v>
      </c>
      <c r="H206" s="104"/>
      <c r="I206" s="12">
        <v>0</v>
      </c>
      <c r="J206" s="11">
        <v>32390.18</v>
      </c>
      <c r="K206" s="12">
        <v>683108896</v>
      </c>
    </row>
    <row r="207" spans="1:11" s="89" customFormat="1" ht="15.75">
      <c r="A207" s="118">
        <f t="shared" si="29"/>
        <v>12</v>
      </c>
      <c r="B207" s="26" t="s">
        <v>49</v>
      </c>
      <c r="C207" s="25">
        <v>41624</v>
      </c>
      <c r="D207" s="27" t="s">
        <v>150</v>
      </c>
      <c r="E207" s="33" t="s">
        <v>263</v>
      </c>
      <c r="F207" s="92" t="s">
        <v>151</v>
      </c>
      <c r="G207" s="88">
        <v>21090</v>
      </c>
      <c r="H207" s="104"/>
      <c r="I207" s="12"/>
      <c r="J207" s="11">
        <v>16.2</v>
      </c>
      <c r="K207" s="12">
        <v>341658</v>
      </c>
    </row>
    <row r="208" spans="1:11" s="89" customFormat="1" ht="15.75">
      <c r="A208" s="118">
        <f t="shared" si="29"/>
        <v>12</v>
      </c>
      <c r="B208" s="26" t="s">
        <v>49</v>
      </c>
      <c r="C208" s="25">
        <v>41624</v>
      </c>
      <c r="D208" s="27" t="s">
        <v>152</v>
      </c>
      <c r="E208" s="33" t="s">
        <v>263</v>
      </c>
      <c r="F208" s="92" t="s">
        <v>54</v>
      </c>
      <c r="G208" s="88">
        <v>21090</v>
      </c>
      <c r="H208" s="104"/>
      <c r="I208" s="12"/>
      <c r="J208" s="11">
        <v>1.62</v>
      </c>
      <c r="K208" s="12">
        <v>34166</v>
      </c>
    </row>
    <row r="209" spans="1:11" s="89" customFormat="1" ht="15.75">
      <c r="A209" s="118">
        <f t="shared" si="29"/>
        <v>12</v>
      </c>
      <c r="B209" s="26" t="s">
        <v>49</v>
      </c>
      <c r="C209" s="25">
        <v>41624</v>
      </c>
      <c r="D209" s="27" t="s">
        <v>55</v>
      </c>
      <c r="E209" s="33" t="s">
        <v>263</v>
      </c>
      <c r="F209" s="92" t="s">
        <v>151</v>
      </c>
      <c r="G209" s="88">
        <v>21090</v>
      </c>
      <c r="H209" s="104"/>
      <c r="I209" s="12"/>
      <c r="J209" s="11">
        <v>27.28</v>
      </c>
      <c r="K209" s="12">
        <v>575335</v>
      </c>
    </row>
    <row r="210" spans="1:11" s="89" customFormat="1" ht="15.75">
      <c r="A210" s="118">
        <f t="shared" si="29"/>
        <v>12</v>
      </c>
      <c r="B210" s="26" t="s">
        <v>49</v>
      </c>
      <c r="C210" s="25">
        <v>41624</v>
      </c>
      <c r="D210" s="27" t="s">
        <v>407</v>
      </c>
      <c r="E210" s="33" t="s">
        <v>263</v>
      </c>
      <c r="F210" s="92" t="s">
        <v>53</v>
      </c>
      <c r="G210" s="88"/>
      <c r="H210" s="104"/>
      <c r="I210" s="12">
        <v>13687688</v>
      </c>
      <c r="J210" s="11"/>
      <c r="K210" s="12">
        <v>0</v>
      </c>
    </row>
    <row r="211" spans="1:11" s="89" customFormat="1" ht="15.75">
      <c r="A211" s="118">
        <f t="shared" si="29"/>
        <v>10</v>
      </c>
      <c r="B211" s="26" t="s">
        <v>142</v>
      </c>
      <c r="C211" s="25">
        <v>41568</v>
      </c>
      <c r="D211" s="27" t="s">
        <v>288</v>
      </c>
      <c r="E211" s="33" t="s">
        <v>139</v>
      </c>
      <c r="F211" s="92" t="s">
        <v>48</v>
      </c>
      <c r="G211" s="88">
        <v>21036</v>
      </c>
      <c r="H211" s="104">
        <v>2232</v>
      </c>
      <c r="I211" s="12">
        <v>46952352</v>
      </c>
      <c r="J211" s="11"/>
      <c r="K211" s="12">
        <v>0</v>
      </c>
    </row>
    <row r="212" spans="1:11" s="89" customFormat="1" ht="15.75">
      <c r="A212" s="118">
        <f t="shared" si="29"/>
        <v>10</v>
      </c>
      <c r="B212" s="26" t="s">
        <v>142</v>
      </c>
      <c r="C212" s="25">
        <v>41568</v>
      </c>
      <c r="D212" s="27" t="s">
        <v>288</v>
      </c>
      <c r="E212" s="33" t="s">
        <v>139</v>
      </c>
      <c r="F212" s="92" t="s">
        <v>48</v>
      </c>
      <c r="G212" s="88">
        <v>21036</v>
      </c>
      <c r="H212" s="104">
        <v>2232</v>
      </c>
      <c r="I212" s="12">
        <v>46952352</v>
      </c>
      <c r="J212" s="11"/>
      <c r="K212" s="12">
        <v>0</v>
      </c>
    </row>
    <row r="213" spans="1:11" s="89" customFormat="1" ht="15.75">
      <c r="A213" s="118">
        <f t="shared" si="29"/>
        <v>1</v>
      </c>
      <c r="B213" s="26" t="s">
        <v>142</v>
      </c>
      <c r="C213" s="25">
        <v>41281</v>
      </c>
      <c r="D213" s="27" t="s">
        <v>408</v>
      </c>
      <c r="E213" s="33" t="s">
        <v>136</v>
      </c>
      <c r="F213" s="92" t="s">
        <v>48</v>
      </c>
      <c r="G213" s="88">
        <v>20828</v>
      </c>
      <c r="H213" s="104">
        <v>25760</v>
      </c>
      <c r="I213" s="12">
        <v>536529280</v>
      </c>
      <c r="J213" s="11"/>
      <c r="K213" s="12">
        <v>0</v>
      </c>
    </row>
    <row r="214" spans="1:11" s="89" customFormat="1" ht="15.75">
      <c r="A214" s="118">
        <f t="shared" si="29"/>
        <v>1</v>
      </c>
      <c r="B214" s="26" t="s">
        <v>142</v>
      </c>
      <c r="C214" s="25">
        <v>41281</v>
      </c>
      <c r="D214" s="27" t="s">
        <v>409</v>
      </c>
      <c r="E214" s="33" t="s">
        <v>136</v>
      </c>
      <c r="F214" s="92" t="s">
        <v>48</v>
      </c>
      <c r="G214" s="88">
        <v>20828</v>
      </c>
      <c r="H214" s="104">
        <v>29700</v>
      </c>
      <c r="I214" s="12">
        <v>618591600</v>
      </c>
      <c r="J214" s="11"/>
      <c r="K214" s="12">
        <v>0</v>
      </c>
    </row>
    <row r="215" spans="1:11" s="89" customFormat="1" ht="15.75">
      <c r="A215" s="118">
        <f t="shared" si="29"/>
        <v>1</v>
      </c>
      <c r="B215" s="26" t="s">
        <v>142</v>
      </c>
      <c r="C215" s="25">
        <v>41281</v>
      </c>
      <c r="D215" s="27" t="s">
        <v>410</v>
      </c>
      <c r="E215" s="33" t="s">
        <v>136</v>
      </c>
      <c r="F215" s="92" t="s">
        <v>48</v>
      </c>
      <c r="G215" s="88">
        <v>20828</v>
      </c>
      <c r="H215" s="104">
        <v>850</v>
      </c>
      <c r="I215" s="12">
        <v>17703800</v>
      </c>
      <c r="J215" s="11"/>
      <c r="K215" s="12">
        <v>0</v>
      </c>
    </row>
    <row r="216" spans="1:11" s="89" customFormat="1" ht="15.75">
      <c r="A216" s="118">
        <f t="shared" si="29"/>
        <v>1</v>
      </c>
      <c r="B216" s="26" t="s">
        <v>46</v>
      </c>
      <c r="C216" s="25">
        <v>41284</v>
      </c>
      <c r="D216" s="27" t="s">
        <v>411</v>
      </c>
      <c r="E216" s="33" t="s">
        <v>136</v>
      </c>
      <c r="F216" s="92" t="s">
        <v>47</v>
      </c>
      <c r="G216" s="88">
        <v>20840</v>
      </c>
      <c r="H216" s="104"/>
      <c r="I216" s="12">
        <v>0</v>
      </c>
      <c r="J216" s="11">
        <v>53490</v>
      </c>
      <c r="K216" s="12">
        <v>1114731600</v>
      </c>
    </row>
    <row r="217" spans="1:11" s="89" customFormat="1" ht="15.75">
      <c r="A217" s="118">
        <f t="shared" si="29"/>
        <v>1</v>
      </c>
      <c r="B217" s="26" t="s">
        <v>46</v>
      </c>
      <c r="C217" s="25">
        <v>41293</v>
      </c>
      <c r="D217" s="27" t="s">
        <v>412</v>
      </c>
      <c r="E217" s="33" t="s">
        <v>136</v>
      </c>
      <c r="F217" s="92" t="s">
        <v>47</v>
      </c>
      <c r="G217" s="88">
        <v>20830</v>
      </c>
      <c r="H217" s="104"/>
      <c r="I217" s="12">
        <v>0</v>
      </c>
      <c r="J217" s="11">
        <v>2785</v>
      </c>
      <c r="K217" s="12">
        <v>58011550</v>
      </c>
    </row>
    <row r="218" spans="1:11" s="89" customFormat="1" ht="15.75">
      <c r="A218" s="118">
        <f t="shared" si="29"/>
        <v>1</v>
      </c>
      <c r="B218" s="26" t="s">
        <v>49</v>
      </c>
      <c r="C218" s="25">
        <v>41293</v>
      </c>
      <c r="D218" s="27" t="s">
        <v>413</v>
      </c>
      <c r="E218" s="33" t="s">
        <v>136</v>
      </c>
      <c r="F218" s="92" t="s">
        <v>151</v>
      </c>
      <c r="G218" s="88">
        <v>20830</v>
      </c>
      <c r="H218" s="104"/>
      <c r="I218" s="12">
        <v>0</v>
      </c>
      <c r="J218" s="11">
        <v>35</v>
      </c>
      <c r="K218" s="12">
        <v>729050</v>
      </c>
    </row>
    <row r="219" spans="1:11" s="89" customFormat="1" ht="15.75">
      <c r="A219" s="118">
        <f t="shared" si="29"/>
        <v>1</v>
      </c>
      <c r="B219" s="26" t="s">
        <v>49</v>
      </c>
      <c r="C219" s="25">
        <v>41293</v>
      </c>
      <c r="D219" s="27" t="s">
        <v>414</v>
      </c>
      <c r="E219" s="33" t="s">
        <v>136</v>
      </c>
      <c r="F219" s="92" t="s">
        <v>53</v>
      </c>
      <c r="G219" s="88"/>
      <c r="H219" s="104"/>
      <c r="I219" s="12">
        <v>647520</v>
      </c>
      <c r="J219" s="11"/>
      <c r="K219" s="12">
        <v>0</v>
      </c>
    </row>
    <row r="220" spans="1:11" s="89" customFormat="1" ht="15.75">
      <c r="A220" s="118">
        <f t="shared" si="29"/>
        <v>5</v>
      </c>
      <c r="B220" s="26" t="s">
        <v>142</v>
      </c>
      <c r="C220" s="25">
        <v>41424</v>
      </c>
      <c r="D220" s="27" t="s">
        <v>415</v>
      </c>
      <c r="E220" s="33" t="s">
        <v>136</v>
      </c>
      <c r="F220" s="92" t="s">
        <v>48</v>
      </c>
      <c r="G220" s="88">
        <v>20828</v>
      </c>
      <c r="H220" s="104">
        <v>53200</v>
      </c>
      <c r="I220" s="12">
        <v>1108049600</v>
      </c>
      <c r="J220" s="11"/>
      <c r="K220" s="12">
        <v>0</v>
      </c>
    </row>
    <row r="221" spans="1:11" s="89" customFormat="1" ht="15.75">
      <c r="A221" s="118">
        <f t="shared" si="29"/>
        <v>5</v>
      </c>
      <c r="B221" s="26" t="s">
        <v>142</v>
      </c>
      <c r="C221" s="25">
        <v>41424</v>
      </c>
      <c r="D221" s="27" t="s">
        <v>416</v>
      </c>
      <c r="E221" s="33" t="s">
        <v>136</v>
      </c>
      <c r="F221" s="92" t="s">
        <v>48</v>
      </c>
      <c r="G221" s="88">
        <v>20828</v>
      </c>
      <c r="H221" s="104">
        <v>5655</v>
      </c>
      <c r="I221" s="12">
        <v>117782340</v>
      </c>
      <c r="J221" s="11"/>
      <c r="K221" s="12">
        <v>0</v>
      </c>
    </row>
    <row r="222" spans="1:11" s="89" customFormat="1" ht="15.75">
      <c r="A222" s="118">
        <f t="shared" si="29"/>
        <v>5</v>
      </c>
      <c r="B222" s="26" t="s">
        <v>142</v>
      </c>
      <c r="C222" s="25">
        <v>41424</v>
      </c>
      <c r="D222" s="27" t="s">
        <v>417</v>
      </c>
      <c r="E222" s="33" t="s">
        <v>136</v>
      </c>
      <c r="F222" s="92" t="s">
        <v>48</v>
      </c>
      <c r="G222" s="88">
        <v>20828</v>
      </c>
      <c r="H222" s="104">
        <v>4350</v>
      </c>
      <c r="I222" s="12">
        <v>90601800</v>
      </c>
      <c r="J222" s="11"/>
      <c r="K222" s="12">
        <v>0</v>
      </c>
    </row>
    <row r="223" spans="1:11" s="89" customFormat="1" ht="15.75">
      <c r="A223" s="118">
        <f t="shared" si="29"/>
        <v>6</v>
      </c>
      <c r="B223" s="26" t="s">
        <v>46</v>
      </c>
      <c r="C223" s="25">
        <v>41428</v>
      </c>
      <c r="D223" s="27" t="s">
        <v>418</v>
      </c>
      <c r="E223" s="33" t="s">
        <v>136</v>
      </c>
      <c r="F223" s="92" t="s">
        <v>47</v>
      </c>
      <c r="G223" s="88">
        <v>21036</v>
      </c>
      <c r="H223" s="104"/>
      <c r="I223" s="12">
        <v>0</v>
      </c>
      <c r="J223" s="11">
        <v>60000</v>
      </c>
      <c r="K223" s="12">
        <v>1262160000</v>
      </c>
    </row>
    <row r="224" spans="1:11" s="89" customFormat="1" ht="15.75">
      <c r="A224" s="118">
        <f t="shared" si="29"/>
        <v>6</v>
      </c>
      <c r="B224" s="26" t="s">
        <v>49</v>
      </c>
      <c r="C224" s="25">
        <v>41436</v>
      </c>
      <c r="D224" s="27" t="s">
        <v>419</v>
      </c>
      <c r="E224" s="33" t="s">
        <v>136</v>
      </c>
      <c r="F224" s="92" t="s">
        <v>151</v>
      </c>
      <c r="G224" s="88">
        <v>21035</v>
      </c>
      <c r="H224" s="104"/>
      <c r="I224" s="12">
        <v>0</v>
      </c>
      <c r="J224" s="11">
        <v>35</v>
      </c>
      <c r="K224" s="12">
        <v>736225</v>
      </c>
    </row>
    <row r="225" spans="1:11" s="89" customFormat="1" ht="15.75">
      <c r="A225" s="118">
        <f t="shared" si="29"/>
        <v>6</v>
      </c>
      <c r="B225" s="26" t="s">
        <v>46</v>
      </c>
      <c r="C225" s="25">
        <v>41436</v>
      </c>
      <c r="D225" s="27" t="s">
        <v>420</v>
      </c>
      <c r="E225" s="33" t="s">
        <v>136</v>
      </c>
      <c r="F225" s="92" t="s">
        <v>47</v>
      </c>
      <c r="G225" s="88">
        <v>21035</v>
      </c>
      <c r="H225" s="104"/>
      <c r="I225" s="12">
        <v>0</v>
      </c>
      <c r="J225" s="11">
        <v>3103.33</v>
      </c>
      <c r="K225" s="12">
        <v>65278547</v>
      </c>
    </row>
    <row r="226" spans="1:11" s="89" customFormat="1" ht="15.75">
      <c r="A226" s="118">
        <f t="shared" si="29"/>
        <v>6</v>
      </c>
      <c r="B226" s="26" t="s">
        <v>46</v>
      </c>
      <c r="C226" s="25">
        <v>41436</v>
      </c>
      <c r="D226" s="27" t="s">
        <v>421</v>
      </c>
      <c r="E226" s="33" t="s">
        <v>136</v>
      </c>
      <c r="F226" s="92" t="s">
        <v>50</v>
      </c>
      <c r="G226" s="88">
        <v>21035</v>
      </c>
      <c r="H226" s="104"/>
      <c r="I226" s="12">
        <v>0</v>
      </c>
      <c r="J226" s="11">
        <v>66.67</v>
      </c>
      <c r="K226" s="12">
        <v>1402403</v>
      </c>
    </row>
    <row r="227" spans="1:11" s="89" customFormat="1" ht="15.75">
      <c r="A227" s="118">
        <f t="shared" si="29"/>
        <v>6</v>
      </c>
      <c r="B227" s="26" t="s">
        <v>49</v>
      </c>
      <c r="C227" s="25">
        <v>41436</v>
      </c>
      <c r="D227" s="27" t="s">
        <v>422</v>
      </c>
      <c r="E227" s="33" t="s">
        <v>136</v>
      </c>
      <c r="F227" s="92" t="s">
        <v>53</v>
      </c>
      <c r="G227" s="88"/>
      <c r="H227" s="104"/>
      <c r="I227" s="12">
        <v>13143435</v>
      </c>
      <c r="J227" s="11"/>
      <c r="K227" s="12">
        <v>0</v>
      </c>
    </row>
    <row r="228" spans="1:11" s="89" customFormat="1" ht="15.75">
      <c r="A228" s="118">
        <f t="shared" si="29"/>
        <v>8</v>
      </c>
      <c r="B228" s="26" t="s">
        <v>142</v>
      </c>
      <c r="C228" s="25">
        <v>41509</v>
      </c>
      <c r="D228" s="27" t="s">
        <v>423</v>
      </c>
      <c r="E228" s="33" t="s">
        <v>136</v>
      </c>
      <c r="F228" s="92" t="s">
        <v>48</v>
      </c>
      <c r="G228" s="88">
        <v>21036</v>
      </c>
      <c r="H228" s="104">
        <v>31800</v>
      </c>
      <c r="I228" s="12">
        <v>668944800</v>
      </c>
      <c r="J228" s="11"/>
      <c r="K228" s="12">
        <v>0</v>
      </c>
    </row>
    <row r="229" spans="1:11" s="89" customFormat="1" ht="15.75">
      <c r="A229" s="118">
        <f t="shared" si="29"/>
        <v>8</v>
      </c>
      <c r="B229" s="26" t="s">
        <v>142</v>
      </c>
      <c r="C229" s="25">
        <v>41509</v>
      </c>
      <c r="D229" s="27" t="s">
        <v>424</v>
      </c>
      <c r="E229" s="33" t="s">
        <v>136</v>
      </c>
      <c r="F229" s="92" t="s">
        <v>48</v>
      </c>
      <c r="G229" s="88">
        <v>21036</v>
      </c>
      <c r="H229" s="104">
        <v>17400</v>
      </c>
      <c r="I229" s="12">
        <v>366026400</v>
      </c>
      <c r="J229" s="11"/>
      <c r="K229" s="12">
        <v>0</v>
      </c>
    </row>
    <row r="230" spans="1:11" s="89" customFormat="1" ht="15.75">
      <c r="A230" s="118">
        <f t="shared" si="29"/>
        <v>8</v>
      </c>
      <c r="B230" s="26" t="s">
        <v>142</v>
      </c>
      <c r="C230" s="25">
        <v>41509</v>
      </c>
      <c r="D230" s="27" t="s">
        <v>425</v>
      </c>
      <c r="E230" s="33" t="s">
        <v>136</v>
      </c>
      <c r="F230" s="92" t="s">
        <v>48</v>
      </c>
      <c r="G230" s="88">
        <v>21036</v>
      </c>
      <c r="H230" s="104">
        <v>26100</v>
      </c>
      <c r="I230" s="12">
        <v>549039600</v>
      </c>
      <c r="J230" s="11"/>
      <c r="K230" s="12">
        <v>0</v>
      </c>
    </row>
    <row r="231" spans="1:11" s="89" customFormat="1" ht="15.75">
      <c r="A231" s="118">
        <f t="shared" si="29"/>
        <v>8</v>
      </c>
      <c r="B231" s="26" t="s">
        <v>46</v>
      </c>
      <c r="C231" s="25">
        <v>41513</v>
      </c>
      <c r="D231" s="27" t="s">
        <v>426</v>
      </c>
      <c r="E231" s="33" t="s">
        <v>136</v>
      </c>
      <c r="F231" s="92" t="s">
        <v>47</v>
      </c>
      <c r="G231" s="88">
        <v>21210</v>
      </c>
      <c r="H231" s="104"/>
      <c r="I231" s="12">
        <v>0</v>
      </c>
      <c r="J231" s="11">
        <v>71500</v>
      </c>
      <c r="K231" s="12">
        <v>1516515000</v>
      </c>
    </row>
    <row r="232" spans="1:11" s="89" customFormat="1" ht="15.75">
      <c r="A232" s="118">
        <f t="shared" si="29"/>
        <v>9</v>
      </c>
      <c r="B232" s="26" t="s">
        <v>46</v>
      </c>
      <c r="C232" s="25">
        <v>41520</v>
      </c>
      <c r="D232" s="27" t="s">
        <v>427</v>
      </c>
      <c r="E232" s="33" t="s">
        <v>136</v>
      </c>
      <c r="F232" s="92" t="s">
        <v>47</v>
      </c>
      <c r="G232" s="88">
        <v>21120</v>
      </c>
      <c r="H232" s="104"/>
      <c r="I232" s="12">
        <v>0</v>
      </c>
      <c r="J232" s="11">
        <v>3695.49</v>
      </c>
      <c r="K232" s="12">
        <v>78048749</v>
      </c>
    </row>
    <row r="233" spans="1:11" s="89" customFormat="1" ht="15.75">
      <c r="A233" s="118">
        <f t="shared" si="29"/>
        <v>9</v>
      </c>
      <c r="B233" s="26" t="s">
        <v>46</v>
      </c>
      <c r="C233" s="25">
        <v>41520</v>
      </c>
      <c r="D233" s="27" t="s">
        <v>428</v>
      </c>
      <c r="E233" s="33" t="s">
        <v>136</v>
      </c>
      <c r="F233" s="92" t="s">
        <v>50</v>
      </c>
      <c r="G233" s="88">
        <v>21120</v>
      </c>
      <c r="H233" s="104"/>
      <c r="I233" s="12">
        <v>0</v>
      </c>
      <c r="J233" s="11">
        <v>69.510000000000005</v>
      </c>
      <c r="K233" s="12">
        <v>1468051</v>
      </c>
    </row>
    <row r="234" spans="1:11" s="89" customFormat="1" ht="15.75">
      <c r="A234" s="118">
        <f t="shared" si="29"/>
        <v>9</v>
      </c>
      <c r="B234" s="26" t="s">
        <v>49</v>
      </c>
      <c r="C234" s="25">
        <v>41520</v>
      </c>
      <c r="D234" s="27" t="s">
        <v>429</v>
      </c>
      <c r="E234" s="33" t="s">
        <v>136</v>
      </c>
      <c r="F234" s="92" t="s">
        <v>151</v>
      </c>
      <c r="G234" s="88">
        <v>21120</v>
      </c>
      <c r="H234" s="104"/>
      <c r="I234" s="12">
        <v>0</v>
      </c>
      <c r="J234" s="11">
        <v>35</v>
      </c>
      <c r="K234" s="12">
        <v>739200</v>
      </c>
    </row>
    <row r="235" spans="1:11" s="89" customFormat="1" ht="15.75">
      <c r="A235" s="118">
        <f t="shared" si="29"/>
        <v>9</v>
      </c>
      <c r="B235" s="26" t="s">
        <v>49</v>
      </c>
      <c r="C235" s="25">
        <v>41520</v>
      </c>
      <c r="D235" s="27" t="s">
        <v>430</v>
      </c>
      <c r="E235" s="33" t="s">
        <v>136</v>
      </c>
      <c r="F235" s="92" t="s">
        <v>53</v>
      </c>
      <c r="G235" s="88"/>
      <c r="H235" s="104"/>
      <c r="I235" s="12">
        <v>12760200</v>
      </c>
      <c r="J235" s="11"/>
      <c r="K235" s="12">
        <v>0</v>
      </c>
    </row>
    <row r="236" spans="1:11" s="89" customFormat="1" ht="15.75">
      <c r="A236" s="118">
        <f t="shared" si="29"/>
        <v>9</v>
      </c>
      <c r="B236" s="26" t="s">
        <v>142</v>
      </c>
      <c r="C236" s="25">
        <v>41543</v>
      </c>
      <c r="D236" s="27" t="s">
        <v>431</v>
      </c>
      <c r="E236" s="33" t="s">
        <v>136</v>
      </c>
      <c r="F236" s="92" t="s">
        <v>48</v>
      </c>
      <c r="G236" s="88">
        <v>21036</v>
      </c>
      <c r="H236" s="104">
        <v>95000</v>
      </c>
      <c r="I236" s="12">
        <v>1998420000</v>
      </c>
      <c r="J236" s="11"/>
      <c r="K236" s="12">
        <v>0</v>
      </c>
    </row>
    <row r="237" spans="1:11" s="89" customFormat="1" ht="15.75">
      <c r="A237" s="118">
        <f t="shared" si="29"/>
        <v>9</v>
      </c>
      <c r="B237" s="26" t="s">
        <v>46</v>
      </c>
      <c r="C237" s="25">
        <v>41547</v>
      </c>
      <c r="D237" s="27" t="s">
        <v>432</v>
      </c>
      <c r="E237" s="33" t="s">
        <v>136</v>
      </c>
      <c r="F237" s="92" t="s">
        <v>47</v>
      </c>
      <c r="G237" s="88">
        <v>21090</v>
      </c>
      <c r="H237" s="104"/>
      <c r="I237" s="12">
        <v>0</v>
      </c>
      <c r="J237" s="11">
        <v>90200</v>
      </c>
      <c r="K237" s="12">
        <v>1902318000</v>
      </c>
    </row>
    <row r="238" spans="1:11" s="89" customFormat="1" ht="15.75">
      <c r="A238" s="118">
        <f t="shared" si="29"/>
        <v>10</v>
      </c>
      <c r="B238" s="26" t="s">
        <v>46</v>
      </c>
      <c r="C238" s="25">
        <v>41555</v>
      </c>
      <c r="D238" s="27" t="s">
        <v>433</v>
      </c>
      <c r="E238" s="33" t="s">
        <v>136</v>
      </c>
      <c r="F238" s="92" t="s">
        <v>47</v>
      </c>
      <c r="G238" s="88">
        <v>21090</v>
      </c>
      <c r="H238" s="104"/>
      <c r="I238" s="12">
        <v>0</v>
      </c>
      <c r="J238" s="11">
        <v>4664.78</v>
      </c>
      <c r="K238" s="12">
        <v>98380210</v>
      </c>
    </row>
    <row r="239" spans="1:11" s="89" customFormat="1" ht="15.75">
      <c r="A239" s="118">
        <f t="shared" si="29"/>
        <v>10</v>
      </c>
      <c r="B239" s="26" t="s">
        <v>49</v>
      </c>
      <c r="C239" s="25">
        <v>41555</v>
      </c>
      <c r="D239" s="27" t="s">
        <v>434</v>
      </c>
      <c r="E239" s="33" t="s">
        <v>136</v>
      </c>
      <c r="F239" s="92" t="s">
        <v>151</v>
      </c>
      <c r="G239" s="88">
        <v>21090</v>
      </c>
      <c r="H239" s="104"/>
      <c r="I239" s="12">
        <v>0</v>
      </c>
      <c r="J239" s="11">
        <v>100.22</v>
      </c>
      <c r="K239" s="12">
        <v>2113640</v>
      </c>
    </row>
    <row r="240" spans="1:11" s="89" customFormat="1" ht="15.75">
      <c r="A240" s="118">
        <f t="shared" si="29"/>
        <v>10</v>
      </c>
      <c r="B240" s="26" t="s">
        <v>49</v>
      </c>
      <c r="C240" s="25">
        <v>41555</v>
      </c>
      <c r="D240" s="27" t="s">
        <v>434</v>
      </c>
      <c r="E240" s="33" t="s">
        <v>136</v>
      </c>
      <c r="F240" s="92" t="s">
        <v>151</v>
      </c>
      <c r="G240" s="88">
        <v>21090</v>
      </c>
      <c r="H240" s="104"/>
      <c r="I240" s="12">
        <v>0</v>
      </c>
      <c r="J240" s="11">
        <v>35</v>
      </c>
      <c r="K240" s="12">
        <v>738150</v>
      </c>
    </row>
    <row r="241" spans="1:11" s="89" customFormat="1" ht="15.75">
      <c r="A241" s="118">
        <f t="shared" si="29"/>
        <v>10</v>
      </c>
      <c r="B241" s="26" t="s">
        <v>49</v>
      </c>
      <c r="C241" s="25">
        <v>41555</v>
      </c>
      <c r="D241" s="27" t="s">
        <v>435</v>
      </c>
      <c r="E241" s="33" t="s">
        <v>136</v>
      </c>
      <c r="F241" s="92" t="s">
        <v>53</v>
      </c>
      <c r="G241" s="88"/>
      <c r="H241" s="104"/>
      <c r="I241" s="12">
        <v>5130000</v>
      </c>
      <c r="J241" s="11"/>
      <c r="K241" s="12">
        <v>0</v>
      </c>
    </row>
    <row r="242" spans="1:11" s="89" customFormat="1" ht="15.75">
      <c r="A242" s="118">
        <f t="shared" si="29"/>
        <v>11</v>
      </c>
      <c r="B242" s="26" t="s">
        <v>142</v>
      </c>
      <c r="C242" s="25">
        <v>41585</v>
      </c>
      <c r="D242" s="27" t="s">
        <v>436</v>
      </c>
      <c r="E242" s="33" t="s">
        <v>136</v>
      </c>
      <c r="F242" s="92" t="s">
        <v>48</v>
      </c>
      <c r="G242" s="88">
        <v>21036</v>
      </c>
      <c r="H242" s="104">
        <v>70300</v>
      </c>
      <c r="I242" s="12">
        <v>1478830800</v>
      </c>
      <c r="J242" s="11"/>
      <c r="K242" s="12">
        <v>0</v>
      </c>
    </row>
    <row r="243" spans="1:11" s="89" customFormat="1" ht="15.75">
      <c r="A243" s="118">
        <f t="shared" si="29"/>
        <v>11</v>
      </c>
      <c r="B243" s="26" t="s">
        <v>142</v>
      </c>
      <c r="C243" s="25">
        <v>41585</v>
      </c>
      <c r="D243" s="27" t="s">
        <v>437</v>
      </c>
      <c r="E243" s="33" t="s">
        <v>136</v>
      </c>
      <c r="F243" s="92" t="s">
        <v>48</v>
      </c>
      <c r="G243" s="88">
        <v>21036</v>
      </c>
      <c r="H243" s="104">
        <v>16530</v>
      </c>
      <c r="I243" s="12">
        <v>347725080</v>
      </c>
      <c r="J243" s="11"/>
      <c r="K243" s="12">
        <v>0</v>
      </c>
    </row>
    <row r="244" spans="1:11" s="89" customFormat="1" ht="15.75">
      <c r="A244" s="118">
        <f t="shared" si="29"/>
        <v>11</v>
      </c>
      <c r="B244" s="26" t="s">
        <v>142</v>
      </c>
      <c r="C244" s="25">
        <v>41585</v>
      </c>
      <c r="D244" s="27" t="s">
        <v>438</v>
      </c>
      <c r="E244" s="33" t="s">
        <v>136</v>
      </c>
      <c r="F244" s="92" t="s">
        <v>48</v>
      </c>
      <c r="G244" s="88">
        <v>21036</v>
      </c>
      <c r="H244" s="104">
        <v>11000</v>
      </c>
      <c r="I244" s="12">
        <v>231396000</v>
      </c>
      <c r="J244" s="11"/>
      <c r="K244" s="12">
        <v>0</v>
      </c>
    </row>
    <row r="245" spans="1:11" s="89" customFormat="1" ht="15.75">
      <c r="A245" s="118">
        <f t="shared" si="29"/>
        <v>11</v>
      </c>
      <c r="B245" s="26" t="s">
        <v>46</v>
      </c>
      <c r="C245" s="25">
        <v>41590</v>
      </c>
      <c r="D245" s="27" t="s">
        <v>439</v>
      </c>
      <c r="E245" s="33" t="s">
        <v>136</v>
      </c>
      <c r="F245" s="92" t="s">
        <v>47</v>
      </c>
      <c r="G245" s="88">
        <v>21120</v>
      </c>
      <c r="H245" s="104"/>
      <c r="I245" s="12">
        <v>0</v>
      </c>
      <c r="J245" s="11">
        <v>92900</v>
      </c>
      <c r="K245" s="12">
        <v>1962048000</v>
      </c>
    </row>
    <row r="246" spans="1:11" s="89" customFormat="1" ht="15.75">
      <c r="A246" s="118">
        <f t="shared" si="29"/>
        <v>11</v>
      </c>
      <c r="B246" s="26" t="s">
        <v>46</v>
      </c>
      <c r="C246" s="25">
        <v>41597</v>
      </c>
      <c r="D246" s="27" t="s">
        <v>440</v>
      </c>
      <c r="E246" s="33" t="s">
        <v>136</v>
      </c>
      <c r="F246" s="92" t="s">
        <v>47</v>
      </c>
      <c r="G246" s="88">
        <v>21080</v>
      </c>
      <c r="H246" s="104"/>
      <c r="I246" s="12">
        <v>0</v>
      </c>
      <c r="J246" s="11">
        <v>4804.68</v>
      </c>
      <c r="K246" s="12">
        <v>101282654</v>
      </c>
    </row>
    <row r="247" spans="1:11" s="89" customFormat="1" ht="15.75">
      <c r="A247" s="118">
        <f t="shared" si="29"/>
        <v>11</v>
      </c>
      <c r="B247" s="26" t="s">
        <v>49</v>
      </c>
      <c r="C247" s="25">
        <v>41597</v>
      </c>
      <c r="D247" s="27" t="s">
        <v>441</v>
      </c>
      <c r="E247" s="33" t="s">
        <v>136</v>
      </c>
      <c r="F247" s="92" t="s">
        <v>151</v>
      </c>
      <c r="G247" s="88">
        <v>21080</v>
      </c>
      <c r="H247" s="104"/>
      <c r="I247" s="12">
        <v>0</v>
      </c>
      <c r="J247" s="11">
        <v>90.32</v>
      </c>
      <c r="K247" s="12">
        <v>1903946</v>
      </c>
    </row>
    <row r="248" spans="1:11" s="89" customFormat="1" ht="15.75">
      <c r="A248" s="118">
        <f t="shared" si="29"/>
        <v>11</v>
      </c>
      <c r="B248" s="26" t="s">
        <v>49</v>
      </c>
      <c r="C248" s="25">
        <v>41597</v>
      </c>
      <c r="D248" s="27" t="s">
        <v>442</v>
      </c>
      <c r="E248" s="33" t="s">
        <v>136</v>
      </c>
      <c r="F248" s="92" t="s">
        <v>151</v>
      </c>
      <c r="G248" s="88">
        <v>21080</v>
      </c>
      <c r="H248" s="104"/>
      <c r="I248" s="12">
        <v>0</v>
      </c>
      <c r="J248" s="11">
        <v>35</v>
      </c>
      <c r="K248" s="12">
        <v>737800</v>
      </c>
    </row>
    <row r="249" spans="1:11" s="89" customFormat="1" ht="15.75">
      <c r="A249" s="118">
        <f t="shared" si="29"/>
        <v>11</v>
      </c>
      <c r="B249" s="26" t="s">
        <v>49</v>
      </c>
      <c r="C249" s="25">
        <v>41597</v>
      </c>
      <c r="D249" s="27" t="s">
        <v>443</v>
      </c>
      <c r="E249" s="33" t="s">
        <v>136</v>
      </c>
      <c r="F249" s="92" t="s">
        <v>53</v>
      </c>
      <c r="G249" s="88"/>
      <c r="H249" s="104"/>
      <c r="I249" s="12">
        <v>8020520</v>
      </c>
      <c r="J249" s="11"/>
      <c r="K249" s="12">
        <v>0</v>
      </c>
    </row>
    <row r="250" spans="1:11" s="89" customFormat="1" ht="15.75">
      <c r="A250" s="118">
        <f t="shared" si="29"/>
        <v>12</v>
      </c>
      <c r="B250" s="26" t="s">
        <v>142</v>
      </c>
      <c r="C250" s="25">
        <v>41615</v>
      </c>
      <c r="D250" s="27" t="s">
        <v>444</v>
      </c>
      <c r="E250" s="33" t="s">
        <v>136</v>
      </c>
      <c r="F250" s="92" t="s">
        <v>48</v>
      </c>
      <c r="G250" s="88">
        <v>21036</v>
      </c>
      <c r="H250" s="104">
        <v>61600</v>
      </c>
      <c r="I250" s="12">
        <v>1295817600</v>
      </c>
      <c r="J250" s="11"/>
      <c r="K250" s="12">
        <v>0</v>
      </c>
    </row>
    <row r="251" spans="1:11" s="89" customFormat="1" ht="15.75">
      <c r="A251" s="118">
        <f t="shared" si="29"/>
        <v>12</v>
      </c>
      <c r="B251" s="26" t="s">
        <v>142</v>
      </c>
      <c r="C251" s="25">
        <v>41615</v>
      </c>
      <c r="D251" s="27" t="s">
        <v>445</v>
      </c>
      <c r="E251" s="33" t="s">
        <v>136</v>
      </c>
      <c r="F251" s="92" t="s">
        <v>48</v>
      </c>
      <c r="G251" s="88">
        <v>21036</v>
      </c>
      <c r="H251" s="104">
        <v>8944</v>
      </c>
      <c r="I251" s="12">
        <v>188145984</v>
      </c>
      <c r="J251" s="11"/>
      <c r="K251" s="12">
        <v>0</v>
      </c>
    </row>
    <row r="252" spans="1:11" s="89" customFormat="1" ht="15.75">
      <c r="A252" s="118">
        <f t="shared" si="29"/>
        <v>12</v>
      </c>
      <c r="B252" s="26" t="s">
        <v>46</v>
      </c>
      <c r="C252" s="25">
        <v>41619</v>
      </c>
      <c r="D252" s="27" t="s">
        <v>446</v>
      </c>
      <c r="E252" s="33" t="s">
        <v>136</v>
      </c>
      <c r="F252" s="92" t="s">
        <v>47</v>
      </c>
      <c r="G252" s="88">
        <v>21130</v>
      </c>
      <c r="H252" s="104"/>
      <c r="I252" s="12">
        <v>0</v>
      </c>
      <c r="J252" s="11">
        <v>67000</v>
      </c>
      <c r="K252" s="12">
        <v>1415710000</v>
      </c>
    </row>
    <row r="253" spans="1:11" s="89" customFormat="1" ht="15.75">
      <c r="A253" s="118">
        <f t="shared" si="29"/>
        <v>12</v>
      </c>
      <c r="B253" s="26" t="s">
        <v>46</v>
      </c>
      <c r="C253" s="25">
        <v>41629</v>
      </c>
      <c r="D253" s="27" t="s">
        <v>447</v>
      </c>
      <c r="E253" s="33" t="s">
        <v>136</v>
      </c>
      <c r="F253" s="92" t="s">
        <v>47</v>
      </c>
      <c r="G253" s="88">
        <v>21085</v>
      </c>
      <c r="H253" s="104"/>
      <c r="I253" s="12">
        <v>0</v>
      </c>
      <c r="J253" s="11">
        <v>3415.94</v>
      </c>
      <c r="K253" s="12">
        <v>72025095</v>
      </c>
    </row>
    <row r="254" spans="1:11" s="89" customFormat="1" ht="15.75">
      <c r="A254" s="118">
        <f t="shared" ref="A254:A317" si="30">IF(C254&lt;&gt;"",MONTH(C254),"")</f>
        <v>12</v>
      </c>
      <c r="B254" s="26" t="s">
        <v>49</v>
      </c>
      <c r="C254" s="25">
        <v>41629</v>
      </c>
      <c r="D254" s="27" t="s">
        <v>448</v>
      </c>
      <c r="E254" s="33" t="s">
        <v>136</v>
      </c>
      <c r="F254" s="92" t="s">
        <v>50</v>
      </c>
      <c r="G254" s="88">
        <v>21085</v>
      </c>
      <c r="H254" s="104"/>
      <c r="I254" s="12">
        <v>0</v>
      </c>
      <c r="J254" s="11">
        <v>93.06</v>
      </c>
      <c r="K254" s="12">
        <v>1962170</v>
      </c>
    </row>
    <row r="255" spans="1:11" s="89" customFormat="1" ht="15.75">
      <c r="A255" s="118">
        <f t="shared" si="30"/>
        <v>12</v>
      </c>
      <c r="B255" s="26" t="s">
        <v>49</v>
      </c>
      <c r="C255" s="25">
        <v>41629</v>
      </c>
      <c r="D255" s="27" t="s">
        <v>449</v>
      </c>
      <c r="E255" s="33" t="s">
        <v>136</v>
      </c>
      <c r="F255" s="92" t="s">
        <v>151</v>
      </c>
      <c r="G255" s="88">
        <v>21085</v>
      </c>
      <c r="H255" s="104"/>
      <c r="I255" s="12">
        <v>0</v>
      </c>
      <c r="J255" s="11">
        <v>35</v>
      </c>
      <c r="K255" s="12">
        <v>737975</v>
      </c>
    </row>
    <row r="256" spans="1:11" s="89" customFormat="1" ht="15.75">
      <c r="A256" s="118">
        <f t="shared" si="30"/>
        <v>12</v>
      </c>
      <c r="B256" s="26" t="s">
        <v>49</v>
      </c>
      <c r="C256" s="25">
        <v>41629</v>
      </c>
      <c r="D256" s="27" t="s">
        <v>450</v>
      </c>
      <c r="E256" s="33" t="s">
        <v>136</v>
      </c>
      <c r="F256" s="92" t="s">
        <v>53</v>
      </c>
      <c r="G256" s="88"/>
      <c r="H256" s="104"/>
      <c r="I256" s="12">
        <v>6471656</v>
      </c>
      <c r="J256" s="11"/>
      <c r="K256" s="12">
        <v>0</v>
      </c>
    </row>
    <row r="257" spans="1:11" s="89" customFormat="1" ht="15.75">
      <c r="A257" s="118">
        <f t="shared" si="30"/>
        <v>7</v>
      </c>
      <c r="B257" s="26" t="s">
        <v>46</v>
      </c>
      <c r="C257" s="25">
        <v>41463</v>
      </c>
      <c r="D257" s="27" t="s">
        <v>451</v>
      </c>
      <c r="E257" s="33" t="s">
        <v>137</v>
      </c>
      <c r="F257" s="92" t="s">
        <v>95</v>
      </c>
      <c r="G257" s="88">
        <v>21246</v>
      </c>
      <c r="H257" s="104"/>
      <c r="I257" s="12">
        <v>0</v>
      </c>
      <c r="J257" s="11">
        <v>94653.111173868019</v>
      </c>
      <c r="K257" s="12">
        <v>2011000000</v>
      </c>
    </row>
    <row r="258" spans="1:11" s="89" customFormat="1" ht="15.75">
      <c r="A258" s="118">
        <f t="shared" si="30"/>
        <v>8</v>
      </c>
      <c r="B258" s="26" t="s">
        <v>46</v>
      </c>
      <c r="C258" s="25">
        <v>41493</v>
      </c>
      <c r="D258" s="27" t="s">
        <v>451</v>
      </c>
      <c r="E258" s="33" t="s">
        <v>137</v>
      </c>
      <c r="F258" s="92" t="s">
        <v>95</v>
      </c>
      <c r="G258" s="88">
        <v>21050</v>
      </c>
      <c r="H258" s="104"/>
      <c r="I258" s="12"/>
      <c r="J258" s="11">
        <v>21377.672209026128</v>
      </c>
      <c r="K258" s="12">
        <v>450000000</v>
      </c>
    </row>
    <row r="259" spans="1:11" s="89" customFormat="1" ht="15.75">
      <c r="A259" s="118">
        <f t="shared" si="30"/>
        <v>9</v>
      </c>
      <c r="B259" s="26" t="s">
        <v>46</v>
      </c>
      <c r="C259" s="25">
        <v>41521</v>
      </c>
      <c r="D259" s="27" t="s">
        <v>451</v>
      </c>
      <c r="E259" s="33" t="s">
        <v>137</v>
      </c>
      <c r="F259" s="92" t="s">
        <v>95</v>
      </c>
      <c r="G259" s="88">
        <v>21243.698005812777</v>
      </c>
      <c r="H259" s="104"/>
      <c r="I259" s="12"/>
      <c r="J259" s="11">
        <v>70044.302060443908</v>
      </c>
      <c r="K259" s="12">
        <v>1488000000</v>
      </c>
    </row>
    <row r="260" spans="1:11" s="89" customFormat="1" ht="15.75">
      <c r="A260" s="118">
        <f t="shared" si="30"/>
        <v>9</v>
      </c>
      <c r="B260" s="26" t="s">
        <v>46</v>
      </c>
      <c r="C260" s="25">
        <v>41531</v>
      </c>
      <c r="D260" s="27" t="s">
        <v>451</v>
      </c>
      <c r="E260" s="33" t="s">
        <v>137</v>
      </c>
      <c r="F260" s="92" t="s">
        <v>95</v>
      </c>
      <c r="G260" s="88">
        <v>21090</v>
      </c>
      <c r="H260" s="104"/>
      <c r="I260" s="12"/>
      <c r="J260" s="11">
        <v>2370.7918444760548</v>
      </c>
      <c r="K260" s="12">
        <v>50000000</v>
      </c>
    </row>
    <row r="261" spans="1:11" s="89" customFormat="1" ht="15.75">
      <c r="A261" s="118">
        <f t="shared" si="30"/>
        <v>10</v>
      </c>
      <c r="B261" s="26" t="s">
        <v>46</v>
      </c>
      <c r="C261" s="25">
        <v>41549</v>
      </c>
      <c r="D261" s="27" t="s">
        <v>451</v>
      </c>
      <c r="E261" s="33" t="s">
        <v>137</v>
      </c>
      <c r="F261" s="92" t="s">
        <v>95</v>
      </c>
      <c r="G261" s="88">
        <v>21090</v>
      </c>
      <c r="H261" s="104"/>
      <c r="I261" s="12"/>
      <c r="J261" s="11">
        <v>80606.922712185871</v>
      </c>
      <c r="K261" s="12">
        <v>1700000000</v>
      </c>
    </row>
    <row r="262" spans="1:11" s="89" customFormat="1" ht="15.75">
      <c r="A262" s="118">
        <f t="shared" si="30"/>
        <v>10</v>
      </c>
      <c r="B262" s="26" t="s">
        <v>49</v>
      </c>
      <c r="C262" s="25">
        <v>41549</v>
      </c>
      <c r="D262" s="27" t="s">
        <v>161</v>
      </c>
      <c r="E262" s="33" t="s">
        <v>137</v>
      </c>
      <c r="F262" s="92" t="s">
        <v>53</v>
      </c>
      <c r="G262" s="88"/>
      <c r="H262" s="104"/>
      <c r="I262" s="12">
        <v>95168282</v>
      </c>
      <c r="J262" s="11"/>
      <c r="K262" s="12">
        <v>0</v>
      </c>
    </row>
    <row r="263" spans="1:11" s="89" customFormat="1" ht="15.75">
      <c r="A263" s="118">
        <f t="shared" si="30"/>
        <v>8</v>
      </c>
      <c r="B263" s="26" t="s">
        <v>142</v>
      </c>
      <c r="C263" s="25">
        <v>41514</v>
      </c>
      <c r="D263" s="27" t="s">
        <v>277</v>
      </c>
      <c r="E263" s="33" t="s">
        <v>137</v>
      </c>
      <c r="F263" s="92" t="s">
        <v>48</v>
      </c>
      <c r="G263" s="88">
        <v>21036</v>
      </c>
      <c r="H263" s="104">
        <v>103545</v>
      </c>
      <c r="I263" s="12">
        <v>2178172620</v>
      </c>
      <c r="J263" s="11"/>
      <c r="K263" s="12">
        <v>0</v>
      </c>
    </row>
    <row r="264" spans="1:11" s="89" customFormat="1" ht="15.75">
      <c r="A264" s="118">
        <f t="shared" si="30"/>
        <v>9</v>
      </c>
      <c r="B264" s="26" t="s">
        <v>46</v>
      </c>
      <c r="C264" s="25">
        <v>41547</v>
      </c>
      <c r="D264" s="27" t="s">
        <v>128</v>
      </c>
      <c r="E264" s="33" t="s">
        <v>137</v>
      </c>
      <c r="F264" s="92" t="s">
        <v>47</v>
      </c>
      <c r="G264" s="88">
        <v>21090</v>
      </c>
      <c r="H264" s="104"/>
      <c r="I264" s="12">
        <v>0</v>
      </c>
      <c r="J264" s="11">
        <v>11980.4</v>
      </c>
      <c r="K264" s="12">
        <v>252666636</v>
      </c>
    </row>
    <row r="265" spans="1:11" s="89" customFormat="1" ht="15.75">
      <c r="A265" s="118">
        <f t="shared" si="30"/>
        <v>9</v>
      </c>
      <c r="B265" s="26" t="s">
        <v>49</v>
      </c>
      <c r="C265" s="25">
        <v>41547</v>
      </c>
      <c r="D265" s="27" t="s">
        <v>55</v>
      </c>
      <c r="E265" s="33" t="s">
        <v>137</v>
      </c>
      <c r="F265" s="92" t="s">
        <v>151</v>
      </c>
      <c r="G265" s="88">
        <v>21090</v>
      </c>
      <c r="H265" s="104"/>
      <c r="I265" s="12">
        <v>0</v>
      </c>
      <c r="J265" s="11">
        <v>3</v>
      </c>
      <c r="K265" s="12">
        <v>63270</v>
      </c>
    </row>
    <row r="266" spans="1:11" s="89" customFormat="1" ht="15.75">
      <c r="A266" s="118">
        <f t="shared" si="30"/>
        <v>10</v>
      </c>
      <c r="B266" s="26" t="s">
        <v>46</v>
      </c>
      <c r="C266" s="25">
        <v>41568</v>
      </c>
      <c r="D266" s="27" t="s">
        <v>128</v>
      </c>
      <c r="E266" s="33" t="s">
        <v>137</v>
      </c>
      <c r="F266" s="92" t="s">
        <v>47</v>
      </c>
      <c r="G266" s="88">
        <v>21085</v>
      </c>
      <c r="H266" s="104"/>
      <c r="I266" s="12">
        <v>0</v>
      </c>
      <c r="J266" s="11">
        <v>44975.25</v>
      </c>
      <c r="K266" s="12">
        <v>948303146</v>
      </c>
    </row>
    <row r="267" spans="1:11" s="89" customFormat="1" ht="15.75">
      <c r="A267" s="118">
        <f t="shared" si="30"/>
        <v>10</v>
      </c>
      <c r="B267" s="26" t="s">
        <v>49</v>
      </c>
      <c r="C267" s="25">
        <v>41568</v>
      </c>
      <c r="D267" s="27" t="s">
        <v>51</v>
      </c>
      <c r="E267" s="33" t="s">
        <v>137</v>
      </c>
      <c r="F267" s="92" t="s">
        <v>151</v>
      </c>
      <c r="G267" s="88">
        <v>21085</v>
      </c>
      <c r="H267" s="104"/>
      <c r="I267" s="12">
        <v>0</v>
      </c>
      <c r="J267" s="11">
        <v>22.5</v>
      </c>
      <c r="K267" s="12">
        <v>474413</v>
      </c>
    </row>
    <row r="268" spans="1:11" s="89" customFormat="1" ht="15.75">
      <c r="A268" s="118">
        <f t="shared" si="30"/>
        <v>10</v>
      </c>
      <c r="B268" s="26" t="s">
        <v>49</v>
      </c>
      <c r="C268" s="25">
        <v>41568</v>
      </c>
      <c r="D268" s="27" t="s">
        <v>55</v>
      </c>
      <c r="E268" s="33" t="s">
        <v>137</v>
      </c>
      <c r="F268" s="92" t="s">
        <v>151</v>
      </c>
      <c r="G268" s="88">
        <v>21085</v>
      </c>
      <c r="H268" s="104"/>
      <c r="I268" s="12">
        <v>0</v>
      </c>
      <c r="J268" s="11">
        <v>10</v>
      </c>
      <c r="K268" s="12">
        <v>210850</v>
      </c>
    </row>
    <row r="269" spans="1:11" s="89" customFormat="1" ht="15.75">
      <c r="A269" s="118">
        <f t="shared" si="30"/>
        <v>10</v>
      </c>
      <c r="B269" s="26" t="s">
        <v>46</v>
      </c>
      <c r="C269" s="25">
        <v>41568</v>
      </c>
      <c r="D269" s="27" t="s">
        <v>52</v>
      </c>
      <c r="E269" s="33" t="s">
        <v>137</v>
      </c>
      <c r="F269" s="92" t="s">
        <v>54</v>
      </c>
      <c r="G269" s="88">
        <v>21085</v>
      </c>
      <c r="H269" s="104"/>
      <c r="I269" s="12">
        <v>0</v>
      </c>
      <c r="J269" s="11">
        <v>2.25</v>
      </c>
      <c r="K269" s="12">
        <v>47441</v>
      </c>
    </row>
    <row r="270" spans="1:11" s="89" customFormat="1" ht="15.75">
      <c r="A270" s="118">
        <f t="shared" si="30"/>
        <v>11</v>
      </c>
      <c r="B270" s="26" t="s">
        <v>46</v>
      </c>
      <c r="C270" s="25">
        <v>41592</v>
      </c>
      <c r="D270" s="27" t="s">
        <v>128</v>
      </c>
      <c r="E270" s="33" t="s">
        <v>137</v>
      </c>
      <c r="F270" s="92" t="s">
        <v>47</v>
      </c>
      <c r="G270" s="88">
        <v>21085</v>
      </c>
      <c r="H270" s="104"/>
      <c r="I270" s="12">
        <v>0</v>
      </c>
      <c r="J270" s="11">
        <v>46516.4</v>
      </c>
      <c r="K270" s="12">
        <v>980798294</v>
      </c>
    </row>
    <row r="271" spans="1:11" s="89" customFormat="1" ht="15.75">
      <c r="A271" s="118">
        <f t="shared" si="30"/>
        <v>11</v>
      </c>
      <c r="B271" s="26" t="s">
        <v>49</v>
      </c>
      <c r="C271" s="25">
        <v>41592</v>
      </c>
      <c r="D271" s="27" t="s">
        <v>452</v>
      </c>
      <c r="E271" s="33" t="s">
        <v>137</v>
      </c>
      <c r="F271" s="92" t="s">
        <v>151</v>
      </c>
      <c r="G271" s="88">
        <v>21085</v>
      </c>
      <c r="H271" s="104"/>
      <c r="I271" s="12">
        <v>0</v>
      </c>
      <c r="J271" s="11">
        <v>23.27</v>
      </c>
      <c r="K271" s="12">
        <v>490648</v>
      </c>
    </row>
    <row r="272" spans="1:11" s="89" customFormat="1" ht="15.75">
      <c r="A272" s="118">
        <f t="shared" si="30"/>
        <v>11</v>
      </c>
      <c r="B272" s="26" t="s">
        <v>46</v>
      </c>
      <c r="C272" s="25">
        <v>41592</v>
      </c>
      <c r="D272" s="27" t="s">
        <v>453</v>
      </c>
      <c r="E272" s="33" t="s">
        <v>137</v>
      </c>
      <c r="F272" s="92" t="s">
        <v>54</v>
      </c>
      <c r="G272" s="88">
        <v>21085</v>
      </c>
      <c r="H272" s="104"/>
      <c r="I272" s="12">
        <v>0</v>
      </c>
      <c r="J272" s="11">
        <v>2.33</v>
      </c>
      <c r="K272" s="12">
        <v>49128</v>
      </c>
    </row>
    <row r="273" spans="1:11" s="89" customFormat="1" ht="15.75">
      <c r="A273" s="118">
        <f t="shared" si="30"/>
        <v>11</v>
      </c>
      <c r="B273" s="26" t="s">
        <v>49</v>
      </c>
      <c r="C273" s="25">
        <v>41592</v>
      </c>
      <c r="D273" s="27" t="s">
        <v>55</v>
      </c>
      <c r="E273" s="33" t="s">
        <v>137</v>
      </c>
      <c r="F273" s="92" t="s">
        <v>151</v>
      </c>
      <c r="G273" s="88">
        <v>21085</v>
      </c>
      <c r="H273" s="104"/>
      <c r="I273" s="12">
        <v>0</v>
      </c>
      <c r="J273" s="11">
        <v>3</v>
      </c>
      <c r="K273" s="12">
        <v>63255</v>
      </c>
    </row>
    <row r="274" spans="1:11" s="89" customFormat="1" ht="15.75">
      <c r="A274" s="118">
        <f t="shared" si="30"/>
        <v>11</v>
      </c>
      <c r="B274" s="26" t="s">
        <v>49</v>
      </c>
      <c r="C274" s="25">
        <v>41579</v>
      </c>
      <c r="D274" s="27" t="s">
        <v>452</v>
      </c>
      <c r="E274" s="33" t="s">
        <v>137</v>
      </c>
      <c r="F274" s="92" t="s">
        <v>151</v>
      </c>
      <c r="G274" s="88">
        <v>21090</v>
      </c>
      <c r="H274" s="104"/>
      <c r="I274" s="12">
        <v>0</v>
      </c>
      <c r="J274" s="11">
        <v>6</v>
      </c>
      <c r="K274" s="12">
        <v>126540</v>
      </c>
    </row>
    <row r="275" spans="1:11" s="89" customFormat="1" ht="15.75">
      <c r="A275" s="118">
        <f t="shared" si="30"/>
        <v>11</v>
      </c>
      <c r="B275" s="26" t="s">
        <v>46</v>
      </c>
      <c r="C275" s="25">
        <v>41579</v>
      </c>
      <c r="D275" s="27" t="s">
        <v>453</v>
      </c>
      <c r="E275" s="33" t="s">
        <v>137</v>
      </c>
      <c r="F275" s="92" t="s">
        <v>54</v>
      </c>
      <c r="G275" s="88">
        <v>21090</v>
      </c>
      <c r="H275" s="104"/>
      <c r="I275" s="12">
        <v>0</v>
      </c>
      <c r="J275" s="11">
        <v>0.6</v>
      </c>
      <c r="K275" s="12">
        <v>12654</v>
      </c>
    </row>
    <row r="276" spans="1:11" s="89" customFormat="1" ht="15.75">
      <c r="A276" s="118">
        <f t="shared" si="30"/>
        <v>11</v>
      </c>
      <c r="B276" s="26" t="s">
        <v>49</v>
      </c>
      <c r="C276" s="25">
        <v>41579</v>
      </c>
      <c r="D276" s="27" t="s">
        <v>161</v>
      </c>
      <c r="E276" s="33" t="s">
        <v>137</v>
      </c>
      <c r="F276" s="92" t="s">
        <v>53</v>
      </c>
      <c r="G276" s="88"/>
      <c r="H276" s="104"/>
      <c r="I276" s="12">
        <v>5133655</v>
      </c>
      <c r="J276" s="11"/>
      <c r="K276" s="12">
        <v>0</v>
      </c>
    </row>
    <row r="277" spans="1:11" s="89" customFormat="1" ht="15.75">
      <c r="A277" s="118">
        <f t="shared" si="30"/>
        <v>3</v>
      </c>
      <c r="B277" s="26" t="s">
        <v>46</v>
      </c>
      <c r="C277" s="25">
        <v>41341</v>
      </c>
      <c r="D277" s="27" t="s">
        <v>55</v>
      </c>
      <c r="E277" s="33" t="s">
        <v>264</v>
      </c>
      <c r="F277" s="92" t="s">
        <v>151</v>
      </c>
      <c r="G277" s="88">
        <v>20910</v>
      </c>
      <c r="H277" s="104"/>
      <c r="I277" s="12">
        <v>0</v>
      </c>
      <c r="J277" s="11">
        <v>10</v>
      </c>
      <c r="K277" s="12">
        <v>209100</v>
      </c>
    </row>
    <row r="278" spans="1:11" s="89" customFormat="1" ht="15.75">
      <c r="A278" s="118">
        <f t="shared" si="30"/>
        <v>3</v>
      </c>
      <c r="B278" s="26" t="s">
        <v>46</v>
      </c>
      <c r="C278" s="25">
        <v>41341</v>
      </c>
      <c r="D278" s="27" t="s">
        <v>454</v>
      </c>
      <c r="E278" s="33" t="s">
        <v>264</v>
      </c>
      <c r="F278" s="92" t="s">
        <v>151</v>
      </c>
      <c r="G278" s="88">
        <v>20910</v>
      </c>
      <c r="H278" s="104"/>
      <c r="I278" s="12">
        <v>0</v>
      </c>
      <c r="J278" s="11">
        <v>23.26</v>
      </c>
      <c r="K278" s="12">
        <v>486367</v>
      </c>
    </row>
    <row r="279" spans="1:11" s="89" customFormat="1" ht="15.75">
      <c r="A279" s="118">
        <f t="shared" si="30"/>
        <v>3</v>
      </c>
      <c r="B279" s="26" t="s">
        <v>46</v>
      </c>
      <c r="C279" s="25">
        <v>41341</v>
      </c>
      <c r="D279" s="27" t="s">
        <v>455</v>
      </c>
      <c r="E279" s="33" t="s">
        <v>264</v>
      </c>
      <c r="F279" s="92" t="s">
        <v>54</v>
      </c>
      <c r="G279" s="88">
        <v>20910</v>
      </c>
      <c r="H279" s="104"/>
      <c r="I279" s="12">
        <v>0</v>
      </c>
      <c r="J279" s="11">
        <v>2.33</v>
      </c>
      <c r="K279" s="12">
        <v>48720</v>
      </c>
    </row>
    <row r="280" spans="1:11" s="89" customFormat="1" ht="15.75">
      <c r="A280" s="118">
        <f t="shared" si="30"/>
        <v>3</v>
      </c>
      <c r="B280" s="26" t="s">
        <v>46</v>
      </c>
      <c r="C280" s="25">
        <v>41341</v>
      </c>
      <c r="D280" s="27" t="s">
        <v>55</v>
      </c>
      <c r="E280" s="33" t="s">
        <v>264</v>
      </c>
      <c r="F280" s="92" t="s">
        <v>151</v>
      </c>
      <c r="G280" s="88">
        <v>20910</v>
      </c>
      <c r="H280" s="104"/>
      <c r="I280" s="12">
        <v>0</v>
      </c>
      <c r="J280" s="11">
        <v>3</v>
      </c>
      <c r="K280" s="12">
        <v>62730</v>
      </c>
    </row>
    <row r="281" spans="1:11" s="89" customFormat="1" ht="15.75">
      <c r="A281" s="118">
        <f t="shared" si="30"/>
        <v>3</v>
      </c>
      <c r="B281" s="26" t="s">
        <v>49</v>
      </c>
      <c r="C281" s="25">
        <v>41341</v>
      </c>
      <c r="D281" s="27" t="s">
        <v>456</v>
      </c>
      <c r="E281" s="33" t="s">
        <v>264</v>
      </c>
      <c r="F281" s="92" t="s">
        <v>47</v>
      </c>
      <c r="G281" s="88">
        <v>20910</v>
      </c>
      <c r="H281" s="104"/>
      <c r="I281" s="12">
        <v>0</v>
      </c>
      <c r="J281" s="11">
        <v>46491.41</v>
      </c>
      <c r="K281" s="12">
        <v>972135383</v>
      </c>
    </row>
    <row r="282" spans="1:11" s="89" customFormat="1" ht="15.75">
      <c r="A282" s="118">
        <f t="shared" si="30"/>
        <v>3</v>
      </c>
      <c r="B282" s="26" t="s">
        <v>142</v>
      </c>
      <c r="C282" s="25">
        <v>41359</v>
      </c>
      <c r="D282" s="27" t="s">
        <v>277</v>
      </c>
      <c r="E282" s="33" t="s">
        <v>264</v>
      </c>
      <c r="F282" s="92" t="s">
        <v>48</v>
      </c>
      <c r="G282" s="88">
        <v>20828</v>
      </c>
      <c r="H282" s="104">
        <v>80000</v>
      </c>
      <c r="I282" s="12">
        <v>1666240000</v>
      </c>
      <c r="J282" s="11"/>
      <c r="K282" s="12">
        <v>0</v>
      </c>
    </row>
    <row r="283" spans="1:11" s="89" customFormat="1" ht="15.75">
      <c r="A283" s="118">
        <f t="shared" si="30"/>
        <v>3</v>
      </c>
      <c r="B283" s="26" t="s">
        <v>142</v>
      </c>
      <c r="C283" s="25">
        <v>41359</v>
      </c>
      <c r="D283" s="27" t="s">
        <v>457</v>
      </c>
      <c r="E283" s="33" t="s">
        <v>264</v>
      </c>
      <c r="F283" s="92" t="s">
        <v>48</v>
      </c>
      <c r="G283" s="88">
        <v>20828</v>
      </c>
      <c r="H283" s="104">
        <v>32227</v>
      </c>
      <c r="I283" s="12">
        <v>671223956</v>
      </c>
      <c r="J283" s="11"/>
      <c r="K283" s="12">
        <v>0</v>
      </c>
    </row>
    <row r="284" spans="1:11" s="89" customFormat="1" ht="15.75">
      <c r="A284" s="118">
        <f t="shared" si="30"/>
        <v>3</v>
      </c>
      <c r="B284" s="26" t="s">
        <v>142</v>
      </c>
      <c r="C284" s="25">
        <v>41359</v>
      </c>
      <c r="D284" s="27" t="s">
        <v>269</v>
      </c>
      <c r="E284" s="33" t="s">
        <v>264</v>
      </c>
      <c r="F284" s="92" t="s">
        <v>48</v>
      </c>
      <c r="G284" s="88">
        <v>20828</v>
      </c>
      <c r="H284" s="104">
        <v>42588</v>
      </c>
      <c r="I284" s="12">
        <v>887022864</v>
      </c>
      <c r="J284" s="11"/>
      <c r="K284" s="12">
        <v>0</v>
      </c>
    </row>
    <row r="285" spans="1:11" s="89" customFormat="1" ht="15.75">
      <c r="A285" s="118">
        <f t="shared" si="30"/>
        <v>3</v>
      </c>
      <c r="B285" s="26" t="s">
        <v>46</v>
      </c>
      <c r="C285" s="25">
        <v>41359</v>
      </c>
      <c r="D285" s="27" t="s">
        <v>55</v>
      </c>
      <c r="E285" s="33" t="s">
        <v>264</v>
      </c>
      <c r="F285" s="92" t="s">
        <v>151</v>
      </c>
      <c r="G285" s="88">
        <v>20950</v>
      </c>
      <c r="H285" s="104"/>
      <c r="I285" s="12">
        <v>0</v>
      </c>
      <c r="J285" s="11">
        <v>10</v>
      </c>
      <c r="K285" s="12">
        <v>209500</v>
      </c>
    </row>
    <row r="286" spans="1:11" s="89" customFormat="1" ht="15.75">
      <c r="A286" s="118">
        <f t="shared" si="30"/>
        <v>3</v>
      </c>
      <c r="B286" s="26" t="s">
        <v>46</v>
      </c>
      <c r="C286" s="25">
        <v>41359</v>
      </c>
      <c r="D286" s="27" t="s">
        <v>454</v>
      </c>
      <c r="E286" s="33" t="s">
        <v>264</v>
      </c>
      <c r="F286" s="92" t="s">
        <v>151</v>
      </c>
      <c r="G286" s="88">
        <v>20950</v>
      </c>
      <c r="H286" s="104"/>
      <c r="I286" s="12">
        <v>0</v>
      </c>
      <c r="J286" s="11">
        <v>16.14</v>
      </c>
      <c r="K286" s="12">
        <v>338133</v>
      </c>
    </row>
    <row r="287" spans="1:11" s="89" customFormat="1" ht="15.75">
      <c r="A287" s="118">
        <f t="shared" si="30"/>
        <v>3</v>
      </c>
      <c r="B287" s="26" t="s">
        <v>46</v>
      </c>
      <c r="C287" s="25">
        <v>41359</v>
      </c>
      <c r="D287" s="27" t="s">
        <v>455</v>
      </c>
      <c r="E287" s="33" t="s">
        <v>264</v>
      </c>
      <c r="F287" s="92" t="s">
        <v>54</v>
      </c>
      <c r="G287" s="88">
        <v>20950</v>
      </c>
      <c r="H287" s="104"/>
      <c r="I287" s="12">
        <v>0</v>
      </c>
      <c r="J287" s="11">
        <v>1.61</v>
      </c>
      <c r="K287" s="12">
        <v>33730</v>
      </c>
    </row>
    <row r="288" spans="1:11" s="89" customFormat="1" ht="15.75">
      <c r="A288" s="118">
        <f t="shared" si="30"/>
        <v>3</v>
      </c>
      <c r="B288" s="26" t="s">
        <v>46</v>
      </c>
      <c r="C288" s="25">
        <v>41359</v>
      </c>
      <c r="D288" s="27" t="s">
        <v>55</v>
      </c>
      <c r="E288" s="33" t="s">
        <v>264</v>
      </c>
      <c r="F288" s="92" t="s">
        <v>151</v>
      </c>
      <c r="G288" s="88">
        <v>20950</v>
      </c>
      <c r="H288" s="104"/>
      <c r="I288" s="12">
        <v>0</v>
      </c>
      <c r="J288" s="11">
        <v>3</v>
      </c>
      <c r="K288" s="12">
        <v>62850</v>
      </c>
    </row>
    <row r="289" spans="1:11" s="89" customFormat="1" ht="15.75">
      <c r="A289" s="118">
        <f t="shared" si="30"/>
        <v>3</v>
      </c>
      <c r="B289" s="26" t="s">
        <v>46</v>
      </c>
      <c r="C289" s="25">
        <v>41359</v>
      </c>
      <c r="D289" s="27" t="s">
        <v>456</v>
      </c>
      <c r="E289" s="33" t="s">
        <v>264</v>
      </c>
      <c r="F289" s="92" t="s">
        <v>47</v>
      </c>
      <c r="G289" s="88">
        <v>20920</v>
      </c>
      <c r="H289" s="104"/>
      <c r="I289" s="12">
        <v>0</v>
      </c>
      <c r="J289" s="11">
        <v>14978.75</v>
      </c>
      <c r="K289" s="12">
        <v>313355450</v>
      </c>
    </row>
    <row r="290" spans="1:11" s="89" customFormat="1" ht="15.75">
      <c r="A290" s="118">
        <f t="shared" si="30"/>
        <v>3</v>
      </c>
      <c r="B290" s="26" t="s">
        <v>46</v>
      </c>
      <c r="C290" s="25">
        <v>41359</v>
      </c>
      <c r="D290" s="27" t="s">
        <v>55</v>
      </c>
      <c r="E290" s="33" t="s">
        <v>264</v>
      </c>
      <c r="F290" s="92" t="s">
        <v>151</v>
      </c>
      <c r="G290" s="88">
        <v>20920</v>
      </c>
      <c r="H290" s="104"/>
      <c r="I290" s="12">
        <v>0</v>
      </c>
      <c r="J290" s="11">
        <v>10</v>
      </c>
      <c r="K290" s="12">
        <v>209200</v>
      </c>
    </row>
    <row r="291" spans="1:11" s="89" customFormat="1" ht="15.75">
      <c r="A291" s="118">
        <f t="shared" si="30"/>
        <v>3</v>
      </c>
      <c r="B291" s="26" t="s">
        <v>46</v>
      </c>
      <c r="C291" s="25">
        <v>41359</v>
      </c>
      <c r="D291" s="27" t="s">
        <v>456</v>
      </c>
      <c r="E291" s="33" t="s">
        <v>264</v>
      </c>
      <c r="F291" s="92" t="s">
        <v>47</v>
      </c>
      <c r="G291" s="88">
        <v>20950</v>
      </c>
      <c r="H291" s="104"/>
      <c r="I291" s="12">
        <v>0</v>
      </c>
      <c r="J291" s="11">
        <v>32249.25</v>
      </c>
      <c r="K291" s="12">
        <v>675621788</v>
      </c>
    </row>
    <row r="292" spans="1:11" s="89" customFormat="1" ht="15.75">
      <c r="A292" s="118">
        <f t="shared" si="30"/>
        <v>3</v>
      </c>
      <c r="B292" s="26" t="s">
        <v>46</v>
      </c>
      <c r="C292" s="25">
        <v>41359</v>
      </c>
      <c r="D292" s="27" t="s">
        <v>454</v>
      </c>
      <c r="E292" s="33" t="s">
        <v>264</v>
      </c>
      <c r="F292" s="92" t="s">
        <v>151</v>
      </c>
      <c r="G292" s="88">
        <v>20920</v>
      </c>
      <c r="H292" s="104"/>
      <c r="I292" s="12">
        <v>0</v>
      </c>
      <c r="J292" s="11">
        <v>7.5</v>
      </c>
      <c r="K292" s="12">
        <v>156900</v>
      </c>
    </row>
    <row r="293" spans="1:11" s="89" customFormat="1" ht="15.75">
      <c r="A293" s="118">
        <f t="shared" si="30"/>
        <v>3</v>
      </c>
      <c r="B293" s="26" t="s">
        <v>46</v>
      </c>
      <c r="C293" s="25">
        <v>41359</v>
      </c>
      <c r="D293" s="27" t="s">
        <v>455</v>
      </c>
      <c r="E293" s="33" t="s">
        <v>264</v>
      </c>
      <c r="F293" s="92" t="s">
        <v>54</v>
      </c>
      <c r="G293" s="88">
        <v>20920</v>
      </c>
      <c r="H293" s="104"/>
      <c r="I293" s="12">
        <v>0</v>
      </c>
      <c r="J293" s="11">
        <v>0.75</v>
      </c>
      <c r="K293" s="12">
        <v>15690</v>
      </c>
    </row>
    <row r="294" spans="1:11" s="89" customFormat="1" ht="15.75">
      <c r="A294" s="118">
        <f t="shared" si="30"/>
        <v>3</v>
      </c>
      <c r="B294" s="26" t="s">
        <v>46</v>
      </c>
      <c r="C294" s="25">
        <v>41359</v>
      </c>
      <c r="D294" s="27" t="s">
        <v>55</v>
      </c>
      <c r="E294" s="33" t="s">
        <v>264</v>
      </c>
      <c r="F294" s="92" t="s">
        <v>151</v>
      </c>
      <c r="G294" s="88">
        <v>20920</v>
      </c>
      <c r="H294" s="104"/>
      <c r="I294" s="12">
        <v>0</v>
      </c>
      <c r="J294" s="11">
        <v>3</v>
      </c>
      <c r="K294" s="12">
        <v>62760</v>
      </c>
    </row>
    <row r="295" spans="1:11" s="89" customFormat="1" ht="15.75">
      <c r="A295" s="118">
        <f t="shared" si="30"/>
        <v>5</v>
      </c>
      <c r="B295" s="26" t="s">
        <v>46</v>
      </c>
      <c r="C295" s="25">
        <v>41403</v>
      </c>
      <c r="D295" s="27" t="s">
        <v>128</v>
      </c>
      <c r="E295" s="33" t="s">
        <v>264</v>
      </c>
      <c r="F295" s="92" t="s">
        <v>47</v>
      </c>
      <c r="G295" s="88">
        <v>20915</v>
      </c>
      <c r="H295" s="104"/>
      <c r="I295" s="12">
        <v>0</v>
      </c>
      <c r="J295" s="11">
        <v>61005</v>
      </c>
      <c r="K295" s="12">
        <v>1275919575</v>
      </c>
    </row>
    <row r="296" spans="1:11" s="89" customFormat="1" ht="15.75">
      <c r="A296" s="118">
        <f t="shared" si="30"/>
        <v>5</v>
      </c>
      <c r="B296" s="26" t="s">
        <v>49</v>
      </c>
      <c r="C296" s="25">
        <v>41403</v>
      </c>
      <c r="D296" s="27" t="s">
        <v>458</v>
      </c>
      <c r="E296" s="33" t="s">
        <v>264</v>
      </c>
      <c r="F296" s="92" t="s">
        <v>53</v>
      </c>
      <c r="G296" s="88"/>
      <c r="H296" s="104"/>
      <c r="I296" s="12">
        <v>14441056</v>
      </c>
      <c r="J296" s="11"/>
      <c r="K296" s="12">
        <v>0</v>
      </c>
    </row>
    <row r="297" spans="1:11" s="89" customFormat="1" ht="15.75">
      <c r="A297" s="118">
        <f t="shared" si="30"/>
        <v>4</v>
      </c>
      <c r="B297" s="26" t="s">
        <v>142</v>
      </c>
      <c r="C297" s="25">
        <v>41376</v>
      </c>
      <c r="D297" s="27" t="s">
        <v>277</v>
      </c>
      <c r="E297" s="33" t="s">
        <v>265</v>
      </c>
      <c r="F297" s="92" t="s">
        <v>48</v>
      </c>
      <c r="G297" s="88">
        <v>20828</v>
      </c>
      <c r="H297" s="104">
        <v>80000</v>
      </c>
      <c r="I297" s="12">
        <v>1666240000</v>
      </c>
      <c r="J297" s="11"/>
      <c r="K297" s="12">
        <v>0</v>
      </c>
    </row>
    <row r="298" spans="1:11" s="89" customFormat="1" ht="15.75">
      <c r="A298" s="118">
        <f t="shared" si="30"/>
        <v>4</v>
      </c>
      <c r="B298" s="26" t="s">
        <v>142</v>
      </c>
      <c r="C298" s="25">
        <v>41376</v>
      </c>
      <c r="D298" s="27" t="s">
        <v>269</v>
      </c>
      <c r="E298" s="33" t="s">
        <v>265</v>
      </c>
      <c r="F298" s="92" t="s">
        <v>48</v>
      </c>
      <c r="G298" s="88">
        <v>20828</v>
      </c>
      <c r="H298" s="104">
        <v>41600</v>
      </c>
      <c r="I298" s="12">
        <v>866444800</v>
      </c>
      <c r="J298" s="11"/>
      <c r="K298" s="12">
        <v>0</v>
      </c>
    </row>
    <row r="299" spans="1:11" s="89" customFormat="1" ht="15.75">
      <c r="A299" s="118">
        <f t="shared" si="30"/>
        <v>4</v>
      </c>
      <c r="B299" s="26" t="s">
        <v>142</v>
      </c>
      <c r="C299" s="25">
        <v>41376</v>
      </c>
      <c r="D299" s="27" t="s">
        <v>459</v>
      </c>
      <c r="E299" s="33" t="s">
        <v>265</v>
      </c>
      <c r="F299" s="92" t="s">
        <v>48</v>
      </c>
      <c r="G299" s="88">
        <v>20828</v>
      </c>
      <c r="H299" s="104">
        <v>36000</v>
      </c>
      <c r="I299" s="12">
        <v>749808000</v>
      </c>
      <c r="J299" s="11"/>
      <c r="K299" s="12">
        <v>0</v>
      </c>
    </row>
    <row r="300" spans="1:11" s="89" customFormat="1" ht="15.75">
      <c r="A300" s="118">
        <f t="shared" si="30"/>
        <v>4</v>
      </c>
      <c r="B300" s="26" t="s">
        <v>46</v>
      </c>
      <c r="C300" s="25">
        <v>41380</v>
      </c>
      <c r="D300" s="27" t="s">
        <v>456</v>
      </c>
      <c r="E300" s="33" t="s">
        <v>265</v>
      </c>
      <c r="F300" s="92" t="s">
        <v>47</v>
      </c>
      <c r="G300" s="88">
        <v>20900</v>
      </c>
      <c r="H300" s="104"/>
      <c r="I300" s="12">
        <v>0</v>
      </c>
      <c r="J300" s="11">
        <v>51058.89</v>
      </c>
      <c r="K300" s="12">
        <v>1067130801</v>
      </c>
    </row>
    <row r="301" spans="1:11" s="89" customFormat="1" ht="15.75">
      <c r="A301" s="118">
        <f t="shared" si="30"/>
        <v>4</v>
      </c>
      <c r="B301" s="26" t="s">
        <v>46</v>
      </c>
      <c r="C301" s="25">
        <v>41380</v>
      </c>
      <c r="D301" s="27" t="s">
        <v>55</v>
      </c>
      <c r="E301" s="33" t="s">
        <v>265</v>
      </c>
      <c r="F301" s="92" t="s">
        <v>151</v>
      </c>
      <c r="G301" s="88">
        <v>20900</v>
      </c>
      <c r="H301" s="104"/>
      <c r="I301" s="12">
        <v>0</v>
      </c>
      <c r="J301" s="11">
        <v>10</v>
      </c>
      <c r="K301" s="12">
        <v>209000</v>
      </c>
    </row>
    <row r="302" spans="1:11" s="89" customFormat="1" ht="15.75">
      <c r="A302" s="118">
        <f t="shared" si="30"/>
        <v>4</v>
      </c>
      <c r="B302" s="26" t="s">
        <v>46</v>
      </c>
      <c r="C302" s="25">
        <v>41380</v>
      </c>
      <c r="D302" s="27" t="s">
        <v>454</v>
      </c>
      <c r="E302" s="33" t="s">
        <v>265</v>
      </c>
      <c r="F302" s="92" t="s">
        <v>151</v>
      </c>
      <c r="G302" s="88">
        <v>20900</v>
      </c>
      <c r="H302" s="104"/>
      <c r="I302" s="12">
        <v>0</v>
      </c>
      <c r="J302" s="11">
        <v>25.55</v>
      </c>
      <c r="K302" s="12">
        <v>533995</v>
      </c>
    </row>
    <row r="303" spans="1:11" s="89" customFormat="1" ht="15.75">
      <c r="A303" s="118">
        <f t="shared" si="30"/>
        <v>4</v>
      </c>
      <c r="B303" s="26" t="s">
        <v>46</v>
      </c>
      <c r="C303" s="25">
        <v>41380</v>
      </c>
      <c r="D303" s="27" t="s">
        <v>455</v>
      </c>
      <c r="E303" s="33" t="s">
        <v>265</v>
      </c>
      <c r="F303" s="92" t="s">
        <v>54</v>
      </c>
      <c r="G303" s="88">
        <v>20900</v>
      </c>
      <c r="H303" s="104"/>
      <c r="I303" s="12">
        <v>0</v>
      </c>
      <c r="J303" s="11">
        <v>2.56</v>
      </c>
      <c r="K303" s="12">
        <v>53504</v>
      </c>
    </row>
    <row r="304" spans="1:11" s="89" customFormat="1" ht="15.75">
      <c r="A304" s="118">
        <f t="shared" si="30"/>
        <v>4</v>
      </c>
      <c r="B304" s="26" t="s">
        <v>46</v>
      </c>
      <c r="C304" s="25">
        <v>41380</v>
      </c>
      <c r="D304" s="27" t="s">
        <v>55</v>
      </c>
      <c r="E304" s="33" t="s">
        <v>265</v>
      </c>
      <c r="F304" s="92" t="s">
        <v>151</v>
      </c>
      <c r="G304" s="88">
        <v>20900</v>
      </c>
      <c r="H304" s="104"/>
      <c r="I304" s="12">
        <v>0</v>
      </c>
      <c r="J304" s="11">
        <v>3</v>
      </c>
      <c r="K304" s="12">
        <v>62700</v>
      </c>
    </row>
    <row r="305" spans="1:11" s="89" customFormat="1" ht="15.75">
      <c r="A305" s="118">
        <f t="shared" si="30"/>
        <v>4</v>
      </c>
      <c r="B305" s="26" t="s">
        <v>46</v>
      </c>
      <c r="C305" s="25">
        <v>41381</v>
      </c>
      <c r="D305" s="27" t="s">
        <v>456</v>
      </c>
      <c r="E305" s="33" t="s">
        <v>265</v>
      </c>
      <c r="F305" s="92" t="s">
        <v>47</v>
      </c>
      <c r="G305" s="88">
        <v>20880</v>
      </c>
      <c r="H305" s="104"/>
      <c r="I305" s="12">
        <v>0</v>
      </c>
      <c r="J305" s="11">
        <v>57140.55</v>
      </c>
      <c r="K305" s="12">
        <v>1193094684</v>
      </c>
    </row>
    <row r="306" spans="1:11" s="89" customFormat="1" ht="15.75">
      <c r="A306" s="118">
        <f t="shared" si="30"/>
        <v>4</v>
      </c>
      <c r="B306" s="26" t="s">
        <v>46</v>
      </c>
      <c r="C306" s="25">
        <v>41381</v>
      </c>
      <c r="D306" s="27" t="s">
        <v>55</v>
      </c>
      <c r="E306" s="33" t="s">
        <v>265</v>
      </c>
      <c r="F306" s="92" t="s">
        <v>151</v>
      </c>
      <c r="G306" s="88">
        <v>20880</v>
      </c>
      <c r="H306" s="104"/>
      <c r="I306" s="12">
        <v>0</v>
      </c>
      <c r="J306" s="11">
        <v>10</v>
      </c>
      <c r="K306" s="12">
        <v>208800</v>
      </c>
    </row>
    <row r="307" spans="1:11" s="89" customFormat="1" ht="15.75">
      <c r="A307" s="118">
        <f t="shared" si="30"/>
        <v>4</v>
      </c>
      <c r="B307" s="26" t="s">
        <v>46</v>
      </c>
      <c r="C307" s="25">
        <v>41381</v>
      </c>
      <c r="D307" s="27" t="s">
        <v>454</v>
      </c>
      <c r="E307" s="33" t="s">
        <v>265</v>
      </c>
      <c r="F307" s="92" t="s">
        <v>151</v>
      </c>
      <c r="G307" s="88">
        <v>20880</v>
      </c>
      <c r="H307" s="104"/>
      <c r="I307" s="12">
        <v>0</v>
      </c>
      <c r="J307" s="11">
        <v>28.59</v>
      </c>
      <c r="K307" s="12">
        <v>596959</v>
      </c>
    </row>
    <row r="308" spans="1:11" s="89" customFormat="1" ht="15.75">
      <c r="A308" s="118">
        <f t="shared" si="30"/>
        <v>4</v>
      </c>
      <c r="B308" s="26" t="s">
        <v>46</v>
      </c>
      <c r="C308" s="25">
        <v>41381</v>
      </c>
      <c r="D308" s="27" t="s">
        <v>455</v>
      </c>
      <c r="E308" s="33" t="s">
        <v>265</v>
      </c>
      <c r="F308" s="92" t="s">
        <v>54</v>
      </c>
      <c r="G308" s="88">
        <v>20880</v>
      </c>
      <c r="H308" s="104"/>
      <c r="I308" s="12">
        <v>0</v>
      </c>
      <c r="J308" s="11">
        <v>2.86</v>
      </c>
      <c r="K308" s="12">
        <v>59717</v>
      </c>
    </row>
    <row r="309" spans="1:11" s="89" customFormat="1" ht="15.75">
      <c r="A309" s="118">
        <f t="shared" si="30"/>
        <v>4</v>
      </c>
      <c r="B309" s="26" t="s">
        <v>46</v>
      </c>
      <c r="C309" s="25">
        <v>41381</v>
      </c>
      <c r="D309" s="27" t="s">
        <v>55</v>
      </c>
      <c r="E309" s="33" t="s">
        <v>265</v>
      </c>
      <c r="F309" s="92" t="s">
        <v>151</v>
      </c>
      <c r="G309" s="88">
        <v>20880</v>
      </c>
      <c r="H309" s="104"/>
      <c r="I309" s="12">
        <v>0</v>
      </c>
      <c r="J309" s="11">
        <v>3</v>
      </c>
      <c r="K309" s="12">
        <v>62640</v>
      </c>
    </row>
    <row r="310" spans="1:11" s="89" customFormat="1" ht="15.75">
      <c r="A310" s="118">
        <f t="shared" si="30"/>
        <v>5</v>
      </c>
      <c r="B310" s="26" t="s">
        <v>46</v>
      </c>
      <c r="C310" s="25">
        <v>41403</v>
      </c>
      <c r="D310" s="27" t="s">
        <v>128</v>
      </c>
      <c r="E310" s="33" t="s">
        <v>265</v>
      </c>
      <c r="F310" s="92" t="s">
        <v>47</v>
      </c>
      <c r="G310" s="88">
        <v>20915</v>
      </c>
      <c r="H310" s="104"/>
      <c r="I310" s="12">
        <v>0</v>
      </c>
      <c r="J310" s="11">
        <v>49241.32</v>
      </c>
      <c r="K310" s="12">
        <v>1029882208</v>
      </c>
    </row>
    <row r="311" spans="1:11" s="89" customFormat="1" ht="15.75">
      <c r="A311" s="118">
        <f t="shared" si="30"/>
        <v>5</v>
      </c>
      <c r="B311" s="26" t="s">
        <v>46</v>
      </c>
      <c r="C311" s="25">
        <v>41403</v>
      </c>
      <c r="D311" s="27" t="s">
        <v>55</v>
      </c>
      <c r="E311" s="33" t="s">
        <v>265</v>
      </c>
      <c r="F311" s="92" t="s">
        <v>151</v>
      </c>
      <c r="G311" s="88">
        <v>20915</v>
      </c>
      <c r="H311" s="104"/>
      <c r="I311" s="12">
        <v>0</v>
      </c>
      <c r="J311" s="11">
        <v>10</v>
      </c>
      <c r="K311" s="12">
        <v>209150</v>
      </c>
    </row>
    <row r="312" spans="1:11" s="89" customFormat="1" ht="15.75">
      <c r="A312" s="118">
        <f t="shared" si="30"/>
        <v>5</v>
      </c>
      <c r="B312" s="26" t="s">
        <v>46</v>
      </c>
      <c r="C312" s="25">
        <v>41403</v>
      </c>
      <c r="D312" s="27" t="s">
        <v>51</v>
      </c>
      <c r="E312" s="33" t="s">
        <v>265</v>
      </c>
      <c r="F312" s="92" t="s">
        <v>151</v>
      </c>
      <c r="G312" s="88">
        <v>20915</v>
      </c>
      <c r="H312" s="104"/>
      <c r="I312" s="12">
        <v>0</v>
      </c>
      <c r="J312" s="11">
        <v>55.16</v>
      </c>
      <c r="K312" s="12">
        <v>1153671</v>
      </c>
    </row>
    <row r="313" spans="1:11" s="89" customFormat="1" ht="15.75">
      <c r="A313" s="118">
        <f t="shared" si="30"/>
        <v>5</v>
      </c>
      <c r="B313" s="26" t="s">
        <v>46</v>
      </c>
      <c r="C313" s="25">
        <v>41403</v>
      </c>
      <c r="D313" s="27" t="s">
        <v>52</v>
      </c>
      <c r="E313" s="33" t="s">
        <v>265</v>
      </c>
      <c r="F313" s="92" t="s">
        <v>54</v>
      </c>
      <c r="G313" s="88">
        <v>20915</v>
      </c>
      <c r="H313" s="104"/>
      <c r="I313" s="12">
        <v>0</v>
      </c>
      <c r="J313" s="11">
        <v>5.52</v>
      </c>
      <c r="K313" s="12">
        <v>115451</v>
      </c>
    </row>
    <row r="314" spans="1:11" s="89" customFormat="1" ht="15.75">
      <c r="A314" s="118">
        <f t="shared" si="30"/>
        <v>5</v>
      </c>
      <c r="B314" s="26" t="s">
        <v>46</v>
      </c>
      <c r="C314" s="25">
        <v>41403</v>
      </c>
      <c r="D314" s="27" t="s">
        <v>55</v>
      </c>
      <c r="E314" s="33" t="s">
        <v>265</v>
      </c>
      <c r="F314" s="92" t="s">
        <v>151</v>
      </c>
      <c r="G314" s="88">
        <v>20915</v>
      </c>
      <c r="H314" s="104"/>
      <c r="I314" s="12">
        <v>0</v>
      </c>
      <c r="J314" s="11">
        <v>3</v>
      </c>
      <c r="K314" s="12">
        <v>62745</v>
      </c>
    </row>
    <row r="315" spans="1:11" s="89" customFormat="1" ht="15.75">
      <c r="A315" s="118">
        <f t="shared" si="30"/>
        <v>5</v>
      </c>
      <c r="B315" s="26" t="s">
        <v>49</v>
      </c>
      <c r="C315" s="25">
        <v>41403</v>
      </c>
      <c r="D315" s="27" t="s">
        <v>460</v>
      </c>
      <c r="E315" s="33" t="s">
        <v>265</v>
      </c>
      <c r="F315" s="92" t="s">
        <v>53</v>
      </c>
      <c r="G315" s="88"/>
      <c r="H315" s="104"/>
      <c r="I315" s="12">
        <v>10943225</v>
      </c>
      <c r="J315" s="11"/>
      <c r="K315" s="12">
        <v>0</v>
      </c>
    </row>
    <row r="316" spans="1:11" s="89" customFormat="1" ht="15.75">
      <c r="A316" s="118">
        <f t="shared" si="30"/>
        <v>10</v>
      </c>
      <c r="B316" s="26" t="s">
        <v>46</v>
      </c>
      <c r="C316" s="25">
        <v>41551</v>
      </c>
      <c r="D316" s="27" t="s">
        <v>128</v>
      </c>
      <c r="E316" s="33" t="s">
        <v>140</v>
      </c>
      <c r="F316" s="92" t="s">
        <v>47</v>
      </c>
      <c r="G316" s="88">
        <v>21090</v>
      </c>
      <c r="H316" s="104"/>
      <c r="I316" s="12"/>
      <c r="J316" s="11">
        <v>11092</v>
      </c>
      <c r="K316" s="12">
        <v>233930280</v>
      </c>
    </row>
    <row r="317" spans="1:11" s="89" customFormat="1" ht="15.75">
      <c r="A317" s="118">
        <f t="shared" si="30"/>
        <v>10</v>
      </c>
      <c r="B317" s="26" t="s">
        <v>49</v>
      </c>
      <c r="C317" s="25">
        <v>41551</v>
      </c>
      <c r="D317" s="27" t="s">
        <v>461</v>
      </c>
      <c r="E317" s="33" t="s">
        <v>140</v>
      </c>
      <c r="F317" s="92" t="s">
        <v>53</v>
      </c>
      <c r="G317" s="88"/>
      <c r="H317" s="104"/>
      <c r="I317" s="12">
        <v>2906104</v>
      </c>
      <c r="J317" s="11"/>
      <c r="K317" s="12"/>
    </row>
    <row r="318" spans="1:11" s="89" customFormat="1" ht="15.75">
      <c r="A318" s="118">
        <f t="shared" ref="A318" si="31">IF(C318&lt;&gt;"",MONTH(C318),"")</f>
        <v>10</v>
      </c>
      <c r="B318" s="26" t="s">
        <v>142</v>
      </c>
      <c r="C318" s="25">
        <v>41559</v>
      </c>
      <c r="D318" s="27" t="s">
        <v>288</v>
      </c>
      <c r="E318" s="33" t="s">
        <v>140</v>
      </c>
      <c r="F318" s="92" t="s">
        <v>48</v>
      </c>
      <c r="G318" s="88">
        <v>21036</v>
      </c>
      <c r="H318" s="104">
        <v>11280</v>
      </c>
      <c r="I318" s="12">
        <v>237286080</v>
      </c>
      <c r="J318" s="11"/>
      <c r="K318" s="12">
        <v>0</v>
      </c>
    </row>
    <row r="319" spans="1:11" s="89" customFormat="1" ht="15.75">
      <c r="A319" s="118" t="str">
        <f t="shared" ref="A319:A320" si="32">IF(C319&lt;&gt;"",MONTH(C319),"")</f>
        <v/>
      </c>
      <c r="B319" s="26"/>
      <c r="C319" s="25"/>
      <c r="D319" s="27"/>
      <c r="E319" s="27"/>
      <c r="F319" s="92"/>
      <c r="G319" s="88"/>
      <c r="H319" s="104"/>
      <c r="I319" s="12">
        <f t="shared" ref="I319:I320" si="33">ROUND(H319*G319,0)</f>
        <v>0</v>
      </c>
      <c r="J319" s="11"/>
      <c r="K319" s="12">
        <f t="shared" ref="K319:K320" si="34">ROUND(G319*J319,0)</f>
        <v>0</v>
      </c>
    </row>
    <row r="320" spans="1:11" s="89" customFormat="1" ht="15.75">
      <c r="A320" s="118" t="str">
        <f t="shared" si="32"/>
        <v/>
      </c>
      <c r="B320" s="26"/>
      <c r="C320" s="25"/>
      <c r="D320" s="27"/>
      <c r="E320" s="27"/>
      <c r="F320" s="92"/>
      <c r="G320" s="88"/>
      <c r="H320" s="104"/>
      <c r="I320" s="12">
        <f t="shared" si="33"/>
        <v>0</v>
      </c>
      <c r="J320" s="11"/>
      <c r="K320" s="12">
        <f t="shared" si="34"/>
        <v>0</v>
      </c>
    </row>
  </sheetData>
  <autoFilter ref="A4:K320">
    <filterColumn colId="0"/>
    <filterColumn colId="1"/>
    <filterColumn colId="5"/>
  </autoFilter>
  <mergeCells count="11">
    <mergeCell ref="A1:A3"/>
    <mergeCell ref="B1:C1"/>
    <mergeCell ref="D1:D3"/>
    <mergeCell ref="E1:E3"/>
    <mergeCell ref="F1:F3"/>
    <mergeCell ref="H1:K1"/>
    <mergeCell ref="B2:B3"/>
    <mergeCell ref="C2:C3"/>
    <mergeCell ref="H2:I2"/>
    <mergeCell ref="J2:K2"/>
    <mergeCell ref="G1:G3"/>
  </mergeCells>
  <dataValidations count="1">
    <dataValidation type="list" allowBlank="1" showInputMessage="1" showErrorMessage="1" sqref="E5:E320">
      <formula1>DSKHusd</formula1>
    </dataValidation>
  </dataValidation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2:O85"/>
  <sheetViews>
    <sheetView topLeftCell="A6" zoomScale="90" zoomScaleNormal="90" workbookViewId="0">
      <pane ySplit="11" topLeftCell="A17" activePane="bottomLeft" state="frozen"/>
      <selection activeCell="D29" sqref="D29"/>
      <selection pane="bottomLeft" activeCell="H84" sqref="H84"/>
    </sheetView>
  </sheetViews>
  <sheetFormatPr defaultRowHeight="14.25"/>
  <cols>
    <col min="2" max="2" width="10.140625" bestFit="1" customWidth="1"/>
    <col min="4" max="4" width="38" customWidth="1"/>
    <col min="5" max="5" width="7.42578125" customWidth="1"/>
    <col min="6" max="6" width="7.28515625" customWidth="1"/>
    <col min="8" max="8" width="12" customWidth="1"/>
    <col min="9" max="10" width="13.140625" customWidth="1"/>
    <col min="11" max="11" width="14" customWidth="1"/>
    <col min="12" max="12" width="12.5703125" customWidth="1"/>
    <col min="13" max="13" width="14" customWidth="1"/>
    <col min="14" max="14" width="12.5703125" customWidth="1"/>
    <col min="15" max="15" width="14.5703125" customWidth="1"/>
  </cols>
  <sheetData>
    <row r="2" spans="1:15" s="43" customFormat="1" ht="16.5" customHeight="1">
      <c r="A2" s="122" t="s">
        <v>29</v>
      </c>
      <c r="B2" s="167"/>
      <c r="C2" s="123"/>
      <c r="D2" s="124"/>
      <c r="E2" s="44"/>
      <c r="G2" s="125"/>
      <c r="H2" s="126"/>
      <c r="I2" s="127"/>
      <c r="J2" s="128"/>
      <c r="K2" s="78"/>
      <c r="L2" s="78"/>
      <c r="M2" s="129" t="s">
        <v>110</v>
      </c>
      <c r="N2" s="78"/>
      <c r="O2" s="78"/>
    </row>
    <row r="3" spans="1:15" s="43" customFormat="1" ht="16.5" customHeight="1">
      <c r="A3" s="263" t="s">
        <v>43</v>
      </c>
      <c r="B3" s="263"/>
      <c r="C3" s="263"/>
      <c r="D3" s="263"/>
      <c r="E3" s="44"/>
      <c r="G3" s="125"/>
      <c r="H3" s="126"/>
      <c r="I3" s="130"/>
      <c r="J3" s="131"/>
      <c r="K3" s="79"/>
      <c r="L3" s="79"/>
      <c r="M3" s="132" t="s">
        <v>111</v>
      </c>
      <c r="N3" s="79"/>
      <c r="O3" s="79"/>
    </row>
    <row r="4" spans="1:15" s="43" customFormat="1" ht="16.5" customHeight="1">
      <c r="A4" s="133"/>
      <c r="B4" s="133"/>
      <c r="C4" s="133"/>
      <c r="D4" s="133"/>
      <c r="E4" s="44"/>
      <c r="G4" s="125" t="s">
        <v>44</v>
      </c>
      <c r="H4" s="126"/>
      <c r="I4" s="130"/>
      <c r="J4" s="131"/>
      <c r="K4" s="79"/>
      <c r="L4" s="79"/>
      <c r="M4" s="132" t="s">
        <v>112</v>
      </c>
      <c r="N4" s="79"/>
      <c r="O4" s="79"/>
    </row>
    <row r="5" spans="1:15" s="43" customFormat="1" ht="6.75" customHeight="1">
      <c r="A5" s="134"/>
      <c r="B5" s="134"/>
      <c r="C5" s="134"/>
      <c r="E5" s="44"/>
      <c r="G5" s="125"/>
      <c r="H5" s="126"/>
      <c r="I5" s="130"/>
      <c r="J5" s="131"/>
      <c r="K5" s="135"/>
      <c r="L5" s="136"/>
      <c r="M5" s="136"/>
      <c r="N5" s="136"/>
      <c r="O5" s="136"/>
    </row>
    <row r="6" spans="1:15" s="46" customFormat="1" ht="23.25" customHeight="1">
      <c r="A6" s="264" t="s">
        <v>115</v>
      </c>
      <c r="B6" s="264"/>
      <c r="C6" s="264"/>
      <c r="D6" s="264"/>
      <c r="E6" s="264"/>
      <c r="F6" s="264"/>
      <c r="G6" s="264"/>
      <c r="H6" s="264"/>
      <c r="I6" s="264"/>
      <c r="J6" s="264"/>
      <c r="K6" s="264"/>
      <c r="L6" s="264"/>
      <c r="M6" s="264"/>
      <c r="N6" s="264"/>
      <c r="O6" s="264"/>
    </row>
    <row r="7" spans="1:15" s="46" customFormat="1" ht="15">
      <c r="H7" s="165" t="s">
        <v>0</v>
      </c>
    </row>
    <row r="8" spans="1:15" s="46" customFormat="1" ht="15">
      <c r="H8" s="165" t="s">
        <v>30</v>
      </c>
    </row>
    <row r="9" spans="1:15" s="46" customFormat="1" ht="15">
      <c r="G9" s="109" t="s">
        <v>120</v>
      </c>
      <c r="H9" s="265" t="s">
        <v>42</v>
      </c>
      <c r="I9" s="265"/>
      <c r="J9" s="265"/>
    </row>
    <row r="10" spans="1:15" s="46" customFormat="1" ht="15">
      <c r="H10" s="165" t="s">
        <v>24</v>
      </c>
    </row>
    <row r="11" spans="1:15" s="46" customFormat="1" ht="15">
      <c r="A11" s="168"/>
      <c r="B11" s="168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</row>
    <row r="12" spans="1:15" s="165" customFormat="1" ht="15.75" customHeight="1">
      <c r="A12" s="266" t="s">
        <v>2</v>
      </c>
      <c r="B12" s="256" t="s">
        <v>3</v>
      </c>
      <c r="C12" s="269"/>
      <c r="D12" s="266" t="s">
        <v>4</v>
      </c>
      <c r="E12" s="266" t="s">
        <v>5</v>
      </c>
      <c r="F12" s="266" t="s">
        <v>25</v>
      </c>
      <c r="G12" s="270" t="s">
        <v>31</v>
      </c>
      <c r="H12" s="256" t="s">
        <v>6</v>
      </c>
      <c r="I12" s="273"/>
      <c r="J12" s="273"/>
      <c r="K12" s="269"/>
      <c r="L12" s="256" t="s">
        <v>7</v>
      </c>
      <c r="M12" s="257"/>
      <c r="N12" s="257"/>
      <c r="O12" s="258"/>
    </row>
    <row r="13" spans="1:15" s="165" customFormat="1" ht="15.75" customHeight="1">
      <c r="A13" s="267"/>
      <c r="B13" s="259" t="s">
        <v>8</v>
      </c>
      <c r="C13" s="259" t="s">
        <v>9</v>
      </c>
      <c r="D13" s="267"/>
      <c r="E13" s="267"/>
      <c r="F13" s="267"/>
      <c r="G13" s="271"/>
      <c r="H13" s="261" t="s">
        <v>10</v>
      </c>
      <c r="I13" s="262"/>
      <c r="J13" s="261" t="s">
        <v>11</v>
      </c>
      <c r="K13" s="262"/>
      <c r="L13" s="261" t="s">
        <v>10</v>
      </c>
      <c r="M13" s="258"/>
      <c r="N13" s="261" t="s">
        <v>11</v>
      </c>
      <c r="O13" s="258"/>
    </row>
    <row r="14" spans="1:15" s="165" customFormat="1" ht="27.75" customHeight="1">
      <c r="A14" s="268"/>
      <c r="B14" s="260"/>
      <c r="C14" s="260"/>
      <c r="D14" s="268"/>
      <c r="E14" s="268"/>
      <c r="F14" s="268"/>
      <c r="G14" s="272"/>
      <c r="H14" s="138" t="s">
        <v>26</v>
      </c>
      <c r="I14" s="139" t="s">
        <v>27</v>
      </c>
      <c r="J14" s="140" t="s">
        <v>26</v>
      </c>
      <c r="K14" s="139" t="s">
        <v>27</v>
      </c>
      <c r="L14" s="141" t="s">
        <v>26</v>
      </c>
      <c r="M14" s="141" t="s">
        <v>27</v>
      </c>
      <c r="N14" s="141" t="s">
        <v>26</v>
      </c>
      <c r="O14" s="141" t="s">
        <v>27</v>
      </c>
    </row>
    <row r="15" spans="1:15" s="165" customFormat="1" ht="15">
      <c r="A15" s="48" t="s">
        <v>12</v>
      </c>
      <c r="B15" s="166" t="s">
        <v>13</v>
      </c>
      <c r="C15" s="48" t="s">
        <v>14</v>
      </c>
      <c r="D15" s="48" t="s">
        <v>15</v>
      </c>
      <c r="E15" s="48" t="s">
        <v>16</v>
      </c>
      <c r="F15" s="48">
        <v>1</v>
      </c>
      <c r="G15" s="48">
        <v>2</v>
      </c>
      <c r="H15" s="48">
        <v>3</v>
      </c>
      <c r="I15" s="48">
        <v>4</v>
      </c>
      <c r="J15" s="48">
        <v>5</v>
      </c>
      <c r="K15" s="48">
        <v>6</v>
      </c>
      <c r="L15" s="48">
        <v>7</v>
      </c>
      <c r="M15" s="48">
        <v>8</v>
      </c>
      <c r="N15" s="48">
        <v>9</v>
      </c>
      <c r="O15" s="48">
        <v>10</v>
      </c>
    </row>
    <row r="16" spans="1:15" s="46" customFormat="1" ht="16.5" customHeight="1">
      <c r="A16" s="142"/>
      <c r="B16" s="142"/>
      <c r="C16" s="142"/>
      <c r="D16" s="50" t="s">
        <v>17</v>
      </c>
      <c r="E16" s="142"/>
      <c r="F16" s="48"/>
      <c r="G16" s="51"/>
      <c r="H16" s="143"/>
      <c r="I16" s="51"/>
      <c r="J16" s="144"/>
      <c r="K16" s="51"/>
      <c r="L16" s="143">
        <f>VLOOKUP($H$9,'131'!$B$5:$F$27,2,0)</f>
        <v>0</v>
      </c>
      <c r="M16" s="145">
        <f>VLOOKUP($H$9,'131'!$B$5:$F$27,3,0)</f>
        <v>0</v>
      </c>
      <c r="N16" s="143">
        <f>VLOOKUP($H$9,'131'!$B$5:$F$27,4,0)</f>
        <v>0</v>
      </c>
      <c r="O16" s="145">
        <f>VLOOKUP($H$9,'131'!$B$5:$F$27,5,0)</f>
        <v>0</v>
      </c>
    </row>
    <row r="17" spans="1:15" s="46" customFormat="1" ht="16.5" customHeight="1">
      <c r="A17" s="54">
        <f t="shared" ref="A17:A78" ca="1" si="0">IF(C17&lt;&gt;"",C17,"")</f>
        <v>41450</v>
      </c>
      <c r="B17" s="55" t="str">
        <f ca="1">IF(ROWS($2:2)&gt;COUNT(Dong1),"",OFFSET('131-TH'!B$1,SMALL(Dong1,ROWS($2:2)),))</f>
        <v>PXK</v>
      </c>
      <c r="C17" s="54">
        <f ca="1">IF(ROWS($2:2)&gt;COUNT(Dong1),"",OFFSET('131-TH'!C$1,SMALL(Dong1,ROWS($2:2)),))</f>
        <v>41450</v>
      </c>
      <c r="D17" s="153" t="str">
        <f ca="1">IF(ROWS($2:2)&gt;COUNT(Dong1),"",OFFSET('131-TH'!D$1,SMALL(Dong1,ROWS($2:2)),))</f>
        <v>Jintatsu 01 - Ghẹ TP</v>
      </c>
      <c r="E17" s="146" t="str">
        <f ca="1">IF(ROWS($2:2)&gt;COUNT(Dong1),"",OFFSET('131-TH'!F$1,SMALL(Dong1,ROWS($2:2)),))</f>
        <v>5112X</v>
      </c>
      <c r="F17" s="146">
        <f ca="1">IF(ROWS($2:2)&gt;COUNT(Dong1),"",OFFSET('131-TH'!G$1,SMALL(Dong1,ROWS($2:2)),))</f>
        <v>20828</v>
      </c>
      <c r="G17" s="146"/>
      <c r="H17" s="154">
        <f ca="1">IF(ROWS($2:2)&gt;COUNT(Dong1),"",OFFSET('131-TH'!H$1,SMALL(Dong1,ROWS($2:2)),))</f>
        <v>13600</v>
      </c>
      <c r="I17" s="146">
        <f ca="1">IF(ROWS($2:2)&gt;COUNT(Dong1),"",OFFSET('131-TH'!I$1,SMALL(Dong1,ROWS($2:2)),))</f>
        <v>283260800</v>
      </c>
      <c r="J17" s="154">
        <f ca="1">IF(ROWS($2:2)&gt;COUNT(Dong1),"",OFFSET('131-TH'!J$1,SMALL(Dong1,ROWS($2:2)),))</f>
        <v>0</v>
      </c>
      <c r="K17" s="146">
        <f ca="1">IF(ROWS($2:2)&gt;COUNT(Dong1),"",OFFSET('131-TH'!K$1,SMALL(Dong1,ROWS($2:2)),))</f>
        <v>0</v>
      </c>
      <c r="L17" s="147">
        <f t="shared" ref="L17" ca="1" si="1">IF(D17&lt;&gt;"",ROUND(MAX(L16+H17-J17-N16,0),2),0)</f>
        <v>13600</v>
      </c>
      <c r="M17" s="56">
        <f t="shared" ref="M17" ca="1" si="2">IF(D17&lt;&gt;"",MAX(M16-O16+I17-K17,0),0)</f>
        <v>283260800</v>
      </c>
      <c r="N17" s="147">
        <f t="shared" ref="N17" ca="1" si="3">IF(D17&lt;&gt;"",ROUND(MAX(N16+J17-H17-L16,0),2),0)</f>
        <v>0</v>
      </c>
      <c r="O17" s="56">
        <f t="shared" ref="O17" ca="1" si="4">IF(D17&lt;&gt;"",MAX(O16-M16+K17-I17,0),0)</f>
        <v>0</v>
      </c>
    </row>
    <row r="18" spans="1:15" s="46" customFormat="1" ht="16.5" customHeight="1">
      <c r="A18" s="54">
        <f t="shared" ref="A18:A57" ca="1" si="5">IF(C18&lt;&gt;"",C18,"")</f>
        <v>41453</v>
      </c>
      <c r="B18" s="55" t="str">
        <f ca="1">IF(ROWS($2:3)&gt;COUNT(Dong1),"",OFFSET('131-TH'!B$1,SMALL(Dong1,ROWS($2:3)),))</f>
        <v>GBC</v>
      </c>
      <c r="C18" s="54">
        <f ca="1">IF(ROWS($2:3)&gt;COUNT(Dong1),"",OFFSET('131-TH'!C$1,SMALL(Dong1,ROWS($2:3)),))</f>
        <v>41453</v>
      </c>
      <c r="D18" s="153" t="str">
        <f ca="1">IF(ROWS($2:3)&gt;COUNT(Dong1),"",OFFSET('131-TH'!D$1,SMALL(Dong1,ROWS($2:3)),))</f>
        <v>Jintatsu 01 - Chiết khấu LC</v>
      </c>
      <c r="E18" s="146" t="str">
        <f ca="1">IF(ROWS($2:3)&gt;COUNT(Dong1),"",OFFSET('131-TH'!F$1,SMALL(Dong1,ROWS($2:3)),))</f>
        <v>1122</v>
      </c>
      <c r="F18" s="146">
        <f ca="1">IF(ROWS($2:3)&gt;COUNT(Dong1),"",OFFSET('131-TH'!G$1,SMALL(Dong1,ROWS($2:3)),))</f>
        <v>21220</v>
      </c>
      <c r="G18" s="146"/>
      <c r="H18" s="154">
        <f ca="1">IF(ROWS($2:3)&gt;COUNT(Dong1),"",OFFSET('131-TH'!H$1,SMALL(Dong1,ROWS($2:3)),))</f>
        <v>0</v>
      </c>
      <c r="I18" s="146">
        <f ca="1">IF(ROWS($2:3)&gt;COUNT(Dong1),"",OFFSET('131-TH'!I$1,SMALL(Dong1,ROWS($2:3)),))</f>
        <v>0</v>
      </c>
      <c r="J18" s="154">
        <f ca="1">IF(ROWS($2:3)&gt;COUNT(Dong1),"",OFFSET('131-TH'!J$1,SMALL(Dong1,ROWS($2:3)),))</f>
        <v>12900</v>
      </c>
      <c r="K18" s="146">
        <f ca="1">IF(ROWS($2:3)&gt;COUNT(Dong1),"",OFFSET('131-TH'!K$1,SMALL(Dong1,ROWS($2:3)),))</f>
        <v>273738000</v>
      </c>
      <c r="L18" s="147">
        <f t="shared" ref="L18:L57" ca="1" si="6">IF(D18&lt;&gt;"",ROUND(MAX(L17+H18-J18-N17,0),2),0)</f>
        <v>700</v>
      </c>
      <c r="M18" s="56">
        <f t="shared" ref="M18:M57" ca="1" si="7">IF(D18&lt;&gt;"",MAX(M17-O17+I18-K18,0),0)</f>
        <v>9522800</v>
      </c>
      <c r="N18" s="147">
        <f t="shared" ref="N18:N57" ca="1" si="8">IF(D18&lt;&gt;"",ROUND(MAX(N17+J18-H18-L17,0),2),0)</f>
        <v>0</v>
      </c>
      <c r="O18" s="56">
        <f t="shared" ref="O18:O57" ca="1" si="9">IF(D18&lt;&gt;"",MAX(O17-M17+K18-I18,0),0)</f>
        <v>0</v>
      </c>
    </row>
    <row r="19" spans="1:15" s="46" customFormat="1" ht="16.5" customHeight="1">
      <c r="A19" s="54">
        <f t="shared" ca="1" si="5"/>
        <v>41461</v>
      </c>
      <c r="B19" s="55" t="str">
        <f ca="1">IF(ROWS($2:4)&gt;COUNT(Dong1),"",OFFSET('131-TH'!B$1,SMALL(Dong1,ROWS($2:4)),))</f>
        <v>GBC</v>
      </c>
      <c r="C19" s="54">
        <f ca="1">IF(ROWS($2:4)&gt;COUNT(Dong1),"",OFFSET('131-TH'!C$1,SMALL(Dong1,ROWS($2:4)),))</f>
        <v>41461</v>
      </c>
      <c r="D19" s="153" t="str">
        <f ca="1">IF(ROWS($2:4)&gt;COUNT(Dong1),"",OFFSET('131-TH'!D$1,SMALL(Dong1,ROWS($2:4)),))</f>
        <v>Jintatsu 01 - Thu tiền L/C</v>
      </c>
      <c r="E19" s="146" t="str">
        <f ca="1">IF(ROWS($2:4)&gt;COUNT(Dong1),"",OFFSET('131-TH'!F$1,SMALL(Dong1,ROWS($2:4)),))</f>
        <v>1122</v>
      </c>
      <c r="F19" s="146">
        <f ca="1">IF(ROWS($2:4)&gt;COUNT(Dong1),"",OFFSET('131-TH'!G$1,SMALL(Dong1,ROWS($2:4)),))</f>
        <v>21220</v>
      </c>
      <c r="G19" s="146"/>
      <c r="H19" s="154">
        <f ca="1">IF(ROWS($2:4)&gt;COUNT(Dong1),"",OFFSET('131-TH'!H$1,SMALL(Dong1,ROWS($2:4)),))</f>
        <v>0</v>
      </c>
      <c r="I19" s="146">
        <f ca="1">IF(ROWS($2:4)&gt;COUNT(Dong1),"",OFFSET('131-TH'!I$1,SMALL(Dong1,ROWS($2:4)),))</f>
        <v>0</v>
      </c>
      <c r="J19" s="154">
        <f ca="1">IF(ROWS($2:4)&gt;COUNT(Dong1),"",OFFSET('131-TH'!J$1,SMALL(Dong1,ROWS($2:4)),))</f>
        <v>600.66999999999996</v>
      </c>
      <c r="K19" s="146">
        <f ca="1">IF(ROWS($2:4)&gt;COUNT(Dong1),"",OFFSET('131-TH'!K$1,SMALL(Dong1,ROWS($2:4)),))</f>
        <v>12746217</v>
      </c>
      <c r="L19" s="147">
        <f t="shared" ca="1" si="6"/>
        <v>99.33</v>
      </c>
      <c r="M19" s="56">
        <f t="shared" ca="1" si="7"/>
        <v>0</v>
      </c>
      <c r="N19" s="147">
        <f t="shared" ca="1" si="8"/>
        <v>0</v>
      </c>
      <c r="O19" s="56">
        <f t="shared" ca="1" si="9"/>
        <v>3223417</v>
      </c>
    </row>
    <row r="20" spans="1:15" s="46" customFormat="1" ht="16.5" customHeight="1">
      <c r="A20" s="54">
        <f t="shared" ca="1" si="5"/>
        <v>41461</v>
      </c>
      <c r="B20" s="55" t="str">
        <f ca="1">IF(ROWS($2:5)&gt;COUNT(Dong1),"",OFFSET('131-TH'!B$1,SMALL(Dong1,ROWS($2:5)),))</f>
        <v>GBC</v>
      </c>
      <c r="C20" s="54">
        <f ca="1">IF(ROWS($2:5)&gt;COUNT(Dong1),"",OFFSET('131-TH'!C$1,SMALL(Dong1,ROWS($2:5)),))</f>
        <v>41461</v>
      </c>
      <c r="D20" s="153" t="str">
        <f ca="1">IF(ROWS($2:5)&gt;COUNT(Dong1),"",OFFSET('131-TH'!D$1,SMALL(Dong1,ROWS($2:5)),))</f>
        <v>Jintatsu 01 - Lãi chiết khấu L/C</v>
      </c>
      <c r="E20" s="146" t="str">
        <f ca="1">IF(ROWS($2:5)&gt;COUNT(Dong1),"",OFFSET('131-TH'!F$1,SMALL(Dong1,ROWS($2:5)),))</f>
        <v>635</v>
      </c>
      <c r="F20" s="146">
        <f ca="1">IF(ROWS($2:5)&gt;COUNT(Dong1),"",OFFSET('131-TH'!G$1,SMALL(Dong1,ROWS($2:5)),))</f>
        <v>21220</v>
      </c>
      <c r="G20" s="146"/>
      <c r="H20" s="154">
        <f ca="1">IF(ROWS($2:5)&gt;COUNT(Dong1),"",OFFSET('131-TH'!H$1,SMALL(Dong1,ROWS($2:5)),))</f>
        <v>0</v>
      </c>
      <c r="I20" s="146">
        <f ca="1">IF(ROWS($2:5)&gt;COUNT(Dong1),"",OFFSET('131-TH'!I$1,SMALL(Dong1,ROWS($2:5)),))</f>
        <v>0</v>
      </c>
      <c r="J20" s="154">
        <f ca="1">IF(ROWS($2:5)&gt;COUNT(Dong1),"",OFFSET('131-TH'!J$1,SMALL(Dong1,ROWS($2:5)),))</f>
        <v>14.33</v>
      </c>
      <c r="K20" s="146">
        <f ca="1">IF(ROWS($2:5)&gt;COUNT(Dong1),"",OFFSET('131-TH'!K$1,SMALL(Dong1,ROWS($2:5)),))</f>
        <v>304083</v>
      </c>
      <c r="L20" s="147">
        <f t="shared" ca="1" si="6"/>
        <v>85</v>
      </c>
      <c r="M20" s="56">
        <f t="shared" ca="1" si="7"/>
        <v>0</v>
      </c>
      <c r="N20" s="147">
        <f t="shared" ca="1" si="8"/>
        <v>0</v>
      </c>
      <c r="O20" s="56">
        <f t="shared" ca="1" si="9"/>
        <v>3527500</v>
      </c>
    </row>
    <row r="21" spans="1:15" s="46" customFormat="1" ht="16.5" customHeight="1">
      <c r="A21" s="54">
        <f t="shared" ca="1" si="5"/>
        <v>41461</v>
      </c>
      <c r="B21" s="55" t="str">
        <f ca="1">IF(ROWS($2:6)&gt;COUNT(Dong1),"",OFFSET('131-TH'!B$1,SMALL(Dong1,ROWS($2:6)),))</f>
        <v>CTGS</v>
      </c>
      <c r="C21" s="54">
        <f ca="1">IF(ROWS($2:6)&gt;COUNT(Dong1),"",OFFSET('131-TH'!C$1,SMALL(Dong1,ROWS($2:6)),))</f>
        <v>41461</v>
      </c>
      <c r="D21" s="153" t="str">
        <f ca="1">IF(ROWS($2:6)&gt;COUNT(Dong1),"",OFFSET('131-TH'!D$1,SMALL(Dong1,ROWS($2:6)),))</f>
        <v>Jintatsu 01 - Phí NH NNg giảm trừ</v>
      </c>
      <c r="E21" s="146" t="str">
        <f ca="1">IF(ROWS($2:6)&gt;COUNT(Dong1),"",OFFSET('131-TH'!F$1,SMALL(Dong1,ROWS($2:6)),))</f>
        <v>6422</v>
      </c>
      <c r="F21" s="146">
        <f ca="1">IF(ROWS($2:6)&gt;COUNT(Dong1),"",OFFSET('131-TH'!G$1,SMALL(Dong1,ROWS($2:6)),))</f>
        <v>21220</v>
      </c>
      <c r="G21" s="146"/>
      <c r="H21" s="154">
        <f ca="1">IF(ROWS($2:6)&gt;COUNT(Dong1),"",OFFSET('131-TH'!H$1,SMALL(Dong1,ROWS($2:6)),))</f>
        <v>0</v>
      </c>
      <c r="I21" s="146">
        <f ca="1">IF(ROWS($2:6)&gt;COUNT(Dong1),"",OFFSET('131-TH'!I$1,SMALL(Dong1,ROWS($2:6)),))</f>
        <v>0</v>
      </c>
      <c r="J21" s="154">
        <f ca="1">IF(ROWS($2:6)&gt;COUNT(Dong1),"",OFFSET('131-TH'!J$1,SMALL(Dong1,ROWS($2:6)),))</f>
        <v>85</v>
      </c>
      <c r="K21" s="146">
        <f ca="1">IF(ROWS($2:6)&gt;COUNT(Dong1),"",OFFSET('131-TH'!K$1,SMALL(Dong1,ROWS($2:6)),))</f>
        <v>1803700</v>
      </c>
      <c r="L21" s="147">
        <f t="shared" ca="1" si="6"/>
        <v>0</v>
      </c>
      <c r="M21" s="56">
        <f t="shared" ca="1" si="7"/>
        <v>0</v>
      </c>
      <c r="N21" s="147">
        <f t="shared" ca="1" si="8"/>
        <v>0</v>
      </c>
      <c r="O21" s="56">
        <f t="shared" ca="1" si="9"/>
        <v>5331200</v>
      </c>
    </row>
    <row r="22" spans="1:15" s="46" customFormat="1" ht="16.5" customHeight="1">
      <c r="A22" s="54">
        <f t="shared" ca="1" si="5"/>
        <v>41461</v>
      </c>
      <c r="B22" s="55" t="str">
        <f ca="1">IF(ROWS($2:7)&gt;COUNT(Dong1),"",OFFSET('131-TH'!B$1,SMALL(Dong1,ROWS($2:7)),))</f>
        <v>CTGS</v>
      </c>
      <c r="C22" s="54">
        <f ca="1">IF(ROWS($2:7)&gt;COUNT(Dong1),"",OFFSET('131-TH'!C$1,SMALL(Dong1,ROWS($2:7)),))</f>
        <v>41461</v>
      </c>
      <c r="D22" s="153" t="str">
        <f ca="1">IF(ROWS($2:7)&gt;COUNT(Dong1),"",OFFSET('131-TH'!D$1,SMALL(Dong1,ROWS($2:7)),))</f>
        <v>Jintatsu 01 - Chênh lệch tỷ giá</v>
      </c>
      <c r="E22" s="146" t="str">
        <f ca="1">IF(ROWS($2:7)&gt;COUNT(Dong1),"",OFFSET('131-TH'!F$1,SMALL(Dong1,ROWS($2:7)),))</f>
        <v>515</v>
      </c>
      <c r="F22" s="146">
        <f ca="1">IF(ROWS($2:7)&gt;COUNT(Dong1),"",OFFSET('131-TH'!G$1,SMALL(Dong1,ROWS($2:7)),))</f>
        <v>0</v>
      </c>
      <c r="G22" s="146"/>
      <c r="H22" s="154">
        <f ca="1">IF(ROWS($2:7)&gt;COUNT(Dong1),"",OFFSET('131-TH'!H$1,SMALL(Dong1,ROWS($2:7)),))</f>
        <v>0</v>
      </c>
      <c r="I22" s="146">
        <f ca="1">IF(ROWS($2:7)&gt;COUNT(Dong1),"",OFFSET('131-TH'!I$1,SMALL(Dong1,ROWS($2:7)),))</f>
        <v>5331200</v>
      </c>
      <c r="J22" s="154">
        <f ca="1">IF(ROWS($2:7)&gt;COUNT(Dong1),"",OFFSET('131-TH'!J$1,SMALL(Dong1,ROWS($2:7)),))</f>
        <v>0</v>
      </c>
      <c r="K22" s="146">
        <f ca="1">IF(ROWS($2:7)&gt;COUNT(Dong1),"",OFFSET('131-TH'!K$1,SMALL(Dong1,ROWS($2:7)),))</f>
        <v>0</v>
      </c>
      <c r="L22" s="147">
        <f t="shared" ca="1" si="6"/>
        <v>0</v>
      </c>
      <c r="M22" s="56">
        <f t="shared" ca="1" si="7"/>
        <v>0</v>
      </c>
      <c r="N22" s="147">
        <f t="shared" ca="1" si="8"/>
        <v>0</v>
      </c>
      <c r="O22" s="56">
        <f t="shared" ca="1" si="9"/>
        <v>0</v>
      </c>
    </row>
    <row r="23" spans="1:15" s="46" customFormat="1" ht="16.5" customHeight="1">
      <c r="A23" s="54">
        <f t="shared" ca="1" si="5"/>
        <v>41487</v>
      </c>
      <c r="B23" s="55" t="str">
        <f ca="1">IF(ROWS($2:8)&gt;COUNT(Dong1),"",OFFSET('131-TH'!B$1,SMALL(Dong1,ROWS($2:8)),))</f>
        <v>PXK</v>
      </c>
      <c r="C23" s="54">
        <f ca="1">IF(ROWS($2:8)&gt;COUNT(Dong1),"",OFFSET('131-TH'!C$1,SMALL(Dong1,ROWS($2:8)),))</f>
        <v>41487</v>
      </c>
      <c r="D23" s="153" t="str">
        <f ca="1">IF(ROWS($2:8)&gt;COUNT(Dong1),"",OFFSET('131-TH'!D$1,SMALL(Dong1,ROWS($2:8)),))</f>
        <v>Jintatsu 02 - Ghẹ TP</v>
      </c>
      <c r="E23" s="146" t="str">
        <f ca="1">IF(ROWS($2:8)&gt;COUNT(Dong1),"",OFFSET('131-TH'!F$1,SMALL(Dong1,ROWS($2:8)),))</f>
        <v>5112X</v>
      </c>
      <c r="F23" s="146">
        <f ca="1">IF(ROWS($2:8)&gt;COUNT(Dong1),"",OFFSET('131-TH'!G$1,SMALL(Dong1,ROWS($2:8)),))</f>
        <v>21036</v>
      </c>
      <c r="G23" s="146"/>
      <c r="H23" s="154">
        <f ca="1">IF(ROWS($2:8)&gt;COUNT(Dong1),"",OFFSET('131-TH'!H$1,SMALL(Dong1,ROWS($2:8)),))</f>
        <v>21496.799999999999</v>
      </c>
      <c r="I23" s="146">
        <f ca="1">IF(ROWS($2:8)&gt;COUNT(Dong1),"",OFFSET('131-TH'!I$1,SMALL(Dong1,ROWS($2:8)),))</f>
        <v>452206685</v>
      </c>
      <c r="J23" s="154">
        <f ca="1">IF(ROWS($2:8)&gt;COUNT(Dong1),"",OFFSET('131-TH'!J$1,SMALL(Dong1,ROWS($2:8)),))</f>
        <v>0</v>
      </c>
      <c r="K23" s="146">
        <f ca="1">IF(ROWS($2:8)&gt;COUNT(Dong1),"",OFFSET('131-TH'!K$1,SMALL(Dong1,ROWS($2:8)),))</f>
        <v>0</v>
      </c>
      <c r="L23" s="147">
        <f t="shared" ca="1" si="6"/>
        <v>21496.799999999999</v>
      </c>
      <c r="M23" s="56">
        <f t="shared" ca="1" si="7"/>
        <v>452206685</v>
      </c>
      <c r="N23" s="147">
        <f t="shared" ca="1" si="8"/>
        <v>0</v>
      </c>
      <c r="O23" s="56">
        <f t="shared" ca="1" si="9"/>
        <v>0</v>
      </c>
    </row>
    <row r="24" spans="1:15" s="46" customFormat="1" ht="16.5" customHeight="1">
      <c r="A24" s="54">
        <f t="shared" ca="1" si="5"/>
        <v>41489</v>
      </c>
      <c r="B24" s="55" t="str">
        <f ca="1">IF(ROWS($2:9)&gt;COUNT(Dong1),"",OFFSET('131-TH'!B$1,SMALL(Dong1,ROWS($2:9)),))</f>
        <v>GBC</v>
      </c>
      <c r="C24" s="54">
        <f ca="1">IF(ROWS($2:9)&gt;COUNT(Dong1),"",OFFSET('131-TH'!C$1,SMALL(Dong1,ROWS($2:9)),))</f>
        <v>41489</v>
      </c>
      <c r="D24" s="153" t="str">
        <f ca="1">IF(ROWS($2:9)&gt;COUNT(Dong1),"",OFFSET('131-TH'!D$1,SMALL(Dong1,ROWS($2:9)),))</f>
        <v>Jintatsu 02 - Thu tiền L/C</v>
      </c>
      <c r="E24" s="146" t="str">
        <f ca="1">IF(ROWS($2:9)&gt;COUNT(Dong1),"",OFFSET('131-TH'!F$1,SMALL(Dong1,ROWS($2:9)),))</f>
        <v>1122</v>
      </c>
      <c r="F24" s="146">
        <f ca="1">IF(ROWS($2:9)&gt;COUNT(Dong1),"",OFFSET('131-TH'!G$1,SMALL(Dong1,ROWS($2:9)),))</f>
        <v>21170</v>
      </c>
      <c r="G24" s="146"/>
      <c r="H24" s="154">
        <f ca="1">IF(ROWS($2:9)&gt;COUNT(Dong1),"",OFFSET('131-TH'!H$1,SMALL(Dong1,ROWS($2:9)),))</f>
        <v>0</v>
      </c>
      <c r="I24" s="146">
        <f ca="1">IF(ROWS($2:9)&gt;COUNT(Dong1),"",OFFSET('131-TH'!I$1,SMALL(Dong1,ROWS($2:9)),))</f>
        <v>0</v>
      </c>
      <c r="J24" s="154">
        <f ca="1">IF(ROWS($2:9)&gt;COUNT(Dong1),"",OFFSET('131-TH'!J$1,SMALL(Dong1,ROWS($2:9)),))</f>
        <v>20400</v>
      </c>
      <c r="K24" s="146">
        <f ca="1">IF(ROWS($2:9)&gt;COUNT(Dong1),"",OFFSET('131-TH'!K$1,SMALL(Dong1,ROWS($2:9)),))</f>
        <v>431868000</v>
      </c>
      <c r="L24" s="147">
        <f t="shared" ca="1" si="6"/>
        <v>1096.8</v>
      </c>
      <c r="M24" s="56">
        <f t="shared" ca="1" si="7"/>
        <v>20338685</v>
      </c>
      <c r="N24" s="147">
        <f t="shared" ca="1" si="8"/>
        <v>0</v>
      </c>
      <c r="O24" s="56">
        <f t="shared" ca="1" si="9"/>
        <v>0</v>
      </c>
    </row>
    <row r="25" spans="1:15" s="46" customFormat="1" ht="16.5" customHeight="1">
      <c r="A25" s="54">
        <f t="shared" ca="1" si="5"/>
        <v>41494</v>
      </c>
      <c r="B25" s="55" t="str">
        <f ca="1">IF(ROWS($2:10)&gt;COUNT(Dong1),"",OFFSET('131-TH'!B$1,SMALL(Dong1,ROWS($2:10)),))</f>
        <v>GBC</v>
      </c>
      <c r="C25" s="54">
        <f ca="1">IF(ROWS($2:10)&gt;COUNT(Dong1),"",OFFSET('131-TH'!C$1,SMALL(Dong1,ROWS($2:10)),))</f>
        <v>41494</v>
      </c>
      <c r="D25" s="153" t="str">
        <f ca="1">IF(ROWS($2:10)&gt;COUNT(Dong1),"",OFFSET('131-TH'!D$1,SMALL(Dong1,ROWS($2:10)),))</f>
        <v>Jintatsu 02 - Thu tiền L/C</v>
      </c>
      <c r="E25" s="146" t="str">
        <f ca="1">IF(ROWS($2:10)&gt;COUNT(Dong1),"",OFFSET('131-TH'!F$1,SMALL(Dong1,ROWS($2:10)),))</f>
        <v>1122</v>
      </c>
      <c r="F25" s="146">
        <f ca="1">IF(ROWS($2:10)&gt;COUNT(Dong1),"",OFFSET('131-TH'!G$1,SMALL(Dong1,ROWS($2:10)),))</f>
        <v>21070</v>
      </c>
      <c r="G25" s="146"/>
      <c r="H25" s="154">
        <f ca="1">IF(ROWS($2:10)&gt;COUNT(Dong1),"",OFFSET('131-TH'!H$1,SMALL(Dong1,ROWS($2:10)),))</f>
        <v>0</v>
      </c>
      <c r="I25" s="146">
        <f ca="1">IF(ROWS($2:10)&gt;COUNT(Dong1),"",OFFSET('131-TH'!I$1,SMALL(Dong1,ROWS($2:10)),))</f>
        <v>0</v>
      </c>
      <c r="J25" s="154">
        <f ca="1">IF(ROWS($2:10)&gt;COUNT(Dong1),"",OFFSET('131-TH'!J$1,SMALL(Dong1,ROWS($2:10)),))</f>
        <v>997.63</v>
      </c>
      <c r="K25" s="146">
        <f ca="1">IF(ROWS($2:10)&gt;COUNT(Dong1),"",OFFSET('131-TH'!K$1,SMALL(Dong1,ROWS($2:10)),))</f>
        <v>21020064</v>
      </c>
      <c r="L25" s="147">
        <f t="shared" ca="1" si="6"/>
        <v>99.17</v>
      </c>
      <c r="M25" s="56">
        <f t="shared" ca="1" si="7"/>
        <v>0</v>
      </c>
      <c r="N25" s="147">
        <f t="shared" ca="1" si="8"/>
        <v>0</v>
      </c>
      <c r="O25" s="56">
        <f t="shared" ca="1" si="9"/>
        <v>681379</v>
      </c>
    </row>
    <row r="26" spans="1:15" s="46" customFormat="1" ht="16.5" customHeight="1">
      <c r="A26" s="54">
        <f t="shared" ca="1" si="5"/>
        <v>41494</v>
      </c>
      <c r="B26" s="55" t="str">
        <f ca="1">IF(ROWS($2:11)&gt;COUNT(Dong1),"",OFFSET('131-TH'!B$1,SMALL(Dong1,ROWS($2:11)),))</f>
        <v>GBC</v>
      </c>
      <c r="C26" s="54">
        <f ca="1">IF(ROWS($2:11)&gt;COUNT(Dong1),"",OFFSET('131-TH'!C$1,SMALL(Dong1,ROWS($2:11)),))</f>
        <v>41494</v>
      </c>
      <c r="D26" s="153" t="str">
        <f ca="1">IF(ROWS($2:11)&gt;COUNT(Dong1),"",OFFSET('131-TH'!D$1,SMALL(Dong1,ROWS($2:11)),))</f>
        <v>Jintatsu 02 - Lãi chiết khấu L/C</v>
      </c>
      <c r="E26" s="146" t="str">
        <f ca="1">IF(ROWS($2:11)&gt;COUNT(Dong1),"",OFFSET('131-TH'!F$1,SMALL(Dong1,ROWS($2:11)),))</f>
        <v>635</v>
      </c>
      <c r="F26" s="146">
        <f ca="1">IF(ROWS($2:11)&gt;COUNT(Dong1),"",OFFSET('131-TH'!G$1,SMALL(Dong1,ROWS($2:11)),))</f>
        <v>21070</v>
      </c>
      <c r="G26" s="146"/>
      <c r="H26" s="154">
        <f ca="1">IF(ROWS($2:11)&gt;COUNT(Dong1),"",OFFSET('131-TH'!H$1,SMALL(Dong1,ROWS($2:11)),))</f>
        <v>0</v>
      </c>
      <c r="I26" s="146">
        <f ca="1">IF(ROWS($2:11)&gt;COUNT(Dong1),"",OFFSET('131-TH'!I$1,SMALL(Dong1,ROWS($2:11)),))</f>
        <v>0</v>
      </c>
      <c r="J26" s="154">
        <f ca="1">IF(ROWS($2:11)&gt;COUNT(Dong1),"",OFFSET('131-TH'!J$1,SMALL(Dong1,ROWS($2:11)),))</f>
        <v>14.17</v>
      </c>
      <c r="K26" s="146">
        <f ca="1">IF(ROWS($2:11)&gt;COUNT(Dong1),"",OFFSET('131-TH'!K$1,SMALL(Dong1,ROWS($2:11)),))</f>
        <v>298562</v>
      </c>
      <c r="L26" s="147">
        <f t="shared" ca="1" si="6"/>
        <v>85</v>
      </c>
      <c r="M26" s="56">
        <f t="shared" ca="1" si="7"/>
        <v>0</v>
      </c>
      <c r="N26" s="147">
        <f t="shared" ca="1" si="8"/>
        <v>0</v>
      </c>
      <c r="O26" s="56">
        <f t="shared" ca="1" si="9"/>
        <v>979941</v>
      </c>
    </row>
    <row r="27" spans="1:15" s="46" customFormat="1" ht="16.5" customHeight="1">
      <c r="A27" s="54">
        <f t="shared" ca="1" si="5"/>
        <v>41494</v>
      </c>
      <c r="B27" s="55" t="str">
        <f ca="1">IF(ROWS($2:12)&gt;COUNT(Dong1),"",OFFSET('131-TH'!B$1,SMALL(Dong1,ROWS($2:12)),))</f>
        <v>CTGS</v>
      </c>
      <c r="C27" s="54">
        <f ca="1">IF(ROWS($2:12)&gt;COUNT(Dong1),"",OFFSET('131-TH'!C$1,SMALL(Dong1,ROWS($2:12)),))</f>
        <v>41494</v>
      </c>
      <c r="D27" s="153" t="str">
        <f ca="1">IF(ROWS($2:12)&gt;COUNT(Dong1),"",OFFSET('131-TH'!D$1,SMALL(Dong1,ROWS($2:12)),))</f>
        <v>Jintatsu 02 - Phí NH NNg giảm trừ</v>
      </c>
      <c r="E27" s="146" t="str">
        <f ca="1">IF(ROWS($2:12)&gt;COUNT(Dong1),"",OFFSET('131-TH'!F$1,SMALL(Dong1,ROWS($2:12)),))</f>
        <v>6422</v>
      </c>
      <c r="F27" s="146">
        <f ca="1">IF(ROWS($2:12)&gt;COUNT(Dong1),"",OFFSET('131-TH'!G$1,SMALL(Dong1,ROWS($2:12)),))</f>
        <v>21070</v>
      </c>
      <c r="G27" s="146"/>
      <c r="H27" s="154">
        <f ca="1">IF(ROWS($2:12)&gt;COUNT(Dong1),"",OFFSET('131-TH'!H$1,SMALL(Dong1,ROWS($2:12)),))</f>
        <v>0</v>
      </c>
      <c r="I27" s="146">
        <f ca="1">IF(ROWS($2:12)&gt;COUNT(Dong1),"",OFFSET('131-TH'!I$1,SMALL(Dong1,ROWS($2:12)),))</f>
        <v>0</v>
      </c>
      <c r="J27" s="154">
        <f ca="1">IF(ROWS($2:12)&gt;COUNT(Dong1),"",OFFSET('131-TH'!J$1,SMALL(Dong1,ROWS($2:12)),))</f>
        <v>85</v>
      </c>
      <c r="K27" s="146">
        <f ca="1">IF(ROWS($2:12)&gt;COUNT(Dong1),"",OFFSET('131-TH'!K$1,SMALL(Dong1,ROWS($2:12)),))</f>
        <v>1790950</v>
      </c>
      <c r="L27" s="147">
        <f t="shared" ca="1" si="6"/>
        <v>0</v>
      </c>
      <c r="M27" s="56">
        <f t="shared" ca="1" si="7"/>
        <v>0</v>
      </c>
      <c r="N27" s="147">
        <f t="shared" ca="1" si="8"/>
        <v>0</v>
      </c>
      <c r="O27" s="56">
        <f t="shared" ca="1" si="9"/>
        <v>2770891</v>
      </c>
    </row>
    <row r="28" spans="1:15" s="46" customFormat="1" ht="16.5" customHeight="1">
      <c r="A28" s="54">
        <f t="shared" ca="1" si="5"/>
        <v>41494</v>
      </c>
      <c r="B28" s="55" t="str">
        <f ca="1">IF(ROWS($2:13)&gt;COUNT(Dong1),"",OFFSET('131-TH'!B$1,SMALL(Dong1,ROWS($2:13)),))</f>
        <v>CTGS</v>
      </c>
      <c r="C28" s="54">
        <f ca="1">IF(ROWS($2:13)&gt;COUNT(Dong1),"",OFFSET('131-TH'!C$1,SMALL(Dong1,ROWS($2:13)),))</f>
        <v>41494</v>
      </c>
      <c r="D28" s="153" t="str">
        <f ca="1">IF(ROWS($2:13)&gt;COUNT(Dong1),"",OFFSET('131-TH'!D$1,SMALL(Dong1,ROWS($2:13)),))</f>
        <v>Jintatsu 02 - Chênh lệch tỷ giá</v>
      </c>
      <c r="E28" s="146" t="str">
        <f ca="1">IF(ROWS($2:13)&gt;COUNT(Dong1),"",OFFSET('131-TH'!F$1,SMALL(Dong1,ROWS($2:13)),))</f>
        <v>515</v>
      </c>
      <c r="F28" s="146">
        <f ca="1">IF(ROWS($2:13)&gt;COUNT(Dong1),"",OFFSET('131-TH'!G$1,SMALL(Dong1,ROWS($2:13)),))</f>
        <v>0</v>
      </c>
      <c r="G28" s="146"/>
      <c r="H28" s="154">
        <f ca="1">IF(ROWS($2:13)&gt;COUNT(Dong1),"",OFFSET('131-TH'!H$1,SMALL(Dong1,ROWS($2:13)),))</f>
        <v>0</v>
      </c>
      <c r="I28" s="146">
        <f ca="1">IF(ROWS($2:13)&gt;COUNT(Dong1),"",OFFSET('131-TH'!I$1,SMALL(Dong1,ROWS($2:13)),))</f>
        <v>2770891</v>
      </c>
      <c r="J28" s="154">
        <f ca="1">IF(ROWS($2:13)&gt;COUNT(Dong1),"",OFFSET('131-TH'!J$1,SMALL(Dong1,ROWS($2:13)),))</f>
        <v>0</v>
      </c>
      <c r="K28" s="146">
        <f ca="1">IF(ROWS($2:13)&gt;COUNT(Dong1),"",OFFSET('131-TH'!K$1,SMALL(Dong1,ROWS($2:13)),))</f>
        <v>0</v>
      </c>
      <c r="L28" s="147">
        <f t="shared" ca="1" si="6"/>
        <v>0</v>
      </c>
      <c r="M28" s="56">
        <f t="shared" ca="1" si="7"/>
        <v>0</v>
      </c>
      <c r="N28" s="147">
        <f t="shared" ca="1" si="8"/>
        <v>0</v>
      </c>
      <c r="O28" s="56">
        <f t="shared" ca="1" si="9"/>
        <v>0</v>
      </c>
    </row>
    <row r="29" spans="1:15" s="46" customFormat="1" ht="16.5" customHeight="1">
      <c r="A29" s="54">
        <f t="shared" ca="1" si="5"/>
        <v>41500</v>
      </c>
      <c r="B29" s="55" t="str">
        <f ca="1">IF(ROWS($2:14)&gt;COUNT(Dong1),"",OFFSET('131-TH'!B$1,SMALL(Dong1,ROWS($2:14)),))</f>
        <v>PXK</v>
      </c>
      <c r="C29" s="54">
        <f ca="1">IF(ROWS($2:14)&gt;COUNT(Dong1),"",OFFSET('131-TH'!C$1,SMALL(Dong1,ROWS($2:14)),))</f>
        <v>41500</v>
      </c>
      <c r="D29" s="153" t="str">
        <f ca="1">IF(ROWS($2:14)&gt;COUNT(Dong1),"",OFFSET('131-TH'!D$1,SMALL(Dong1,ROWS($2:14)),))</f>
        <v>Jintatsu 03 - Ghẹ TP</v>
      </c>
      <c r="E29" s="146" t="str">
        <f ca="1">IF(ROWS($2:14)&gt;COUNT(Dong1),"",OFFSET('131-TH'!F$1,SMALL(Dong1,ROWS($2:14)),))</f>
        <v>5112X</v>
      </c>
      <c r="F29" s="146">
        <f ca="1">IF(ROWS($2:14)&gt;COUNT(Dong1),"",OFFSET('131-TH'!G$1,SMALL(Dong1,ROWS($2:14)),))</f>
        <v>21036</v>
      </c>
      <c r="G29" s="146"/>
      <c r="H29" s="154">
        <f ca="1">IF(ROWS($2:14)&gt;COUNT(Dong1),"",OFFSET('131-TH'!H$1,SMALL(Dong1,ROWS($2:14)),))</f>
        <v>8112</v>
      </c>
      <c r="I29" s="146">
        <f ca="1">IF(ROWS($2:14)&gt;COUNT(Dong1),"",OFFSET('131-TH'!I$1,SMALL(Dong1,ROWS($2:14)),))</f>
        <v>170644032</v>
      </c>
      <c r="J29" s="154">
        <f ca="1">IF(ROWS($2:14)&gt;COUNT(Dong1),"",OFFSET('131-TH'!J$1,SMALL(Dong1,ROWS($2:14)),))</f>
        <v>0</v>
      </c>
      <c r="K29" s="146">
        <f ca="1">IF(ROWS($2:14)&gt;COUNT(Dong1),"",OFFSET('131-TH'!K$1,SMALL(Dong1,ROWS($2:14)),))</f>
        <v>0</v>
      </c>
      <c r="L29" s="147">
        <f t="shared" ca="1" si="6"/>
        <v>8112</v>
      </c>
      <c r="M29" s="56">
        <f t="shared" ca="1" si="7"/>
        <v>170644032</v>
      </c>
      <c r="N29" s="147">
        <f t="shared" ca="1" si="8"/>
        <v>0</v>
      </c>
      <c r="O29" s="56">
        <f t="shared" ca="1" si="9"/>
        <v>0</v>
      </c>
    </row>
    <row r="30" spans="1:15" s="46" customFormat="1" ht="16.5" customHeight="1">
      <c r="A30" s="54">
        <f t="shared" ca="1" si="5"/>
        <v>41508</v>
      </c>
      <c r="B30" s="55" t="str">
        <f ca="1">IF(ROWS($2:15)&gt;COUNT(Dong1),"",OFFSET('131-TH'!B$1,SMALL(Dong1,ROWS($2:15)),))</f>
        <v>GBC</v>
      </c>
      <c r="C30" s="54">
        <f ca="1">IF(ROWS($2:15)&gt;COUNT(Dong1),"",OFFSET('131-TH'!C$1,SMALL(Dong1,ROWS($2:15)),))</f>
        <v>41508</v>
      </c>
      <c r="D30" s="153" t="str">
        <f ca="1">IF(ROWS($2:15)&gt;COUNT(Dong1),"",OFFSET('131-TH'!D$1,SMALL(Dong1,ROWS($2:15)),))</f>
        <v>Jintatsu 03 - Thu tiền hàng</v>
      </c>
      <c r="E30" s="146" t="str">
        <f ca="1">IF(ROWS($2:15)&gt;COUNT(Dong1),"",OFFSET('131-TH'!F$1,SMALL(Dong1,ROWS($2:15)),))</f>
        <v>1122</v>
      </c>
      <c r="F30" s="146">
        <f ca="1">IF(ROWS($2:15)&gt;COUNT(Dong1),"",OFFSET('131-TH'!G$1,SMALL(Dong1,ROWS($2:15)),))</f>
        <v>21140</v>
      </c>
      <c r="G30" s="146"/>
      <c r="H30" s="154">
        <f ca="1">IF(ROWS($2:15)&gt;COUNT(Dong1),"",OFFSET('131-TH'!H$1,SMALL(Dong1,ROWS($2:15)),))</f>
        <v>0</v>
      </c>
      <c r="I30" s="146">
        <f ca="1">IF(ROWS($2:15)&gt;COUNT(Dong1),"",OFFSET('131-TH'!I$1,SMALL(Dong1,ROWS($2:15)),))</f>
        <v>0</v>
      </c>
      <c r="J30" s="154">
        <f ca="1">IF(ROWS($2:15)&gt;COUNT(Dong1),"",OFFSET('131-TH'!J$1,SMALL(Dong1,ROWS($2:15)),))</f>
        <v>8027</v>
      </c>
      <c r="K30" s="146">
        <f ca="1">IF(ROWS($2:15)&gt;COUNT(Dong1),"",OFFSET('131-TH'!K$1,SMALL(Dong1,ROWS($2:15)),))</f>
        <v>169690780</v>
      </c>
      <c r="L30" s="147">
        <f t="shared" ca="1" si="6"/>
        <v>85</v>
      </c>
      <c r="M30" s="56">
        <f t="shared" ca="1" si="7"/>
        <v>953252</v>
      </c>
      <c r="N30" s="147">
        <f t="shared" ca="1" si="8"/>
        <v>0</v>
      </c>
      <c r="O30" s="56">
        <f t="shared" ca="1" si="9"/>
        <v>0</v>
      </c>
    </row>
    <row r="31" spans="1:15" s="46" customFormat="1" ht="16.5" customHeight="1">
      <c r="A31" s="54">
        <f t="shared" ca="1" si="5"/>
        <v>41508</v>
      </c>
      <c r="B31" s="55" t="str">
        <f ca="1">IF(ROWS($2:16)&gt;COUNT(Dong1),"",OFFSET('131-TH'!B$1,SMALL(Dong1,ROWS($2:16)),))</f>
        <v>CTGS</v>
      </c>
      <c r="C31" s="54">
        <f ca="1">IF(ROWS($2:16)&gt;COUNT(Dong1),"",OFFSET('131-TH'!C$1,SMALL(Dong1,ROWS($2:16)),))</f>
        <v>41508</v>
      </c>
      <c r="D31" s="153" t="str">
        <f ca="1">IF(ROWS($2:16)&gt;COUNT(Dong1),"",OFFSET('131-TH'!D$1,SMALL(Dong1,ROWS($2:16)),))</f>
        <v>Jintatsu 03 - Phí NH NNg giảm trừ</v>
      </c>
      <c r="E31" s="146" t="str">
        <f ca="1">IF(ROWS($2:16)&gt;COUNT(Dong1),"",OFFSET('131-TH'!F$1,SMALL(Dong1,ROWS($2:16)),))</f>
        <v>6422</v>
      </c>
      <c r="F31" s="146">
        <f ca="1">IF(ROWS($2:16)&gt;COUNT(Dong1),"",OFFSET('131-TH'!G$1,SMALL(Dong1,ROWS($2:16)),))</f>
        <v>21140</v>
      </c>
      <c r="G31" s="146"/>
      <c r="H31" s="154">
        <f ca="1">IF(ROWS($2:16)&gt;COUNT(Dong1),"",OFFSET('131-TH'!H$1,SMALL(Dong1,ROWS($2:16)),))</f>
        <v>0</v>
      </c>
      <c r="I31" s="146">
        <f ca="1">IF(ROWS($2:16)&gt;COUNT(Dong1),"",OFFSET('131-TH'!I$1,SMALL(Dong1,ROWS($2:16)),))</f>
        <v>0</v>
      </c>
      <c r="J31" s="154">
        <f ca="1">IF(ROWS($2:16)&gt;COUNT(Dong1),"",OFFSET('131-TH'!J$1,SMALL(Dong1,ROWS($2:16)),))</f>
        <v>85</v>
      </c>
      <c r="K31" s="146">
        <f ca="1">IF(ROWS($2:16)&gt;COUNT(Dong1),"",OFFSET('131-TH'!K$1,SMALL(Dong1,ROWS($2:16)),))</f>
        <v>1796900</v>
      </c>
      <c r="L31" s="147">
        <f t="shared" ca="1" si="6"/>
        <v>0</v>
      </c>
      <c r="M31" s="56">
        <f t="shared" ca="1" si="7"/>
        <v>0</v>
      </c>
      <c r="N31" s="147">
        <f t="shared" ca="1" si="8"/>
        <v>0</v>
      </c>
      <c r="O31" s="56">
        <f t="shared" ca="1" si="9"/>
        <v>843648</v>
      </c>
    </row>
    <row r="32" spans="1:15" s="46" customFormat="1" ht="16.5" customHeight="1">
      <c r="A32" s="54">
        <f t="shared" ca="1" si="5"/>
        <v>41508</v>
      </c>
      <c r="B32" s="55" t="str">
        <f ca="1">IF(ROWS($2:17)&gt;COUNT(Dong1),"",OFFSET('131-TH'!B$1,SMALL(Dong1,ROWS($2:17)),))</f>
        <v>CTGS</v>
      </c>
      <c r="C32" s="54">
        <f ca="1">IF(ROWS($2:17)&gt;COUNT(Dong1),"",OFFSET('131-TH'!C$1,SMALL(Dong1,ROWS($2:17)),))</f>
        <v>41508</v>
      </c>
      <c r="D32" s="153" t="str">
        <f ca="1">IF(ROWS($2:17)&gt;COUNT(Dong1),"",OFFSET('131-TH'!D$1,SMALL(Dong1,ROWS($2:17)),))</f>
        <v>Jintatsu 03 - Chênh lệch tỷ giá</v>
      </c>
      <c r="E32" s="146" t="str">
        <f ca="1">IF(ROWS($2:17)&gt;COUNT(Dong1),"",OFFSET('131-TH'!F$1,SMALL(Dong1,ROWS($2:17)),))</f>
        <v>515</v>
      </c>
      <c r="F32" s="146">
        <f ca="1">IF(ROWS($2:17)&gt;COUNT(Dong1),"",OFFSET('131-TH'!G$1,SMALL(Dong1,ROWS($2:17)),))</f>
        <v>0</v>
      </c>
      <c r="G32" s="146"/>
      <c r="H32" s="154">
        <f ca="1">IF(ROWS($2:17)&gt;COUNT(Dong1),"",OFFSET('131-TH'!H$1,SMALL(Dong1,ROWS($2:17)),))</f>
        <v>0</v>
      </c>
      <c r="I32" s="146">
        <f ca="1">IF(ROWS($2:17)&gt;COUNT(Dong1),"",OFFSET('131-TH'!I$1,SMALL(Dong1,ROWS($2:17)),))</f>
        <v>843648</v>
      </c>
      <c r="J32" s="154">
        <f ca="1">IF(ROWS($2:17)&gt;COUNT(Dong1),"",OFFSET('131-TH'!J$1,SMALL(Dong1,ROWS($2:17)),))</f>
        <v>0</v>
      </c>
      <c r="K32" s="146">
        <f ca="1">IF(ROWS($2:17)&gt;COUNT(Dong1),"",OFFSET('131-TH'!K$1,SMALL(Dong1,ROWS($2:17)),))</f>
        <v>0</v>
      </c>
      <c r="L32" s="147">
        <f t="shared" ca="1" si="6"/>
        <v>0</v>
      </c>
      <c r="M32" s="56">
        <f t="shared" ca="1" si="7"/>
        <v>0</v>
      </c>
      <c r="N32" s="147">
        <f t="shared" ca="1" si="8"/>
        <v>0</v>
      </c>
      <c r="O32" s="56">
        <f t="shared" ca="1" si="9"/>
        <v>0</v>
      </c>
    </row>
    <row r="33" spans="1:15" s="46" customFormat="1" ht="16.5" customHeight="1">
      <c r="A33" s="54">
        <f t="shared" ca="1" si="5"/>
        <v>41515</v>
      </c>
      <c r="B33" s="55" t="str">
        <f ca="1">IF(ROWS($2:18)&gt;COUNT(Dong1),"",OFFSET('131-TH'!B$1,SMALL(Dong1,ROWS($2:18)),))</f>
        <v>PXK</v>
      </c>
      <c r="C33" s="54">
        <f ca="1">IF(ROWS($2:18)&gt;COUNT(Dong1),"",OFFSET('131-TH'!C$1,SMALL(Dong1,ROWS($2:18)),))</f>
        <v>41515</v>
      </c>
      <c r="D33" s="153" t="str">
        <f ca="1">IF(ROWS($2:18)&gt;COUNT(Dong1),"",OFFSET('131-TH'!D$1,SMALL(Dong1,ROWS($2:18)),))</f>
        <v>Jintatsu 04 - Ghẹ TP</v>
      </c>
      <c r="E33" s="146" t="str">
        <f ca="1">IF(ROWS($2:18)&gt;COUNT(Dong1),"",OFFSET('131-TH'!F$1,SMALL(Dong1,ROWS($2:18)),))</f>
        <v>5112X</v>
      </c>
      <c r="F33" s="146">
        <f ca="1">IF(ROWS($2:18)&gt;COUNT(Dong1),"",OFFSET('131-TH'!G$1,SMALL(Dong1,ROWS($2:18)),))</f>
        <v>21036</v>
      </c>
      <c r="G33" s="146"/>
      <c r="H33" s="154">
        <f ca="1">IF(ROWS($2:18)&gt;COUNT(Dong1),"",OFFSET('131-TH'!H$1,SMALL(Dong1,ROWS($2:18)),))</f>
        <v>17914</v>
      </c>
      <c r="I33" s="146">
        <f ca="1">IF(ROWS($2:18)&gt;COUNT(Dong1),"",OFFSET('131-TH'!I$1,SMALL(Dong1,ROWS($2:18)),))</f>
        <v>376838904</v>
      </c>
      <c r="J33" s="154">
        <f ca="1">IF(ROWS($2:18)&gt;COUNT(Dong1),"",OFFSET('131-TH'!J$1,SMALL(Dong1,ROWS($2:18)),))</f>
        <v>0</v>
      </c>
      <c r="K33" s="146">
        <f ca="1">IF(ROWS($2:18)&gt;COUNT(Dong1),"",OFFSET('131-TH'!K$1,SMALL(Dong1,ROWS($2:18)),))</f>
        <v>0</v>
      </c>
      <c r="L33" s="147">
        <f t="shared" ca="1" si="6"/>
        <v>17914</v>
      </c>
      <c r="M33" s="56">
        <f t="shared" ca="1" si="7"/>
        <v>376838904</v>
      </c>
      <c r="N33" s="147">
        <f t="shared" ca="1" si="8"/>
        <v>0</v>
      </c>
      <c r="O33" s="56">
        <f t="shared" ca="1" si="9"/>
        <v>0</v>
      </c>
    </row>
    <row r="34" spans="1:15" s="46" customFormat="1" ht="16.5" customHeight="1">
      <c r="A34" s="54">
        <f t="shared" ca="1" si="5"/>
        <v>41523</v>
      </c>
      <c r="B34" s="55" t="str">
        <f ca="1">IF(ROWS($2:19)&gt;COUNT(Dong1),"",OFFSET('131-TH'!B$1,SMALL(Dong1,ROWS($2:19)),))</f>
        <v>GBC</v>
      </c>
      <c r="C34" s="54">
        <f ca="1">IF(ROWS($2:19)&gt;COUNT(Dong1),"",OFFSET('131-TH'!C$1,SMALL(Dong1,ROWS($2:19)),))</f>
        <v>41523</v>
      </c>
      <c r="D34" s="153" t="str">
        <f ca="1">IF(ROWS($2:19)&gt;COUNT(Dong1),"",OFFSET('131-TH'!D$1,SMALL(Dong1,ROWS($2:19)),))</f>
        <v>Jintatsu 04 - Lãi suất chiết khấu</v>
      </c>
      <c r="E34" s="146" t="str">
        <f ca="1">IF(ROWS($2:19)&gt;COUNT(Dong1),"",OFFSET('131-TH'!F$1,SMALL(Dong1,ROWS($2:19)),))</f>
        <v>635</v>
      </c>
      <c r="F34" s="146">
        <f ca="1">IF(ROWS($2:19)&gt;COUNT(Dong1),"",OFFSET('131-TH'!G$1,SMALL(Dong1,ROWS($2:19)),))</f>
        <v>21110</v>
      </c>
      <c r="G34" s="146"/>
      <c r="H34" s="154">
        <f ca="1">IF(ROWS($2:19)&gt;COUNT(Dong1),"",OFFSET('131-TH'!H$1,SMALL(Dong1,ROWS($2:19)),))</f>
        <v>0</v>
      </c>
      <c r="I34" s="146">
        <f ca="1">IF(ROWS($2:19)&gt;COUNT(Dong1),"",OFFSET('131-TH'!I$1,SMALL(Dong1,ROWS($2:19)),))</f>
        <v>0</v>
      </c>
      <c r="J34" s="154">
        <f ca="1">IF(ROWS($2:19)&gt;COUNT(Dong1),"",OFFSET('131-TH'!J$1,SMALL(Dong1,ROWS($2:19)),))</f>
        <v>16.53</v>
      </c>
      <c r="K34" s="146">
        <f ca="1">IF(ROWS($2:19)&gt;COUNT(Dong1),"",OFFSET('131-TH'!K$1,SMALL(Dong1,ROWS($2:19)),))</f>
        <v>348948</v>
      </c>
      <c r="L34" s="147">
        <f t="shared" ca="1" si="6"/>
        <v>17897.47</v>
      </c>
      <c r="M34" s="56">
        <f t="shared" ca="1" si="7"/>
        <v>376489956</v>
      </c>
      <c r="N34" s="147">
        <f t="shared" ca="1" si="8"/>
        <v>0</v>
      </c>
      <c r="O34" s="56">
        <f t="shared" ca="1" si="9"/>
        <v>0</v>
      </c>
    </row>
    <row r="35" spans="1:15" s="46" customFormat="1" ht="16.5" customHeight="1">
      <c r="A35" s="54">
        <f t="shared" ca="1" si="5"/>
        <v>41523</v>
      </c>
      <c r="B35" s="55" t="str">
        <f ca="1">IF(ROWS($2:20)&gt;COUNT(Dong1),"",OFFSET('131-TH'!B$1,SMALL(Dong1,ROWS($2:20)),))</f>
        <v>CTGS</v>
      </c>
      <c r="C35" s="54">
        <f ca="1">IF(ROWS($2:20)&gt;COUNT(Dong1),"",OFFSET('131-TH'!C$1,SMALL(Dong1,ROWS($2:20)),))</f>
        <v>41523</v>
      </c>
      <c r="D35" s="153" t="str">
        <f ca="1">IF(ROWS($2:20)&gt;COUNT(Dong1),"",OFFSET('131-TH'!D$1,SMALL(Dong1,ROWS($2:20)),))</f>
        <v>Jintatsu 04 - Phí NH NNg giảm trừ</v>
      </c>
      <c r="E35" s="146" t="str">
        <f ca="1">IF(ROWS($2:20)&gt;COUNT(Dong1),"",OFFSET('131-TH'!F$1,SMALL(Dong1,ROWS($2:20)),))</f>
        <v>6422</v>
      </c>
      <c r="F35" s="146">
        <f ca="1">IF(ROWS($2:20)&gt;COUNT(Dong1),"",OFFSET('131-TH'!G$1,SMALL(Dong1,ROWS($2:20)),))</f>
        <v>21110</v>
      </c>
      <c r="G35" s="146"/>
      <c r="H35" s="154">
        <f ca="1">IF(ROWS($2:20)&gt;COUNT(Dong1),"",OFFSET('131-TH'!H$1,SMALL(Dong1,ROWS($2:20)),))</f>
        <v>0</v>
      </c>
      <c r="I35" s="146">
        <f ca="1">IF(ROWS($2:20)&gt;COUNT(Dong1),"",OFFSET('131-TH'!I$1,SMALL(Dong1,ROWS($2:20)),))</f>
        <v>0</v>
      </c>
      <c r="J35" s="154">
        <f ca="1">IF(ROWS($2:20)&gt;COUNT(Dong1),"",OFFSET('131-TH'!J$1,SMALL(Dong1,ROWS($2:20)),))</f>
        <v>85</v>
      </c>
      <c r="K35" s="146">
        <f ca="1">IF(ROWS($2:20)&gt;COUNT(Dong1),"",OFFSET('131-TH'!K$1,SMALL(Dong1,ROWS($2:20)),))</f>
        <v>1794350</v>
      </c>
      <c r="L35" s="147">
        <f t="shared" ca="1" si="6"/>
        <v>17812.47</v>
      </c>
      <c r="M35" s="56">
        <f t="shared" ca="1" si="7"/>
        <v>374695606</v>
      </c>
      <c r="N35" s="147">
        <f t="shared" ca="1" si="8"/>
        <v>0</v>
      </c>
      <c r="O35" s="56">
        <f t="shared" ca="1" si="9"/>
        <v>0</v>
      </c>
    </row>
    <row r="36" spans="1:15" s="46" customFormat="1" ht="16.5" customHeight="1">
      <c r="A36" s="54">
        <f t="shared" ca="1" si="5"/>
        <v>41523</v>
      </c>
      <c r="B36" s="55" t="str">
        <f ca="1">IF(ROWS($2:21)&gt;COUNT(Dong1),"",OFFSET('131-TH'!B$1,SMALL(Dong1,ROWS($2:21)),))</f>
        <v>GBC</v>
      </c>
      <c r="C36" s="54">
        <f ca="1">IF(ROWS($2:21)&gt;COUNT(Dong1),"",OFFSET('131-TH'!C$1,SMALL(Dong1,ROWS($2:21)),))</f>
        <v>41523</v>
      </c>
      <c r="D36" s="153" t="str">
        <f ca="1">IF(ROWS($2:21)&gt;COUNT(Dong1),"",OFFSET('131-TH'!D$1,SMALL(Dong1,ROWS($2:21)),))</f>
        <v>Jintatsu 04 - Thu tiền hàng</v>
      </c>
      <c r="E36" s="146" t="str">
        <f ca="1">IF(ROWS($2:21)&gt;COUNT(Dong1),"",OFFSET('131-TH'!F$1,SMALL(Dong1,ROWS($2:21)),))</f>
        <v>1122</v>
      </c>
      <c r="F36" s="146">
        <f ca="1">IF(ROWS($2:21)&gt;COUNT(Dong1),"",OFFSET('131-TH'!G$1,SMALL(Dong1,ROWS($2:21)),))</f>
        <v>21110</v>
      </c>
      <c r="G36" s="146"/>
      <c r="H36" s="154">
        <f ca="1">IF(ROWS($2:21)&gt;COUNT(Dong1),"",OFFSET('131-TH'!H$1,SMALL(Dong1,ROWS($2:21)),))</f>
        <v>0</v>
      </c>
      <c r="I36" s="146">
        <f ca="1">IF(ROWS($2:21)&gt;COUNT(Dong1),"",OFFSET('131-TH'!I$1,SMALL(Dong1,ROWS($2:21)),))</f>
        <v>0</v>
      </c>
      <c r="J36" s="154">
        <f ca="1">IF(ROWS($2:21)&gt;COUNT(Dong1),"",OFFSET('131-TH'!J$1,SMALL(Dong1,ROWS($2:21)),))</f>
        <v>812.47</v>
      </c>
      <c r="K36" s="146">
        <f ca="1">IF(ROWS($2:21)&gt;COUNT(Dong1),"",OFFSET('131-TH'!K$1,SMALL(Dong1,ROWS($2:21)),))</f>
        <v>17151242</v>
      </c>
      <c r="L36" s="147">
        <f t="shared" ca="1" si="6"/>
        <v>17000</v>
      </c>
      <c r="M36" s="56">
        <f t="shared" ca="1" si="7"/>
        <v>357544364</v>
      </c>
      <c r="N36" s="147">
        <f t="shared" ca="1" si="8"/>
        <v>0</v>
      </c>
      <c r="O36" s="56">
        <f t="shared" ca="1" si="9"/>
        <v>0</v>
      </c>
    </row>
    <row r="37" spans="1:15" s="46" customFormat="1" ht="16.5" customHeight="1">
      <c r="A37" s="54">
        <f t="shared" ca="1" si="5"/>
        <v>41516</v>
      </c>
      <c r="B37" s="55" t="str">
        <f ca="1">IF(ROWS($2:22)&gt;COUNT(Dong1),"",OFFSET('131-TH'!B$1,SMALL(Dong1,ROWS($2:22)),))</f>
        <v>GBC</v>
      </c>
      <c r="C37" s="54">
        <f ca="1">IF(ROWS($2:22)&gt;COUNT(Dong1),"",OFFSET('131-TH'!C$1,SMALL(Dong1,ROWS($2:22)),))</f>
        <v>41516</v>
      </c>
      <c r="D37" s="153" t="str">
        <f ca="1">IF(ROWS($2:22)&gt;COUNT(Dong1),"",OFFSET('131-TH'!D$1,SMALL(Dong1,ROWS($2:22)),))</f>
        <v>Jintatsu 04 - Thu tiền L/C</v>
      </c>
      <c r="E37" s="146" t="str">
        <f ca="1">IF(ROWS($2:22)&gt;COUNT(Dong1),"",OFFSET('131-TH'!F$1,SMALL(Dong1,ROWS($2:22)),))</f>
        <v>1122</v>
      </c>
      <c r="F37" s="146">
        <f ca="1">IF(ROWS($2:22)&gt;COUNT(Dong1),"",OFFSET('131-TH'!G$1,SMALL(Dong1,ROWS($2:22)),))</f>
        <v>21190</v>
      </c>
      <c r="G37" s="146"/>
      <c r="H37" s="154">
        <f ca="1">IF(ROWS($2:22)&gt;COUNT(Dong1),"",OFFSET('131-TH'!H$1,SMALL(Dong1,ROWS($2:22)),))</f>
        <v>0</v>
      </c>
      <c r="I37" s="146">
        <f ca="1">IF(ROWS($2:22)&gt;COUNT(Dong1),"",OFFSET('131-TH'!I$1,SMALL(Dong1,ROWS($2:22)),))</f>
        <v>0</v>
      </c>
      <c r="J37" s="154">
        <f ca="1">IF(ROWS($2:22)&gt;COUNT(Dong1),"",OFFSET('131-TH'!J$1,SMALL(Dong1,ROWS($2:22)),))</f>
        <v>17000</v>
      </c>
      <c r="K37" s="146">
        <f ca="1">IF(ROWS($2:22)&gt;COUNT(Dong1),"",OFFSET('131-TH'!K$1,SMALL(Dong1,ROWS($2:22)),))</f>
        <v>360230000</v>
      </c>
      <c r="L37" s="147">
        <f t="shared" ca="1" si="6"/>
        <v>0</v>
      </c>
      <c r="M37" s="56">
        <f t="shared" ca="1" si="7"/>
        <v>0</v>
      </c>
      <c r="N37" s="147">
        <f t="shared" ca="1" si="8"/>
        <v>0</v>
      </c>
      <c r="O37" s="56">
        <f t="shared" ca="1" si="9"/>
        <v>2685636</v>
      </c>
    </row>
    <row r="38" spans="1:15" s="46" customFormat="1" ht="16.5" customHeight="1">
      <c r="A38" s="54">
        <f t="shared" ca="1" si="5"/>
        <v>41516</v>
      </c>
      <c r="B38" s="55" t="str">
        <f ca="1">IF(ROWS($2:23)&gt;COUNT(Dong1),"",OFFSET('131-TH'!B$1,SMALL(Dong1,ROWS($2:23)),))</f>
        <v>CTGS</v>
      </c>
      <c r="C38" s="54">
        <f ca="1">IF(ROWS($2:23)&gt;COUNT(Dong1),"",OFFSET('131-TH'!C$1,SMALL(Dong1,ROWS($2:23)),))</f>
        <v>41516</v>
      </c>
      <c r="D38" s="153" t="str">
        <f ca="1">IF(ROWS($2:23)&gt;COUNT(Dong1),"",OFFSET('131-TH'!D$1,SMALL(Dong1,ROWS($2:23)),))</f>
        <v>Jintatsu 04 - Chênh lệch tỷ giá</v>
      </c>
      <c r="E38" s="146" t="str">
        <f ca="1">IF(ROWS($2:23)&gt;COUNT(Dong1),"",OFFSET('131-TH'!F$1,SMALL(Dong1,ROWS($2:23)),))</f>
        <v>515</v>
      </c>
      <c r="F38" s="146">
        <f ca="1">IF(ROWS($2:23)&gt;COUNT(Dong1),"",OFFSET('131-TH'!G$1,SMALL(Dong1,ROWS($2:23)),))</f>
        <v>0</v>
      </c>
      <c r="G38" s="146"/>
      <c r="H38" s="154">
        <f ca="1">IF(ROWS($2:23)&gt;COUNT(Dong1),"",OFFSET('131-TH'!H$1,SMALL(Dong1,ROWS($2:23)),))</f>
        <v>0</v>
      </c>
      <c r="I38" s="146">
        <f ca="1">IF(ROWS($2:23)&gt;COUNT(Dong1),"",OFFSET('131-TH'!I$1,SMALL(Dong1,ROWS($2:23)),))</f>
        <v>2685636</v>
      </c>
      <c r="J38" s="154">
        <f ca="1">IF(ROWS($2:23)&gt;COUNT(Dong1),"",OFFSET('131-TH'!J$1,SMALL(Dong1,ROWS($2:23)),))</f>
        <v>0</v>
      </c>
      <c r="K38" s="146">
        <f ca="1">IF(ROWS($2:23)&gt;COUNT(Dong1),"",OFFSET('131-TH'!K$1,SMALL(Dong1,ROWS($2:23)),))</f>
        <v>0</v>
      </c>
      <c r="L38" s="147">
        <f t="shared" ca="1" si="6"/>
        <v>0</v>
      </c>
      <c r="M38" s="56">
        <f t="shared" ca="1" si="7"/>
        <v>0</v>
      </c>
      <c r="N38" s="147">
        <f t="shared" ca="1" si="8"/>
        <v>0</v>
      </c>
      <c r="O38" s="56">
        <f t="shared" ca="1" si="9"/>
        <v>0</v>
      </c>
    </row>
    <row r="39" spans="1:15" s="46" customFormat="1" ht="16.5" customHeight="1">
      <c r="A39" s="54">
        <f t="shared" ca="1" si="5"/>
        <v>41515</v>
      </c>
      <c r="B39" s="55" t="str">
        <f ca="1">IF(ROWS($2:24)&gt;COUNT(Dong1),"",OFFSET('131-TH'!B$1,SMALL(Dong1,ROWS($2:24)),))</f>
        <v>PXK</v>
      </c>
      <c r="C39" s="54">
        <f ca="1">IF(ROWS($2:24)&gt;COUNT(Dong1),"",OFFSET('131-TH'!C$1,SMALL(Dong1,ROWS($2:24)),))</f>
        <v>41515</v>
      </c>
      <c r="D39" s="153" t="str">
        <f ca="1">IF(ROWS($2:24)&gt;COUNT(Dong1),"",OFFSET('131-TH'!D$1,SMALL(Dong1,ROWS($2:24)),))</f>
        <v>Jintatsu 05 - Cá chỉ vàng TP</v>
      </c>
      <c r="E39" s="146" t="str">
        <f ca="1">IF(ROWS($2:24)&gt;COUNT(Dong1),"",OFFSET('131-TH'!F$1,SMALL(Dong1,ROWS($2:24)),))</f>
        <v>5112X</v>
      </c>
      <c r="F39" s="146">
        <f ca="1">IF(ROWS($2:24)&gt;COUNT(Dong1),"",OFFSET('131-TH'!G$1,SMALL(Dong1,ROWS($2:24)),))</f>
        <v>21036</v>
      </c>
      <c r="G39" s="146"/>
      <c r="H39" s="154">
        <f ca="1">IF(ROWS($2:24)&gt;COUNT(Dong1),"",OFFSET('131-TH'!H$1,SMALL(Dong1,ROWS($2:24)),))</f>
        <v>15800</v>
      </c>
      <c r="I39" s="146">
        <f ca="1">IF(ROWS($2:24)&gt;COUNT(Dong1),"",OFFSET('131-TH'!I$1,SMALL(Dong1,ROWS($2:24)),))</f>
        <v>332368800</v>
      </c>
      <c r="J39" s="154">
        <f ca="1">IF(ROWS($2:24)&gt;COUNT(Dong1),"",OFFSET('131-TH'!J$1,SMALL(Dong1,ROWS($2:24)),))</f>
        <v>0</v>
      </c>
      <c r="K39" s="146">
        <f ca="1">IF(ROWS($2:24)&gt;COUNT(Dong1),"",OFFSET('131-TH'!K$1,SMALL(Dong1,ROWS($2:24)),))</f>
        <v>0</v>
      </c>
      <c r="L39" s="147">
        <f t="shared" ca="1" si="6"/>
        <v>15800</v>
      </c>
      <c r="M39" s="56">
        <f t="shared" ca="1" si="7"/>
        <v>332368800</v>
      </c>
      <c r="N39" s="147">
        <f t="shared" ca="1" si="8"/>
        <v>0</v>
      </c>
      <c r="O39" s="56">
        <f t="shared" ca="1" si="9"/>
        <v>0</v>
      </c>
    </row>
    <row r="40" spans="1:15" s="46" customFormat="1" ht="16.5" customHeight="1">
      <c r="A40" s="54">
        <f t="shared" ca="1" si="5"/>
        <v>41523</v>
      </c>
      <c r="B40" s="55" t="str">
        <f ca="1">IF(ROWS($2:25)&gt;COUNT(Dong1),"",OFFSET('131-TH'!B$1,SMALL(Dong1,ROWS($2:25)),))</f>
        <v>GBC</v>
      </c>
      <c r="C40" s="54">
        <f ca="1">IF(ROWS($2:25)&gt;COUNT(Dong1),"",OFFSET('131-TH'!C$1,SMALL(Dong1,ROWS($2:25)),))</f>
        <v>41523</v>
      </c>
      <c r="D40" s="153" t="str">
        <f ca="1">IF(ROWS($2:25)&gt;COUNT(Dong1),"",OFFSET('131-TH'!D$1,SMALL(Dong1,ROWS($2:25)),))</f>
        <v>Jintatsu 05 - Lãi suất chiết khấu</v>
      </c>
      <c r="E40" s="146" t="str">
        <f ca="1">IF(ROWS($2:25)&gt;COUNT(Dong1),"",OFFSET('131-TH'!F$1,SMALL(Dong1,ROWS($2:25)),))</f>
        <v>635</v>
      </c>
      <c r="F40" s="146">
        <f ca="1">IF(ROWS($2:25)&gt;COUNT(Dong1),"",OFFSET('131-TH'!G$1,SMALL(Dong1,ROWS($2:25)),))</f>
        <v>21110</v>
      </c>
      <c r="G40" s="146"/>
      <c r="H40" s="154">
        <f ca="1">IF(ROWS($2:25)&gt;COUNT(Dong1),"",OFFSET('131-TH'!H$1,SMALL(Dong1,ROWS($2:25)),))</f>
        <v>0</v>
      </c>
      <c r="I40" s="146">
        <f ca="1">IF(ROWS($2:25)&gt;COUNT(Dong1),"",OFFSET('131-TH'!I$1,SMALL(Dong1,ROWS($2:25)),))</f>
        <v>0</v>
      </c>
      <c r="J40" s="154">
        <f ca="1">IF(ROWS($2:25)&gt;COUNT(Dong1),"",OFFSET('131-TH'!J$1,SMALL(Dong1,ROWS($2:25)),))</f>
        <v>14.58</v>
      </c>
      <c r="K40" s="146">
        <f ca="1">IF(ROWS($2:25)&gt;COUNT(Dong1),"",OFFSET('131-TH'!K$1,SMALL(Dong1,ROWS($2:25)),))</f>
        <v>307784</v>
      </c>
      <c r="L40" s="147">
        <f t="shared" ca="1" si="6"/>
        <v>15785.42</v>
      </c>
      <c r="M40" s="56">
        <f t="shared" ca="1" si="7"/>
        <v>332061016</v>
      </c>
      <c r="N40" s="147">
        <f t="shared" ca="1" si="8"/>
        <v>0</v>
      </c>
      <c r="O40" s="56">
        <f t="shared" ca="1" si="9"/>
        <v>0</v>
      </c>
    </row>
    <row r="41" spans="1:15" s="46" customFormat="1" ht="16.5" customHeight="1">
      <c r="A41" s="54">
        <f t="shared" ca="1" si="5"/>
        <v>41523</v>
      </c>
      <c r="B41" s="55" t="str">
        <f ca="1">IF(ROWS($2:26)&gt;COUNT(Dong1),"",OFFSET('131-TH'!B$1,SMALL(Dong1,ROWS($2:26)),))</f>
        <v>CTGS</v>
      </c>
      <c r="C41" s="54">
        <f ca="1">IF(ROWS($2:26)&gt;COUNT(Dong1),"",OFFSET('131-TH'!C$1,SMALL(Dong1,ROWS($2:26)),))</f>
        <v>41523</v>
      </c>
      <c r="D41" s="153" t="str">
        <f ca="1">IF(ROWS($2:26)&gt;COUNT(Dong1),"",OFFSET('131-TH'!D$1,SMALL(Dong1,ROWS($2:26)),))</f>
        <v>Jintatsu 05 - Phí NH NNg giảm trừ</v>
      </c>
      <c r="E41" s="146" t="str">
        <f ca="1">IF(ROWS($2:26)&gt;COUNT(Dong1),"",OFFSET('131-TH'!F$1,SMALL(Dong1,ROWS($2:26)),))</f>
        <v>6422</v>
      </c>
      <c r="F41" s="146">
        <f ca="1">IF(ROWS($2:26)&gt;COUNT(Dong1),"",OFFSET('131-TH'!G$1,SMALL(Dong1,ROWS($2:26)),))</f>
        <v>21110</v>
      </c>
      <c r="G41" s="146"/>
      <c r="H41" s="154">
        <f ca="1">IF(ROWS($2:26)&gt;COUNT(Dong1),"",OFFSET('131-TH'!H$1,SMALL(Dong1,ROWS($2:26)),))</f>
        <v>0</v>
      </c>
      <c r="I41" s="146">
        <f ca="1">IF(ROWS($2:26)&gt;COUNT(Dong1),"",OFFSET('131-TH'!I$1,SMALL(Dong1,ROWS($2:26)),))</f>
        <v>0</v>
      </c>
      <c r="J41" s="154">
        <f ca="1">IF(ROWS($2:26)&gt;COUNT(Dong1),"",OFFSET('131-TH'!J$1,SMALL(Dong1,ROWS($2:26)),))</f>
        <v>85</v>
      </c>
      <c r="K41" s="146">
        <f ca="1">IF(ROWS($2:26)&gt;COUNT(Dong1),"",OFFSET('131-TH'!K$1,SMALL(Dong1,ROWS($2:26)),))</f>
        <v>1794350</v>
      </c>
      <c r="L41" s="147">
        <f t="shared" ca="1" si="6"/>
        <v>15700.42</v>
      </c>
      <c r="M41" s="56">
        <f t="shared" ca="1" si="7"/>
        <v>330266666</v>
      </c>
      <c r="N41" s="147">
        <f t="shared" ca="1" si="8"/>
        <v>0</v>
      </c>
      <c r="O41" s="56">
        <f t="shared" ca="1" si="9"/>
        <v>0</v>
      </c>
    </row>
    <row r="42" spans="1:15" s="46" customFormat="1" ht="16.5" customHeight="1">
      <c r="A42" s="54">
        <f t="shared" ca="1" si="5"/>
        <v>41523</v>
      </c>
      <c r="B42" s="55" t="str">
        <f ca="1">IF(ROWS($2:27)&gt;COUNT(Dong1),"",OFFSET('131-TH'!B$1,SMALL(Dong1,ROWS($2:27)),))</f>
        <v>GBC</v>
      </c>
      <c r="C42" s="54">
        <f ca="1">IF(ROWS($2:27)&gt;COUNT(Dong1),"",OFFSET('131-TH'!C$1,SMALL(Dong1,ROWS($2:27)),))</f>
        <v>41523</v>
      </c>
      <c r="D42" s="153" t="str">
        <f ca="1">IF(ROWS($2:27)&gt;COUNT(Dong1),"",OFFSET('131-TH'!D$1,SMALL(Dong1,ROWS($2:27)),))</f>
        <v>Jintatsu 05 - Thu tiền hàng</v>
      </c>
      <c r="E42" s="146" t="str">
        <f ca="1">IF(ROWS($2:27)&gt;COUNT(Dong1),"",OFFSET('131-TH'!F$1,SMALL(Dong1,ROWS($2:27)),))</f>
        <v>1122</v>
      </c>
      <c r="F42" s="146">
        <f ca="1">IF(ROWS($2:27)&gt;COUNT(Dong1),"",OFFSET('131-TH'!G$1,SMALL(Dong1,ROWS($2:27)),))</f>
        <v>21110</v>
      </c>
      <c r="G42" s="146"/>
      <c r="H42" s="154">
        <f ca="1">IF(ROWS($2:27)&gt;COUNT(Dong1),"",OFFSET('131-TH'!H$1,SMALL(Dong1,ROWS($2:27)),))</f>
        <v>0</v>
      </c>
      <c r="I42" s="146">
        <f ca="1">IF(ROWS($2:27)&gt;COUNT(Dong1),"",OFFSET('131-TH'!I$1,SMALL(Dong1,ROWS($2:27)),))</f>
        <v>0</v>
      </c>
      <c r="J42" s="154">
        <f ca="1">IF(ROWS($2:27)&gt;COUNT(Dong1),"",OFFSET('131-TH'!J$1,SMALL(Dong1,ROWS($2:27)),))</f>
        <v>700.42</v>
      </c>
      <c r="K42" s="146">
        <f ca="1">IF(ROWS($2:27)&gt;COUNT(Dong1),"",OFFSET('131-TH'!K$1,SMALL(Dong1,ROWS($2:27)),))</f>
        <v>14785866</v>
      </c>
      <c r="L42" s="147">
        <f t="shared" ca="1" si="6"/>
        <v>15000</v>
      </c>
      <c r="M42" s="56">
        <f t="shared" ca="1" si="7"/>
        <v>315480800</v>
      </c>
      <c r="N42" s="147">
        <f t="shared" ca="1" si="8"/>
        <v>0</v>
      </c>
      <c r="O42" s="56">
        <f t="shared" ca="1" si="9"/>
        <v>0</v>
      </c>
    </row>
    <row r="43" spans="1:15" s="46" customFormat="1" ht="16.5" customHeight="1">
      <c r="A43" s="54">
        <f t="shared" ca="1" si="5"/>
        <v>41516</v>
      </c>
      <c r="B43" s="55" t="str">
        <f ca="1">IF(ROWS($2:28)&gt;COUNT(Dong1),"",OFFSET('131-TH'!B$1,SMALL(Dong1,ROWS($2:28)),))</f>
        <v>GBC</v>
      </c>
      <c r="C43" s="54">
        <f ca="1">IF(ROWS($2:28)&gt;COUNT(Dong1),"",OFFSET('131-TH'!C$1,SMALL(Dong1,ROWS($2:28)),))</f>
        <v>41516</v>
      </c>
      <c r="D43" s="153" t="str">
        <f ca="1">IF(ROWS($2:28)&gt;COUNT(Dong1),"",OFFSET('131-TH'!D$1,SMALL(Dong1,ROWS($2:28)),))</f>
        <v>Jintatsu 05 - Thu tiền L/C</v>
      </c>
      <c r="E43" s="146" t="str">
        <f ca="1">IF(ROWS($2:28)&gt;COUNT(Dong1),"",OFFSET('131-TH'!F$1,SMALL(Dong1,ROWS($2:28)),))</f>
        <v>1122</v>
      </c>
      <c r="F43" s="146">
        <f ca="1">IF(ROWS($2:28)&gt;COUNT(Dong1),"",OFFSET('131-TH'!G$1,SMALL(Dong1,ROWS($2:28)),))</f>
        <v>21190</v>
      </c>
      <c r="G43" s="146"/>
      <c r="H43" s="154">
        <f ca="1">IF(ROWS($2:28)&gt;COUNT(Dong1),"",OFFSET('131-TH'!H$1,SMALL(Dong1,ROWS($2:28)),))</f>
        <v>0</v>
      </c>
      <c r="I43" s="146">
        <f ca="1">IF(ROWS($2:28)&gt;COUNT(Dong1),"",OFFSET('131-TH'!I$1,SMALL(Dong1,ROWS($2:28)),))</f>
        <v>0</v>
      </c>
      <c r="J43" s="154">
        <f ca="1">IF(ROWS($2:28)&gt;COUNT(Dong1),"",OFFSET('131-TH'!J$1,SMALL(Dong1,ROWS($2:28)),))</f>
        <v>15000</v>
      </c>
      <c r="K43" s="146">
        <f ca="1">IF(ROWS($2:28)&gt;COUNT(Dong1),"",OFFSET('131-TH'!K$1,SMALL(Dong1,ROWS($2:28)),))</f>
        <v>317850000</v>
      </c>
      <c r="L43" s="147">
        <f t="shared" ca="1" si="6"/>
        <v>0</v>
      </c>
      <c r="M43" s="56">
        <f t="shared" ca="1" si="7"/>
        <v>0</v>
      </c>
      <c r="N43" s="147">
        <f t="shared" ca="1" si="8"/>
        <v>0</v>
      </c>
      <c r="O43" s="56">
        <f t="shared" ca="1" si="9"/>
        <v>2369200</v>
      </c>
    </row>
    <row r="44" spans="1:15" s="46" customFormat="1" ht="16.5" customHeight="1">
      <c r="A44" s="54">
        <f t="shared" ca="1" si="5"/>
        <v>41516</v>
      </c>
      <c r="B44" s="55" t="str">
        <f ca="1">IF(ROWS($2:29)&gt;COUNT(Dong1),"",OFFSET('131-TH'!B$1,SMALL(Dong1,ROWS($2:29)),))</f>
        <v>CTGS</v>
      </c>
      <c r="C44" s="54">
        <f ca="1">IF(ROWS($2:29)&gt;COUNT(Dong1),"",OFFSET('131-TH'!C$1,SMALL(Dong1,ROWS($2:29)),))</f>
        <v>41516</v>
      </c>
      <c r="D44" s="153" t="str">
        <f ca="1">IF(ROWS($2:29)&gt;COUNT(Dong1),"",OFFSET('131-TH'!D$1,SMALL(Dong1,ROWS($2:29)),))</f>
        <v>Jintatsu 05 - Chênh lệch tỷ giá</v>
      </c>
      <c r="E44" s="146" t="str">
        <f ca="1">IF(ROWS($2:29)&gt;COUNT(Dong1),"",OFFSET('131-TH'!F$1,SMALL(Dong1,ROWS($2:29)),))</f>
        <v>515</v>
      </c>
      <c r="F44" s="146">
        <f ca="1">IF(ROWS($2:29)&gt;COUNT(Dong1),"",OFFSET('131-TH'!G$1,SMALL(Dong1,ROWS($2:29)),))</f>
        <v>0</v>
      </c>
      <c r="G44" s="146"/>
      <c r="H44" s="154">
        <f ca="1">IF(ROWS($2:29)&gt;COUNT(Dong1),"",OFFSET('131-TH'!H$1,SMALL(Dong1,ROWS($2:29)),))</f>
        <v>0</v>
      </c>
      <c r="I44" s="146">
        <f ca="1">IF(ROWS($2:29)&gt;COUNT(Dong1),"",OFFSET('131-TH'!I$1,SMALL(Dong1,ROWS($2:29)),))</f>
        <v>2369200</v>
      </c>
      <c r="J44" s="154">
        <f ca="1">IF(ROWS($2:29)&gt;COUNT(Dong1),"",OFFSET('131-TH'!J$1,SMALL(Dong1,ROWS($2:29)),))</f>
        <v>0</v>
      </c>
      <c r="K44" s="146">
        <f ca="1">IF(ROWS($2:29)&gt;COUNT(Dong1),"",OFFSET('131-TH'!K$1,SMALL(Dong1,ROWS($2:29)),))</f>
        <v>0</v>
      </c>
      <c r="L44" s="147">
        <f t="shared" ca="1" si="6"/>
        <v>0</v>
      </c>
      <c r="M44" s="56">
        <f t="shared" ca="1" si="7"/>
        <v>0</v>
      </c>
      <c r="N44" s="147">
        <f t="shared" ca="1" si="8"/>
        <v>0</v>
      </c>
      <c r="O44" s="56">
        <f t="shared" ca="1" si="9"/>
        <v>0</v>
      </c>
    </row>
    <row r="45" spans="1:15" s="46" customFormat="1" ht="16.5" customHeight="1">
      <c r="A45" s="54">
        <f t="shared" ca="1" si="5"/>
        <v>41540</v>
      </c>
      <c r="B45" s="55" t="str">
        <f ca="1">IF(ROWS($2:30)&gt;COUNT(Dong1),"",OFFSET('131-TH'!B$1,SMALL(Dong1,ROWS($2:30)),))</f>
        <v>PXK</v>
      </c>
      <c r="C45" s="54">
        <f ca="1">IF(ROWS($2:30)&gt;COUNT(Dong1),"",OFFSET('131-TH'!C$1,SMALL(Dong1,ROWS($2:30)),))</f>
        <v>41540</v>
      </c>
      <c r="D45" s="153" t="str">
        <f ca="1">IF(ROWS($2:30)&gt;COUNT(Dong1),"",OFFSET('131-TH'!D$1,SMALL(Dong1,ROWS($2:30)),))</f>
        <v>Jintatsu 06 - Cá bò tẩm TP</v>
      </c>
      <c r="E45" s="146" t="str">
        <f ca="1">IF(ROWS($2:30)&gt;COUNT(Dong1),"",OFFSET('131-TH'!F$1,SMALL(Dong1,ROWS($2:30)),))</f>
        <v>5112X</v>
      </c>
      <c r="F45" s="146">
        <f ca="1">IF(ROWS($2:30)&gt;COUNT(Dong1),"",OFFSET('131-TH'!G$1,SMALL(Dong1,ROWS($2:30)),))</f>
        <v>21036</v>
      </c>
      <c r="G45" s="146"/>
      <c r="H45" s="154">
        <f ca="1">IF(ROWS($2:30)&gt;COUNT(Dong1),"",OFFSET('131-TH'!H$1,SMALL(Dong1,ROWS($2:30)),))</f>
        <v>31350</v>
      </c>
      <c r="I45" s="146">
        <f ca="1">IF(ROWS($2:30)&gt;COUNT(Dong1),"",OFFSET('131-TH'!I$1,SMALL(Dong1,ROWS($2:30)),))</f>
        <v>659478600</v>
      </c>
      <c r="J45" s="154">
        <f ca="1">IF(ROWS($2:30)&gt;COUNT(Dong1),"",OFFSET('131-TH'!J$1,SMALL(Dong1,ROWS($2:30)),))</f>
        <v>0</v>
      </c>
      <c r="K45" s="146">
        <f ca="1">IF(ROWS($2:30)&gt;COUNT(Dong1),"",OFFSET('131-TH'!K$1,SMALL(Dong1,ROWS($2:30)),))</f>
        <v>0</v>
      </c>
      <c r="L45" s="147">
        <f t="shared" ca="1" si="6"/>
        <v>31350</v>
      </c>
      <c r="M45" s="56">
        <f t="shared" ca="1" si="7"/>
        <v>659478600</v>
      </c>
      <c r="N45" s="147">
        <f t="shared" ca="1" si="8"/>
        <v>0</v>
      </c>
      <c r="O45" s="56">
        <f t="shared" ca="1" si="9"/>
        <v>0</v>
      </c>
    </row>
    <row r="46" spans="1:15" s="46" customFormat="1" ht="16.5" customHeight="1">
      <c r="A46" s="54">
        <f t="shared" ca="1" si="5"/>
        <v>41543</v>
      </c>
      <c r="B46" s="55" t="str">
        <f ca="1">IF(ROWS($2:31)&gt;COUNT(Dong1),"",OFFSET('131-TH'!B$1,SMALL(Dong1,ROWS($2:31)),))</f>
        <v>GBC</v>
      </c>
      <c r="C46" s="54">
        <f ca="1">IF(ROWS($2:31)&gt;COUNT(Dong1),"",OFFSET('131-TH'!C$1,SMALL(Dong1,ROWS($2:31)),))</f>
        <v>41543</v>
      </c>
      <c r="D46" s="153" t="str">
        <f ca="1">IF(ROWS($2:31)&gt;COUNT(Dong1),"",OFFSET('131-TH'!D$1,SMALL(Dong1,ROWS($2:31)),))</f>
        <v>Jintatsu 06 - Chiết khấu bộ chứng từ</v>
      </c>
      <c r="E46" s="146" t="str">
        <f ca="1">IF(ROWS($2:31)&gt;COUNT(Dong1),"",OFFSET('131-TH'!F$1,SMALL(Dong1,ROWS($2:31)),))</f>
        <v>1122</v>
      </c>
      <c r="F46" s="146">
        <f ca="1">IF(ROWS($2:31)&gt;COUNT(Dong1),"",OFFSET('131-TH'!G$1,SMALL(Dong1,ROWS($2:31)),))</f>
        <v>21150</v>
      </c>
      <c r="G46" s="146"/>
      <c r="H46" s="154">
        <f ca="1">IF(ROWS($2:31)&gt;COUNT(Dong1),"",OFFSET('131-TH'!H$1,SMALL(Dong1,ROWS($2:31)),))</f>
        <v>0</v>
      </c>
      <c r="I46" s="146">
        <f ca="1">IF(ROWS($2:31)&gt;COUNT(Dong1),"",OFFSET('131-TH'!I$1,SMALL(Dong1,ROWS($2:31)),))</f>
        <v>0</v>
      </c>
      <c r="J46" s="154">
        <f ca="1">IF(ROWS($2:31)&gt;COUNT(Dong1),"",OFFSET('131-TH'!J$1,SMALL(Dong1,ROWS($2:31)),))</f>
        <v>29700</v>
      </c>
      <c r="K46" s="146">
        <f ca="1">IF(ROWS($2:31)&gt;COUNT(Dong1),"",OFFSET('131-TH'!K$1,SMALL(Dong1,ROWS($2:31)),))</f>
        <v>628155000</v>
      </c>
      <c r="L46" s="147">
        <f t="shared" ca="1" si="6"/>
        <v>1650</v>
      </c>
      <c r="M46" s="56">
        <f t="shared" ca="1" si="7"/>
        <v>31323600</v>
      </c>
      <c r="N46" s="147">
        <f t="shared" ca="1" si="8"/>
        <v>0</v>
      </c>
      <c r="O46" s="56">
        <f t="shared" ca="1" si="9"/>
        <v>0</v>
      </c>
    </row>
    <row r="47" spans="1:15" s="46" customFormat="1" ht="16.5" customHeight="1">
      <c r="A47" s="54">
        <f t="shared" ca="1" si="5"/>
        <v>41550</v>
      </c>
      <c r="B47" s="55" t="str">
        <f ca="1">IF(ROWS($2:32)&gt;COUNT(Dong1),"",OFFSET('131-TH'!B$1,SMALL(Dong1,ROWS($2:32)),))</f>
        <v>CTGS</v>
      </c>
      <c r="C47" s="54">
        <f ca="1">IF(ROWS($2:32)&gt;COUNT(Dong1),"",OFFSET('131-TH'!C$1,SMALL(Dong1,ROWS($2:32)),))</f>
        <v>41550</v>
      </c>
      <c r="D47" s="153" t="str">
        <f ca="1">IF(ROWS($2:32)&gt;COUNT(Dong1),"",OFFSET('131-TH'!D$1,SMALL(Dong1,ROWS($2:32)),))</f>
        <v>Jintatsu 06 - Lãi suất chiết khấu</v>
      </c>
      <c r="E47" s="146" t="str">
        <f ca="1">IF(ROWS($2:32)&gt;COUNT(Dong1),"",OFFSET('131-TH'!F$1,SMALL(Dong1,ROWS($2:32)),))</f>
        <v>6422</v>
      </c>
      <c r="F47" s="146">
        <f ca="1">IF(ROWS($2:32)&gt;COUNT(Dong1),"",OFFSET('131-TH'!G$1,SMALL(Dong1,ROWS($2:32)),))</f>
        <v>21090</v>
      </c>
      <c r="G47" s="146"/>
      <c r="H47" s="154">
        <f ca="1">IF(ROWS($2:32)&gt;COUNT(Dong1),"",OFFSET('131-TH'!H$1,SMALL(Dong1,ROWS($2:32)),))</f>
        <v>0</v>
      </c>
      <c r="I47" s="146">
        <f ca="1">IF(ROWS($2:32)&gt;COUNT(Dong1),"",OFFSET('131-TH'!I$1,SMALL(Dong1,ROWS($2:32)),))</f>
        <v>0</v>
      </c>
      <c r="J47" s="154">
        <f ca="1">IF(ROWS($2:32)&gt;COUNT(Dong1),"",OFFSET('131-TH'!J$1,SMALL(Dong1,ROWS($2:32)),))</f>
        <v>28.88</v>
      </c>
      <c r="K47" s="146">
        <f ca="1">IF(ROWS($2:32)&gt;COUNT(Dong1),"",OFFSET('131-TH'!K$1,SMALL(Dong1,ROWS($2:32)),))</f>
        <v>609079</v>
      </c>
      <c r="L47" s="147">
        <f t="shared" ca="1" si="6"/>
        <v>1621.12</v>
      </c>
      <c r="M47" s="56">
        <f t="shared" ca="1" si="7"/>
        <v>30714521</v>
      </c>
      <c r="N47" s="147">
        <f t="shared" ca="1" si="8"/>
        <v>0</v>
      </c>
      <c r="O47" s="56">
        <f t="shared" ca="1" si="9"/>
        <v>0</v>
      </c>
    </row>
    <row r="48" spans="1:15" s="46" customFormat="1" ht="16.5" customHeight="1">
      <c r="A48" s="54">
        <f t="shared" ca="1" si="5"/>
        <v>41550</v>
      </c>
      <c r="B48" s="55" t="str">
        <f ca="1">IF(ROWS($2:33)&gt;COUNT(Dong1),"",OFFSET('131-TH'!B$1,SMALL(Dong1,ROWS($2:33)),))</f>
        <v>CTGS</v>
      </c>
      <c r="C48" s="54">
        <f ca="1">IF(ROWS($2:33)&gt;COUNT(Dong1),"",OFFSET('131-TH'!C$1,SMALL(Dong1,ROWS($2:33)),))</f>
        <v>41550</v>
      </c>
      <c r="D48" s="153" t="str">
        <f ca="1">IF(ROWS($2:33)&gt;COUNT(Dong1),"",OFFSET('131-TH'!D$1,SMALL(Dong1,ROWS($2:33)),))</f>
        <v>Jintatsu 06 - Phí NH NNg giảm trừ</v>
      </c>
      <c r="E48" s="146" t="str">
        <f ca="1">IF(ROWS($2:33)&gt;COUNT(Dong1),"",OFFSET('131-TH'!F$1,SMALL(Dong1,ROWS($2:33)),))</f>
        <v>6422</v>
      </c>
      <c r="F48" s="146">
        <f ca="1">IF(ROWS($2:33)&gt;COUNT(Dong1),"",OFFSET('131-TH'!G$1,SMALL(Dong1,ROWS($2:33)),))</f>
        <v>21090</v>
      </c>
      <c r="G48" s="146"/>
      <c r="H48" s="154">
        <f ca="1">IF(ROWS($2:33)&gt;COUNT(Dong1),"",OFFSET('131-TH'!H$1,SMALL(Dong1,ROWS($2:33)),))</f>
        <v>0</v>
      </c>
      <c r="I48" s="146">
        <f ca="1">IF(ROWS($2:33)&gt;COUNT(Dong1),"",OFFSET('131-TH'!I$1,SMALL(Dong1,ROWS($2:33)),))</f>
        <v>0</v>
      </c>
      <c r="J48" s="154">
        <f ca="1">IF(ROWS($2:33)&gt;COUNT(Dong1),"",OFFSET('131-TH'!J$1,SMALL(Dong1,ROWS($2:33)),))</f>
        <v>85</v>
      </c>
      <c r="K48" s="146">
        <f ca="1">IF(ROWS($2:33)&gt;COUNT(Dong1),"",OFFSET('131-TH'!K$1,SMALL(Dong1,ROWS($2:33)),))</f>
        <v>1792650</v>
      </c>
      <c r="L48" s="147">
        <f t="shared" ca="1" si="6"/>
        <v>1536.12</v>
      </c>
      <c r="M48" s="56">
        <f t="shared" ca="1" si="7"/>
        <v>28921871</v>
      </c>
      <c r="N48" s="147">
        <f t="shared" ca="1" si="8"/>
        <v>0</v>
      </c>
      <c r="O48" s="56">
        <f t="shared" ca="1" si="9"/>
        <v>0</v>
      </c>
    </row>
    <row r="49" spans="1:15" s="46" customFormat="1" ht="16.5" customHeight="1">
      <c r="A49" s="54">
        <f t="shared" ca="1" si="5"/>
        <v>41550</v>
      </c>
      <c r="B49" s="55" t="str">
        <f ca="1">IF(ROWS($2:34)&gt;COUNT(Dong1),"",OFFSET('131-TH'!B$1,SMALL(Dong1,ROWS($2:34)),))</f>
        <v>GBC</v>
      </c>
      <c r="C49" s="54">
        <f ca="1">IF(ROWS($2:34)&gt;COUNT(Dong1),"",OFFSET('131-TH'!C$1,SMALL(Dong1,ROWS($2:34)),))</f>
        <v>41550</v>
      </c>
      <c r="D49" s="153" t="str">
        <f ca="1">IF(ROWS($2:34)&gt;COUNT(Dong1),"",OFFSET('131-TH'!D$1,SMALL(Dong1,ROWS($2:34)),))</f>
        <v>Jintatsu 06 - Thu tiền hàng</v>
      </c>
      <c r="E49" s="146" t="str">
        <f ca="1">IF(ROWS($2:34)&gt;COUNT(Dong1),"",OFFSET('131-TH'!F$1,SMALL(Dong1,ROWS($2:34)),))</f>
        <v>1122</v>
      </c>
      <c r="F49" s="146">
        <f ca="1">IF(ROWS($2:34)&gt;COUNT(Dong1),"",OFFSET('131-TH'!G$1,SMALL(Dong1,ROWS($2:34)),))</f>
        <v>21090</v>
      </c>
      <c r="G49" s="146"/>
      <c r="H49" s="154">
        <f ca="1">IF(ROWS($2:34)&gt;COUNT(Dong1),"",OFFSET('131-TH'!H$1,SMALL(Dong1,ROWS($2:34)),))</f>
        <v>0</v>
      </c>
      <c r="I49" s="146">
        <f ca="1">IF(ROWS($2:34)&gt;COUNT(Dong1),"",OFFSET('131-TH'!I$1,SMALL(Dong1,ROWS($2:34)),))</f>
        <v>0</v>
      </c>
      <c r="J49" s="154">
        <f ca="1">IF(ROWS($2:34)&gt;COUNT(Dong1),"",OFFSET('131-TH'!J$1,SMALL(Dong1,ROWS($2:34)),))</f>
        <v>1536.12</v>
      </c>
      <c r="K49" s="146">
        <f ca="1">IF(ROWS($2:34)&gt;COUNT(Dong1),"",OFFSET('131-TH'!K$1,SMALL(Dong1,ROWS($2:34)),))</f>
        <v>32396771</v>
      </c>
      <c r="L49" s="147">
        <f t="shared" ca="1" si="6"/>
        <v>0</v>
      </c>
      <c r="M49" s="56">
        <f t="shared" ca="1" si="7"/>
        <v>0</v>
      </c>
      <c r="N49" s="147">
        <f t="shared" ca="1" si="8"/>
        <v>0</v>
      </c>
      <c r="O49" s="56">
        <f t="shared" ca="1" si="9"/>
        <v>3474900</v>
      </c>
    </row>
    <row r="50" spans="1:15" s="46" customFormat="1" ht="16.5" customHeight="1">
      <c r="A50" s="54">
        <f t="shared" ca="1" si="5"/>
        <v>41550</v>
      </c>
      <c r="B50" s="55" t="str">
        <f ca="1">IF(ROWS($2:35)&gt;COUNT(Dong1),"",OFFSET('131-TH'!B$1,SMALL(Dong1,ROWS($2:35)),))</f>
        <v>CTGS</v>
      </c>
      <c r="C50" s="54">
        <f ca="1">IF(ROWS($2:35)&gt;COUNT(Dong1),"",OFFSET('131-TH'!C$1,SMALL(Dong1,ROWS($2:35)),))</f>
        <v>41550</v>
      </c>
      <c r="D50" s="153" t="str">
        <f ca="1">IF(ROWS($2:35)&gt;COUNT(Dong1),"",OFFSET('131-TH'!D$1,SMALL(Dong1,ROWS($2:35)),))</f>
        <v>Jintatsu 06 - Chênh lệch tỷ giá</v>
      </c>
      <c r="E50" s="146" t="str">
        <f ca="1">IF(ROWS($2:35)&gt;COUNT(Dong1),"",OFFSET('131-TH'!F$1,SMALL(Dong1,ROWS($2:35)),))</f>
        <v>515</v>
      </c>
      <c r="F50" s="146">
        <f ca="1">IF(ROWS($2:35)&gt;COUNT(Dong1),"",OFFSET('131-TH'!G$1,SMALL(Dong1,ROWS($2:35)),))</f>
        <v>0</v>
      </c>
      <c r="G50" s="146"/>
      <c r="H50" s="154">
        <f ca="1">IF(ROWS($2:35)&gt;COUNT(Dong1),"",OFFSET('131-TH'!H$1,SMALL(Dong1,ROWS($2:35)),))</f>
        <v>0</v>
      </c>
      <c r="I50" s="146">
        <f ca="1">IF(ROWS($2:35)&gt;COUNT(Dong1),"",OFFSET('131-TH'!I$1,SMALL(Dong1,ROWS($2:35)),))</f>
        <v>3474900</v>
      </c>
      <c r="J50" s="154">
        <f ca="1">IF(ROWS($2:35)&gt;COUNT(Dong1),"",OFFSET('131-TH'!J$1,SMALL(Dong1,ROWS($2:35)),))</f>
        <v>0</v>
      </c>
      <c r="K50" s="146">
        <f ca="1">IF(ROWS($2:35)&gt;COUNT(Dong1),"",OFFSET('131-TH'!K$1,SMALL(Dong1,ROWS($2:35)),))</f>
        <v>0</v>
      </c>
      <c r="L50" s="147">
        <f t="shared" ca="1" si="6"/>
        <v>0</v>
      </c>
      <c r="M50" s="56">
        <f t="shared" ca="1" si="7"/>
        <v>0</v>
      </c>
      <c r="N50" s="147">
        <f t="shared" ca="1" si="8"/>
        <v>0</v>
      </c>
      <c r="O50" s="56">
        <f t="shared" ca="1" si="9"/>
        <v>0</v>
      </c>
    </row>
    <row r="51" spans="1:15" s="46" customFormat="1" ht="16.5" customHeight="1">
      <c r="A51" s="54">
        <f t="shared" ca="1" si="5"/>
        <v>41543</v>
      </c>
      <c r="B51" s="55" t="str">
        <f ca="1">IF(ROWS($2:36)&gt;COUNT(Dong1),"",OFFSET('131-TH'!B$1,SMALL(Dong1,ROWS($2:36)),))</f>
        <v>GBC</v>
      </c>
      <c r="C51" s="54">
        <f ca="1">IF(ROWS($2:36)&gt;COUNT(Dong1),"",OFFSET('131-TH'!C$1,SMALL(Dong1,ROWS($2:36)),))</f>
        <v>41543</v>
      </c>
      <c r="D51" s="153" t="str">
        <f ca="1">IF(ROWS($2:36)&gt;COUNT(Dong1),"",OFFSET('131-TH'!D$1,SMALL(Dong1,ROWS($2:36)),))</f>
        <v>Jintatsu 07 - Chiết khấu bộ chứng từ</v>
      </c>
      <c r="E51" s="146" t="str">
        <f ca="1">IF(ROWS($2:36)&gt;COUNT(Dong1),"",OFFSET('131-TH'!F$1,SMALL(Dong1,ROWS($2:36)),))</f>
        <v>1122</v>
      </c>
      <c r="F51" s="146">
        <f ca="1">IF(ROWS($2:36)&gt;COUNT(Dong1),"",OFFSET('131-TH'!G$1,SMALL(Dong1,ROWS($2:36)),))</f>
        <v>21150</v>
      </c>
      <c r="G51" s="146"/>
      <c r="H51" s="154">
        <f ca="1">IF(ROWS($2:36)&gt;COUNT(Dong1),"",OFFSET('131-TH'!H$1,SMALL(Dong1,ROWS($2:36)),))</f>
        <v>0</v>
      </c>
      <c r="I51" s="146">
        <f ca="1">IF(ROWS($2:36)&gt;COUNT(Dong1),"",OFFSET('131-TH'!I$1,SMALL(Dong1,ROWS($2:36)),))</f>
        <v>0</v>
      </c>
      <c r="J51" s="154">
        <f ca="1">IF(ROWS($2:36)&gt;COUNT(Dong1),"",OFFSET('131-TH'!J$1,SMALL(Dong1,ROWS($2:36)),))</f>
        <v>16000</v>
      </c>
      <c r="K51" s="146">
        <f ca="1">IF(ROWS($2:36)&gt;COUNT(Dong1),"",OFFSET('131-TH'!K$1,SMALL(Dong1,ROWS($2:36)),))</f>
        <v>338400000</v>
      </c>
      <c r="L51" s="147">
        <f t="shared" ca="1" si="6"/>
        <v>0</v>
      </c>
      <c r="M51" s="56">
        <f t="shared" ca="1" si="7"/>
        <v>0</v>
      </c>
      <c r="N51" s="147">
        <f t="shared" ca="1" si="8"/>
        <v>16000</v>
      </c>
      <c r="O51" s="56">
        <f t="shared" ca="1" si="9"/>
        <v>338400000</v>
      </c>
    </row>
    <row r="52" spans="1:15" s="46" customFormat="1" ht="16.5" customHeight="1">
      <c r="A52" s="54">
        <f t="shared" ca="1" si="5"/>
        <v>41540</v>
      </c>
      <c r="B52" s="55" t="str">
        <f ca="1">IF(ROWS($2:37)&gt;COUNT(Dong1),"",OFFSET('131-TH'!B$1,SMALL(Dong1,ROWS($2:37)),))</f>
        <v>PXK</v>
      </c>
      <c r="C52" s="54">
        <f ca="1">IF(ROWS($2:37)&gt;COUNT(Dong1),"",OFFSET('131-TH'!C$1,SMALL(Dong1,ROWS($2:37)),))</f>
        <v>41540</v>
      </c>
      <c r="D52" s="153" t="str">
        <f ca="1">IF(ROWS($2:37)&gt;COUNT(Dong1),"",OFFSET('131-TH'!D$1,SMALL(Dong1,ROWS($2:37)),))</f>
        <v>Jintatsu 07 - Ghẹ TP</v>
      </c>
      <c r="E52" s="146" t="str">
        <f ca="1">IF(ROWS($2:37)&gt;COUNT(Dong1),"",OFFSET('131-TH'!F$1,SMALL(Dong1,ROWS($2:37)),))</f>
        <v>5112X</v>
      </c>
      <c r="F52" s="146">
        <f ca="1">IF(ROWS($2:37)&gt;COUNT(Dong1),"",OFFSET('131-TH'!G$1,SMALL(Dong1,ROWS($2:37)),))</f>
        <v>21036</v>
      </c>
      <c r="G52" s="146"/>
      <c r="H52" s="154">
        <f ca="1">IF(ROWS($2:37)&gt;COUNT(Dong1),"",OFFSET('131-TH'!H$1,SMALL(Dong1,ROWS($2:37)),))</f>
        <v>16900</v>
      </c>
      <c r="I52" s="146">
        <f ca="1">IF(ROWS($2:37)&gt;COUNT(Dong1),"",OFFSET('131-TH'!I$1,SMALL(Dong1,ROWS($2:37)),))</f>
        <v>355508400</v>
      </c>
      <c r="J52" s="154">
        <f ca="1">IF(ROWS($2:37)&gt;COUNT(Dong1),"",OFFSET('131-TH'!J$1,SMALL(Dong1,ROWS($2:37)),))</f>
        <v>0</v>
      </c>
      <c r="K52" s="146">
        <f ca="1">IF(ROWS($2:37)&gt;COUNT(Dong1),"",OFFSET('131-TH'!K$1,SMALL(Dong1,ROWS($2:37)),))</f>
        <v>0</v>
      </c>
      <c r="L52" s="147">
        <f t="shared" ca="1" si="6"/>
        <v>900</v>
      </c>
      <c r="M52" s="56">
        <f t="shared" ca="1" si="7"/>
        <v>17108400</v>
      </c>
      <c r="N52" s="147">
        <f t="shared" ca="1" si="8"/>
        <v>0</v>
      </c>
      <c r="O52" s="56">
        <f t="shared" ca="1" si="9"/>
        <v>0</v>
      </c>
    </row>
    <row r="53" spans="1:15" s="46" customFormat="1" ht="16.5" customHeight="1">
      <c r="A53" s="54">
        <f t="shared" ca="1" si="5"/>
        <v>41550</v>
      </c>
      <c r="B53" s="55" t="str">
        <f ca="1">IF(ROWS($2:38)&gt;COUNT(Dong1),"",OFFSET('131-TH'!B$1,SMALL(Dong1,ROWS($2:38)),))</f>
        <v>CTGS</v>
      </c>
      <c r="C53" s="54">
        <f ca="1">IF(ROWS($2:38)&gt;COUNT(Dong1),"",OFFSET('131-TH'!C$1,SMALL(Dong1,ROWS($2:38)),))</f>
        <v>41550</v>
      </c>
      <c r="D53" s="153" t="str">
        <f ca="1">IF(ROWS($2:38)&gt;COUNT(Dong1),"",OFFSET('131-TH'!D$1,SMALL(Dong1,ROWS($2:38)),))</f>
        <v>Jintatsu 07 - Lãi suất chiết khấu</v>
      </c>
      <c r="E53" s="146" t="str">
        <f ca="1">IF(ROWS($2:38)&gt;COUNT(Dong1),"",OFFSET('131-TH'!F$1,SMALL(Dong1,ROWS($2:38)),))</f>
        <v>6422</v>
      </c>
      <c r="F53" s="146">
        <f ca="1">IF(ROWS($2:38)&gt;COUNT(Dong1),"",OFFSET('131-TH'!G$1,SMALL(Dong1,ROWS($2:38)),))</f>
        <v>21090</v>
      </c>
      <c r="G53" s="146"/>
      <c r="H53" s="154">
        <f ca="1">IF(ROWS($2:38)&gt;COUNT(Dong1),"",OFFSET('131-TH'!H$1,SMALL(Dong1,ROWS($2:38)),))</f>
        <v>0</v>
      </c>
      <c r="I53" s="146">
        <f ca="1">IF(ROWS($2:38)&gt;COUNT(Dong1),"",OFFSET('131-TH'!I$1,SMALL(Dong1,ROWS($2:38)),))</f>
        <v>0</v>
      </c>
      <c r="J53" s="154">
        <f ca="1">IF(ROWS($2:38)&gt;COUNT(Dong1),"",OFFSET('131-TH'!J$1,SMALL(Dong1,ROWS($2:38)),))</f>
        <v>15.56</v>
      </c>
      <c r="K53" s="146">
        <f ca="1">IF(ROWS($2:38)&gt;COUNT(Dong1),"",OFFSET('131-TH'!K$1,SMALL(Dong1,ROWS($2:38)),))</f>
        <v>328160</v>
      </c>
      <c r="L53" s="147">
        <f t="shared" ca="1" si="6"/>
        <v>884.44</v>
      </c>
      <c r="M53" s="56">
        <f t="shared" ca="1" si="7"/>
        <v>16780240</v>
      </c>
      <c r="N53" s="147">
        <f t="shared" ca="1" si="8"/>
        <v>0</v>
      </c>
      <c r="O53" s="56">
        <f t="shared" ca="1" si="9"/>
        <v>0</v>
      </c>
    </row>
    <row r="54" spans="1:15" s="46" customFormat="1" ht="16.5" customHeight="1">
      <c r="A54" s="54">
        <f t="shared" ca="1" si="5"/>
        <v>41550</v>
      </c>
      <c r="B54" s="55" t="str">
        <f ca="1">IF(ROWS($2:39)&gt;COUNT(Dong1),"",OFFSET('131-TH'!B$1,SMALL(Dong1,ROWS($2:39)),))</f>
        <v>CTGS</v>
      </c>
      <c r="C54" s="54">
        <f ca="1">IF(ROWS($2:39)&gt;COUNT(Dong1),"",OFFSET('131-TH'!C$1,SMALL(Dong1,ROWS($2:39)),))</f>
        <v>41550</v>
      </c>
      <c r="D54" s="153" t="str">
        <f ca="1">IF(ROWS($2:39)&gt;COUNT(Dong1),"",OFFSET('131-TH'!D$1,SMALL(Dong1,ROWS($2:39)),))</f>
        <v>Jintatsu 07 - Phí NH NNg giảm trừ</v>
      </c>
      <c r="E54" s="146" t="str">
        <f ca="1">IF(ROWS($2:39)&gt;COUNT(Dong1),"",OFFSET('131-TH'!F$1,SMALL(Dong1,ROWS($2:39)),))</f>
        <v>6422</v>
      </c>
      <c r="F54" s="146">
        <f ca="1">IF(ROWS($2:39)&gt;COUNT(Dong1),"",OFFSET('131-TH'!G$1,SMALL(Dong1,ROWS($2:39)),))</f>
        <v>21090</v>
      </c>
      <c r="G54" s="146"/>
      <c r="H54" s="154">
        <f ca="1">IF(ROWS($2:39)&gt;COUNT(Dong1),"",OFFSET('131-TH'!H$1,SMALL(Dong1,ROWS($2:39)),))</f>
        <v>0</v>
      </c>
      <c r="I54" s="146">
        <f ca="1">IF(ROWS($2:39)&gt;COUNT(Dong1),"",OFFSET('131-TH'!I$1,SMALL(Dong1,ROWS($2:39)),))</f>
        <v>0</v>
      </c>
      <c r="J54" s="154">
        <f ca="1">IF(ROWS($2:39)&gt;COUNT(Dong1),"",OFFSET('131-TH'!J$1,SMALL(Dong1,ROWS($2:39)),))</f>
        <v>85</v>
      </c>
      <c r="K54" s="146">
        <f ca="1">IF(ROWS($2:39)&gt;COUNT(Dong1),"",OFFSET('131-TH'!K$1,SMALL(Dong1,ROWS($2:39)),))</f>
        <v>1792650</v>
      </c>
      <c r="L54" s="147">
        <f t="shared" ca="1" si="6"/>
        <v>799.44</v>
      </c>
      <c r="M54" s="56">
        <f t="shared" ca="1" si="7"/>
        <v>14987590</v>
      </c>
      <c r="N54" s="147">
        <f t="shared" ca="1" si="8"/>
        <v>0</v>
      </c>
      <c r="O54" s="56">
        <f t="shared" ca="1" si="9"/>
        <v>0</v>
      </c>
    </row>
    <row r="55" spans="1:15" s="46" customFormat="1" ht="16.5" customHeight="1">
      <c r="A55" s="54">
        <f t="shared" ca="1" si="5"/>
        <v>41550</v>
      </c>
      <c r="B55" s="55" t="str">
        <f ca="1">IF(ROWS($2:40)&gt;COUNT(Dong1),"",OFFSET('131-TH'!B$1,SMALL(Dong1,ROWS($2:40)),))</f>
        <v>GBC</v>
      </c>
      <c r="C55" s="54">
        <f ca="1">IF(ROWS($2:40)&gt;COUNT(Dong1),"",OFFSET('131-TH'!C$1,SMALL(Dong1,ROWS($2:40)),))</f>
        <v>41550</v>
      </c>
      <c r="D55" s="153" t="str">
        <f ca="1">IF(ROWS($2:40)&gt;COUNT(Dong1),"",OFFSET('131-TH'!D$1,SMALL(Dong1,ROWS($2:40)),))</f>
        <v>Jintatsu 07 - Thu tiền hàng</v>
      </c>
      <c r="E55" s="146" t="str">
        <f ca="1">IF(ROWS($2:40)&gt;COUNT(Dong1),"",OFFSET('131-TH'!F$1,SMALL(Dong1,ROWS($2:40)),))</f>
        <v>1122</v>
      </c>
      <c r="F55" s="146">
        <f ca="1">IF(ROWS($2:40)&gt;COUNT(Dong1),"",OFFSET('131-TH'!G$1,SMALL(Dong1,ROWS($2:40)),))</f>
        <v>21090</v>
      </c>
      <c r="G55" s="146"/>
      <c r="H55" s="154">
        <f ca="1">IF(ROWS($2:40)&gt;COUNT(Dong1),"",OFFSET('131-TH'!H$1,SMALL(Dong1,ROWS($2:40)),))</f>
        <v>0</v>
      </c>
      <c r="I55" s="146">
        <f ca="1">IF(ROWS($2:40)&gt;COUNT(Dong1),"",OFFSET('131-TH'!I$1,SMALL(Dong1,ROWS($2:40)),))</f>
        <v>0</v>
      </c>
      <c r="J55" s="154">
        <f ca="1">IF(ROWS($2:40)&gt;COUNT(Dong1),"",OFFSET('131-TH'!J$1,SMALL(Dong1,ROWS($2:40)),))</f>
        <v>799.44</v>
      </c>
      <c r="K55" s="146">
        <f ca="1">IF(ROWS($2:40)&gt;COUNT(Dong1),"",OFFSET('131-TH'!K$1,SMALL(Dong1,ROWS($2:40)),))</f>
        <v>16860190</v>
      </c>
      <c r="L55" s="147">
        <f t="shared" ca="1" si="6"/>
        <v>0</v>
      </c>
      <c r="M55" s="56">
        <f t="shared" ca="1" si="7"/>
        <v>0</v>
      </c>
      <c r="N55" s="147">
        <f t="shared" ca="1" si="8"/>
        <v>0</v>
      </c>
      <c r="O55" s="56">
        <f t="shared" ca="1" si="9"/>
        <v>1872600</v>
      </c>
    </row>
    <row r="56" spans="1:15" s="46" customFormat="1" ht="16.5" customHeight="1">
      <c r="A56" s="54">
        <f t="shared" ca="1" si="5"/>
        <v>41550</v>
      </c>
      <c r="B56" s="55" t="str">
        <f ca="1">IF(ROWS($2:41)&gt;COUNT(Dong1),"",OFFSET('131-TH'!B$1,SMALL(Dong1,ROWS($2:41)),))</f>
        <v>CTGS</v>
      </c>
      <c r="C56" s="54">
        <f ca="1">IF(ROWS($2:41)&gt;COUNT(Dong1),"",OFFSET('131-TH'!C$1,SMALL(Dong1,ROWS($2:41)),))</f>
        <v>41550</v>
      </c>
      <c r="D56" s="153" t="str">
        <f ca="1">IF(ROWS($2:41)&gt;COUNT(Dong1),"",OFFSET('131-TH'!D$1,SMALL(Dong1,ROWS($2:41)),))</f>
        <v>Jintatsu 07 - Chênh lệch tỷ giá</v>
      </c>
      <c r="E56" s="146" t="str">
        <f ca="1">IF(ROWS($2:41)&gt;COUNT(Dong1),"",OFFSET('131-TH'!F$1,SMALL(Dong1,ROWS($2:41)),))</f>
        <v>515</v>
      </c>
      <c r="F56" s="146">
        <f ca="1">IF(ROWS($2:41)&gt;COUNT(Dong1),"",OFFSET('131-TH'!G$1,SMALL(Dong1,ROWS($2:41)),))</f>
        <v>0</v>
      </c>
      <c r="G56" s="146"/>
      <c r="H56" s="154">
        <f ca="1">IF(ROWS($2:41)&gt;COUNT(Dong1),"",OFFSET('131-TH'!H$1,SMALL(Dong1,ROWS($2:41)),))</f>
        <v>0</v>
      </c>
      <c r="I56" s="146">
        <f ca="1">IF(ROWS($2:41)&gt;COUNT(Dong1),"",OFFSET('131-TH'!I$1,SMALL(Dong1,ROWS($2:41)),))</f>
        <v>1872600</v>
      </c>
      <c r="J56" s="154">
        <f ca="1">IF(ROWS($2:41)&gt;COUNT(Dong1),"",OFFSET('131-TH'!J$1,SMALL(Dong1,ROWS($2:41)),))</f>
        <v>0</v>
      </c>
      <c r="K56" s="146">
        <f ca="1">IF(ROWS($2:41)&gt;COUNT(Dong1),"",OFFSET('131-TH'!K$1,SMALL(Dong1,ROWS($2:41)),))</f>
        <v>0</v>
      </c>
      <c r="L56" s="147">
        <f t="shared" ca="1" si="6"/>
        <v>0</v>
      </c>
      <c r="M56" s="56">
        <f t="shared" ca="1" si="7"/>
        <v>0</v>
      </c>
      <c r="N56" s="147">
        <f t="shared" ca="1" si="8"/>
        <v>0</v>
      </c>
      <c r="O56" s="56">
        <f t="shared" ca="1" si="9"/>
        <v>0</v>
      </c>
    </row>
    <row r="57" spans="1:15" s="46" customFormat="1" ht="16.5" customHeight="1">
      <c r="A57" s="54">
        <f t="shared" ca="1" si="5"/>
        <v>41572</v>
      </c>
      <c r="B57" s="55" t="str">
        <f ca="1">IF(ROWS($2:42)&gt;COUNT(Dong1),"",OFFSET('131-TH'!B$1,SMALL(Dong1,ROWS($2:42)),))</f>
        <v>PXK</v>
      </c>
      <c r="C57" s="54">
        <f ca="1">IF(ROWS($2:42)&gt;COUNT(Dong1),"",OFFSET('131-TH'!C$1,SMALL(Dong1,ROWS($2:42)),))</f>
        <v>41572</v>
      </c>
      <c r="D57" s="153" t="str">
        <f ca="1">IF(ROWS($2:42)&gt;COUNT(Dong1),"",OFFSET('131-TH'!D$1,SMALL(Dong1,ROWS($2:42)),))</f>
        <v>Jintatsu 08 - Cá bò tẩm TP</v>
      </c>
      <c r="E57" s="146" t="str">
        <f ca="1">IF(ROWS($2:42)&gt;COUNT(Dong1),"",OFFSET('131-TH'!F$1,SMALL(Dong1,ROWS($2:42)),))</f>
        <v>5112X</v>
      </c>
      <c r="F57" s="146">
        <f ca="1">IF(ROWS($2:42)&gt;COUNT(Dong1),"",OFFSET('131-TH'!G$1,SMALL(Dong1,ROWS($2:42)),))</f>
        <v>21036</v>
      </c>
      <c r="G57" s="146"/>
      <c r="H57" s="154">
        <f ca="1">IF(ROWS($2:42)&gt;COUNT(Dong1),"",OFFSET('131-TH'!H$1,SMALL(Dong1,ROWS($2:42)),))</f>
        <v>22000</v>
      </c>
      <c r="I57" s="146">
        <f ca="1">IF(ROWS($2:42)&gt;COUNT(Dong1),"",OFFSET('131-TH'!I$1,SMALL(Dong1,ROWS($2:42)),))</f>
        <v>462792000</v>
      </c>
      <c r="J57" s="154">
        <f ca="1">IF(ROWS($2:42)&gt;COUNT(Dong1),"",OFFSET('131-TH'!J$1,SMALL(Dong1,ROWS($2:42)),))</f>
        <v>0</v>
      </c>
      <c r="K57" s="146">
        <f ca="1">IF(ROWS($2:42)&gt;COUNT(Dong1),"",OFFSET('131-TH'!K$1,SMALL(Dong1,ROWS($2:42)),))</f>
        <v>0</v>
      </c>
      <c r="L57" s="147">
        <f t="shared" ca="1" si="6"/>
        <v>22000</v>
      </c>
      <c r="M57" s="56">
        <f t="shared" ca="1" si="7"/>
        <v>462792000</v>
      </c>
      <c r="N57" s="147">
        <f t="shared" ca="1" si="8"/>
        <v>0</v>
      </c>
      <c r="O57" s="56">
        <f t="shared" ca="1" si="9"/>
        <v>0</v>
      </c>
    </row>
    <row r="58" spans="1:15" s="46" customFormat="1" ht="16.5" customHeight="1">
      <c r="A58" s="54">
        <f t="shared" ref="A58:A74" ca="1" si="10">IF(C58&lt;&gt;"",C58,"")</f>
        <v>41575</v>
      </c>
      <c r="B58" s="55" t="str">
        <f ca="1">IF(ROWS($2:43)&gt;COUNT(Dong1),"",OFFSET('131-TH'!B$1,SMALL(Dong1,ROWS($2:43)),))</f>
        <v>GBC</v>
      </c>
      <c r="C58" s="54">
        <f ca="1">IF(ROWS($2:43)&gt;COUNT(Dong1),"",OFFSET('131-TH'!C$1,SMALL(Dong1,ROWS($2:43)),))</f>
        <v>41575</v>
      </c>
      <c r="D58" s="153" t="str">
        <f ca="1">IF(ROWS($2:43)&gt;COUNT(Dong1),"",OFFSET('131-TH'!D$1,SMALL(Dong1,ROWS($2:43)),))</f>
        <v>Jintatsu 08 - Chiết khấu bộ chứng từ</v>
      </c>
      <c r="E58" s="146" t="str">
        <f ca="1">IF(ROWS($2:43)&gt;COUNT(Dong1),"",OFFSET('131-TH'!F$1,SMALL(Dong1,ROWS($2:43)),))</f>
        <v>1122</v>
      </c>
      <c r="F58" s="146">
        <f ca="1">IF(ROWS($2:43)&gt;COUNT(Dong1),"",OFFSET('131-TH'!G$1,SMALL(Dong1,ROWS($2:43)),))</f>
        <v>21080</v>
      </c>
      <c r="G58" s="146"/>
      <c r="H58" s="154">
        <f ca="1">IF(ROWS($2:43)&gt;COUNT(Dong1),"",OFFSET('131-TH'!H$1,SMALL(Dong1,ROWS($2:43)),))</f>
        <v>0</v>
      </c>
      <c r="I58" s="146">
        <f ca="1">IF(ROWS($2:43)&gt;COUNT(Dong1),"",OFFSET('131-TH'!I$1,SMALL(Dong1,ROWS($2:43)),))</f>
        <v>0</v>
      </c>
      <c r="J58" s="154">
        <f ca="1">IF(ROWS($2:43)&gt;COUNT(Dong1),"",OFFSET('131-TH'!J$1,SMALL(Dong1,ROWS($2:43)),))</f>
        <v>20900</v>
      </c>
      <c r="K58" s="146">
        <f ca="1">IF(ROWS($2:43)&gt;COUNT(Dong1),"",OFFSET('131-TH'!K$1,SMALL(Dong1,ROWS($2:43)),))</f>
        <v>440572000</v>
      </c>
      <c r="L58" s="147">
        <f t="shared" ref="L58:L74" ca="1" si="11">IF(D58&lt;&gt;"",ROUND(MAX(L57+H58-J58-N57,0),2),0)</f>
        <v>1100</v>
      </c>
      <c r="M58" s="56">
        <f t="shared" ref="M58:M74" ca="1" si="12">IF(D58&lt;&gt;"",MAX(M57-O57+I58-K58,0),0)</f>
        <v>22220000</v>
      </c>
      <c r="N58" s="147">
        <f t="shared" ref="N58:N74" ca="1" si="13">IF(D58&lt;&gt;"",ROUND(MAX(N57+J58-H58-L57,0),2),0)</f>
        <v>0</v>
      </c>
      <c r="O58" s="56">
        <f t="shared" ref="O58:O74" ca="1" si="14">IF(D58&lt;&gt;"",MAX(O57-M57+K58-I58,0),0)</f>
        <v>0</v>
      </c>
    </row>
    <row r="59" spans="1:15" s="46" customFormat="1" ht="16.5" customHeight="1">
      <c r="A59" s="54">
        <f t="shared" ca="1" si="10"/>
        <v>41584</v>
      </c>
      <c r="B59" s="55" t="str">
        <f ca="1">IF(ROWS($2:44)&gt;COUNT(Dong1),"",OFFSET('131-TH'!B$1,SMALL(Dong1,ROWS($2:44)),))</f>
        <v>CTGS</v>
      </c>
      <c r="C59" s="54">
        <f ca="1">IF(ROWS($2:44)&gt;COUNT(Dong1),"",OFFSET('131-TH'!C$1,SMALL(Dong1,ROWS($2:44)),))</f>
        <v>41584</v>
      </c>
      <c r="D59" s="153" t="str">
        <f ca="1">IF(ROWS($2:44)&gt;COUNT(Dong1),"",OFFSET('131-TH'!D$1,SMALL(Dong1,ROWS($2:44)),))</f>
        <v>Jintatsu 08 - Phí dịch vụ thanh toán NNg</v>
      </c>
      <c r="E59" s="146" t="str">
        <f ca="1">IF(ROWS($2:44)&gt;COUNT(Dong1),"",OFFSET('131-TH'!F$1,SMALL(Dong1,ROWS($2:44)),))</f>
        <v>6422</v>
      </c>
      <c r="F59" s="146">
        <f ca="1">IF(ROWS($2:44)&gt;COUNT(Dong1),"",OFFSET('131-TH'!G$1,SMALL(Dong1,ROWS($2:44)),))</f>
        <v>21080</v>
      </c>
      <c r="G59" s="146"/>
      <c r="H59" s="154">
        <f ca="1">IF(ROWS($2:44)&gt;COUNT(Dong1),"",OFFSET('131-TH'!H$1,SMALL(Dong1,ROWS($2:44)),))</f>
        <v>0</v>
      </c>
      <c r="I59" s="146">
        <f ca="1">IF(ROWS($2:44)&gt;COUNT(Dong1),"",OFFSET('131-TH'!I$1,SMALL(Dong1,ROWS($2:44)),))</f>
        <v>0</v>
      </c>
      <c r="J59" s="154">
        <f ca="1">IF(ROWS($2:44)&gt;COUNT(Dong1),"",OFFSET('131-TH'!J$1,SMALL(Dong1,ROWS($2:44)),))</f>
        <v>26.13</v>
      </c>
      <c r="K59" s="146">
        <f ca="1">IF(ROWS($2:44)&gt;COUNT(Dong1),"",OFFSET('131-TH'!K$1,SMALL(Dong1,ROWS($2:44)),))</f>
        <v>550820</v>
      </c>
      <c r="L59" s="147">
        <f t="shared" ca="1" si="11"/>
        <v>1073.8699999999999</v>
      </c>
      <c r="M59" s="56">
        <f t="shared" ca="1" si="12"/>
        <v>21669180</v>
      </c>
      <c r="N59" s="147">
        <f t="shared" ca="1" si="13"/>
        <v>0</v>
      </c>
      <c r="O59" s="56">
        <f t="shared" ca="1" si="14"/>
        <v>0</v>
      </c>
    </row>
    <row r="60" spans="1:15" s="46" customFormat="1" ht="16.5" customHeight="1">
      <c r="A60" s="54">
        <f t="shared" ca="1" si="10"/>
        <v>41584</v>
      </c>
      <c r="B60" s="55" t="str">
        <f ca="1">IF(ROWS($2:45)&gt;COUNT(Dong1),"",OFFSET('131-TH'!B$1,SMALL(Dong1,ROWS($2:45)),))</f>
        <v>CTGS</v>
      </c>
      <c r="C60" s="54">
        <f ca="1">IF(ROWS($2:45)&gt;COUNT(Dong1),"",OFFSET('131-TH'!C$1,SMALL(Dong1,ROWS($2:45)),))</f>
        <v>41584</v>
      </c>
      <c r="D60" s="153" t="str">
        <f ca="1">IF(ROWS($2:45)&gt;COUNT(Dong1),"",OFFSET('131-TH'!D$1,SMALL(Dong1,ROWS($2:45)),))</f>
        <v>Jintatsu 08 - Phí NH NNg giảm trừ</v>
      </c>
      <c r="E60" s="146" t="str">
        <f ca="1">IF(ROWS($2:45)&gt;COUNT(Dong1),"",OFFSET('131-TH'!F$1,SMALL(Dong1,ROWS($2:45)),))</f>
        <v>6422</v>
      </c>
      <c r="F60" s="146">
        <f ca="1">IF(ROWS($2:45)&gt;COUNT(Dong1),"",OFFSET('131-TH'!G$1,SMALL(Dong1,ROWS($2:45)),))</f>
        <v>21080</v>
      </c>
      <c r="G60" s="146"/>
      <c r="H60" s="154">
        <f ca="1">IF(ROWS($2:45)&gt;COUNT(Dong1),"",OFFSET('131-TH'!H$1,SMALL(Dong1,ROWS($2:45)),))</f>
        <v>0</v>
      </c>
      <c r="I60" s="146">
        <f ca="1">IF(ROWS($2:45)&gt;COUNT(Dong1),"",OFFSET('131-TH'!I$1,SMALL(Dong1,ROWS($2:45)),))</f>
        <v>0</v>
      </c>
      <c r="J60" s="154">
        <f ca="1">IF(ROWS($2:45)&gt;COUNT(Dong1),"",OFFSET('131-TH'!J$1,SMALL(Dong1,ROWS($2:45)),))</f>
        <v>85</v>
      </c>
      <c r="K60" s="146">
        <f ca="1">IF(ROWS($2:45)&gt;COUNT(Dong1),"",OFFSET('131-TH'!K$1,SMALL(Dong1,ROWS($2:45)),))</f>
        <v>1791800</v>
      </c>
      <c r="L60" s="147">
        <f t="shared" ca="1" si="11"/>
        <v>988.87</v>
      </c>
      <c r="M60" s="56">
        <f t="shared" ca="1" si="12"/>
        <v>19877380</v>
      </c>
      <c r="N60" s="147">
        <f t="shared" ca="1" si="13"/>
        <v>0</v>
      </c>
      <c r="O60" s="56">
        <f t="shared" ca="1" si="14"/>
        <v>0</v>
      </c>
    </row>
    <row r="61" spans="1:15" s="46" customFormat="1" ht="16.5" customHeight="1">
      <c r="A61" s="54">
        <f t="shared" ca="1" si="10"/>
        <v>41584</v>
      </c>
      <c r="B61" s="55" t="str">
        <f ca="1">IF(ROWS($2:46)&gt;COUNT(Dong1),"",OFFSET('131-TH'!B$1,SMALL(Dong1,ROWS($2:46)),))</f>
        <v>GBC</v>
      </c>
      <c r="C61" s="54">
        <f ca="1">IF(ROWS($2:46)&gt;COUNT(Dong1),"",OFFSET('131-TH'!C$1,SMALL(Dong1,ROWS($2:46)),))</f>
        <v>41584</v>
      </c>
      <c r="D61" s="153" t="str">
        <f ca="1">IF(ROWS($2:46)&gt;COUNT(Dong1),"",OFFSET('131-TH'!D$1,SMALL(Dong1,ROWS($2:46)),))</f>
        <v>Jintatsu 08 - Thu tiền hàng</v>
      </c>
      <c r="E61" s="146" t="str">
        <f ca="1">IF(ROWS($2:46)&gt;COUNT(Dong1),"",OFFSET('131-TH'!F$1,SMALL(Dong1,ROWS($2:46)),))</f>
        <v>1122</v>
      </c>
      <c r="F61" s="146">
        <f ca="1">IF(ROWS($2:46)&gt;COUNT(Dong1),"",OFFSET('131-TH'!G$1,SMALL(Dong1,ROWS($2:46)),))</f>
        <v>21080</v>
      </c>
      <c r="G61" s="146"/>
      <c r="H61" s="154">
        <f ca="1">IF(ROWS($2:46)&gt;COUNT(Dong1),"",OFFSET('131-TH'!H$1,SMALL(Dong1,ROWS($2:46)),))</f>
        <v>0</v>
      </c>
      <c r="I61" s="146">
        <f ca="1">IF(ROWS($2:46)&gt;COUNT(Dong1),"",OFFSET('131-TH'!I$1,SMALL(Dong1,ROWS($2:46)),))</f>
        <v>0</v>
      </c>
      <c r="J61" s="154">
        <f ca="1">IF(ROWS($2:46)&gt;COUNT(Dong1),"",OFFSET('131-TH'!J$1,SMALL(Dong1,ROWS($2:46)),))</f>
        <v>988.87</v>
      </c>
      <c r="K61" s="146">
        <f ca="1">IF(ROWS($2:46)&gt;COUNT(Dong1),"",OFFSET('131-TH'!K$1,SMALL(Dong1,ROWS($2:46)),))</f>
        <v>20845380</v>
      </c>
      <c r="L61" s="147">
        <f t="shared" ca="1" si="11"/>
        <v>0</v>
      </c>
      <c r="M61" s="56">
        <f t="shared" ca="1" si="12"/>
        <v>0</v>
      </c>
      <c r="N61" s="147">
        <f t="shared" ca="1" si="13"/>
        <v>0</v>
      </c>
      <c r="O61" s="56">
        <f t="shared" ca="1" si="14"/>
        <v>968000</v>
      </c>
    </row>
    <row r="62" spans="1:15" s="46" customFormat="1" ht="16.5" customHeight="1">
      <c r="A62" s="54">
        <f t="shared" ca="1" si="10"/>
        <v>41584</v>
      </c>
      <c r="B62" s="55" t="str">
        <f ca="1">IF(ROWS($2:47)&gt;COUNT(Dong1),"",OFFSET('131-TH'!B$1,SMALL(Dong1,ROWS($2:47)),))</f>
        <v>CTGS</v>
      </c>
      <c r="C62" s="54">
        <f ca="1">IF(ROWS($2:47)&gt;COUNT(Dong1),"",OFFSET('131-TH'!C$1,SMALL(Dong1,ROWS($2:47)),))</f>
        <v>41584</v>
      </c>
      <c r="D62" s="153" t="str">
        <f ca="1">IF(ROWS($2:47)&gt;COUNT(Dong1),"",OFFSET('131-TH'!D$1,SMALL(Dong1,ROWS($2:47)),))</f>
        <v>Jintatsu 08 - Chênh lệch tỷ giá</v>
      </c>
      <c r="E62" s="146" t="str">
        <f ca="1">IF(ROWS($2:47)&gt;COUNT(Dong1),"",OFFSET('131-TH'!F$1,SMALL(Dong1,ROWS($2:47)),))</f>
        <v>515</v>
      </c>
      <c r="F62" s="146">
        <f ca="1">IF(ROWS($2:47)&gt;COUNT(Dong1),"",OFFSET('131-TH'!G$1,SMALL(Dong1,ROWS($2:47)),))</f>
        <v>0</v>
      </c>
      <c r="G62" s="146"/>
      <c r="H62" s="154">
        <f ca="1">IF(ROWS($2:47)&gt;COUNT(Dong1),"",OFFSET('131-TH'!H$1,SMALL(Dong1,ROWS($2:47)),))</f>
        <v>0</v>
      </c>
      <c r="I62" s="146">
        <f ca="1">IF(ROWS($2:47)&gt;COUNT(Dong1),"",OFFSET('131-TH'!I$1,SMALL(Dong1,ROWS($2:47)),))</f>
        <v>968000</v>
      </c>
      <c r="J62" s="154">
        <f ca="1">IF(ROWS($2:47)&gt;COUNT(Dong1),"",OFFSET('131-TH'!J$1,SMALL(Dong1,ROWS($2:47)),))</f>
        <v>0</v>
      </c>
      <c r="K62" s="146">
        <f ca="1">IF(ROWS($2:47)&gt;COUNT(Dong1),"",OFFSET('131-TH'!K$1,SMALL(Dong1,ROWS($2:47)),))</f>
        <v>0</v>
      </c>
      <c r="L62" s="147">
        <f t="shared" ca="1" si="11"/>
        <v>0</v>
      </c>
      <c r="M62" s="56">
        <f t="shared" ca="1" si="12"/>
        <v>0</v>
      </c>
      <c r="N62" s="147">
        <f t="shared" ca="1" si="13"/>
        <v>0</v>
      </c>
      <c r="O62" s="56">
        <f t="shared" ca="1" si="14"/>
        <v>0</v>
      </c>
    </row>
    <row r="63" spans="1:15" s="46" customFormat="1" ht="16.5" customHeight="1">
      <c r="A63" s="54">
        <f t="shared" ca="1" si="10"/>
        <v>41572</v>
      </c>
      <c r="B63" s="55" t="str">
        <f ca="1">IF(ROWS($2:48)&gt;COUNT(Dong1),"",OFFSET('131-TH'!B$1,SMALL(Dong1,ROWS($2:48)),))</f>
        <v>PXK</v>
      </c>
      <c r="C63" s="54">
        <f ca="1">IF(ROWS($2:48)&gt;COUNT(Dong1),"",OFFSET('131-TH'!C$1,SMALL(Dong1,ROWS($2:48)),))</f>
        <v>41572</v>
      </c>
      <c r="D63" s="153" t="str">
        <f ca="1">IF(ROWS($2:48)&gt;COUNT(Dong1),"",OFFSET('131-TH'!D$1,SMALL(Dong1,ROWS($2:48)),))</f>
        <v>Jintatsu 09 - Ghẹ TP</v>
      </c>
      <c r="E63" s="146" t="str">
        <f ca="1">IF(ROWS($2:48)&gt;COUNT(Dong1),"",OFFSET('131-TH'!F$1,SMALL(Dong1,ROWS($2:48)),))</f>
        <v>5112X</v>
      </c>
      <c r="F63" s="146">
        <f ca="1">IF(ROWS($2:48)&gt;COUNT(Dong1),"",OFFSET('131-TH'!G$1,SMALL(Dong1,ROWS($2:48)),))</f>
        <v>21036</v>
      </c>
      <c r="G63" s="146"/>
      <c r="H63" s="154">
        <f ca="1">IF(ROWS($2:48)&gt;COUNT(Dong1),"",OFFSET('131-TH'!H$1,SMALL(Dong1,ROWS($2:48)),))</f>
        <v>14196</v>
      </c>
      <c r="I63" s="146">
        <f ca="1">IF(ROWS($2:48)&gt;COUNT(Dong1),"",OFFSET('131-TH'!I$1,SMALL(Dong1,ROWS($2:48)),))</f>
        <v>298627056</v>
      </c>
      <c r="J63" s="154">
        <f ca="1">IF(ROWS($2:48)&gt;COUNT(Dong1),"",OFFSET('131-TH'!J$1,SMALL(Dong1,ROWS($2:48)),))</f>
        <v>0</v>
      </c>
      <c r="K63" s="146">
        <f ca="1">IF(ROWS($2:48)&gt;COUNT(Dong1),"",OFFSET('131-TH'!K$1,SMALL(Dong1,ROWS($2:48)),))</f>
        <v>0</v>
      </c>
      <c r="L63" s="147">
        <f t="shared" ca="1" si="11"/>
        <v>14196</v>
      </c>
      <c r="M63" s="56">
        <f t="shared" ca="1" si="12"/>
        <v>298627056</v>
      </c>
      <c r="N63" s="147">
        <f t="shared" ca="1" si="13"/>
        <v>0</v>
      </c>
      <c r="O63" s="56">
        <f t="shared" ca="1" si="14"/>
        <v>0</v>
      </c>
    </row>
    <row r="64" spans="1:15" s="46" customFormat="1" ht="16.5" customHeight="1">
      <c r="A64" s="54">
        <f t="shared" ca="1" si="10"/>
        <v>41575</v>
      </c>
      <c r="B64" s="55" t="str">
        <f ca="1">IF(ROWS($2:49)&gt;COUNT(Dong1),"",OFFSET('131-TH'!B$1,SMALL(Dong1,ROWS($2:49)),))</f>
        <v>GBC</v>
      </c>
      <c r="C64" s="54">
        <f ca="1">IF(ROWS($2:49)&gt;COUNT(Dong1),"",OFFSET('131-TH'!C$1,SMALL(Dong1,ROWS($2:49)),))</f>
        <v>41575</v>
      </c>
      <c r="D64" s="153" t="str">
        <f ca="1">IF(ROWS($2:49)&gt;COUNT(Dong1),"",OFFSET('131-TH'!D$1,SMALL(Dong1,ROWS($2:49)),))</f>
        <v>Jintatsu 09 - Chiết khấu bộ chứng từ</v>
      </c>
      <c r="E64" s="146" t="str">
        <f ca="1">IF(ROWS($2:49)&gt;COUNT(Dong1),"",OFFSET('131-TH'!F$1,SMALL(Dong1,ROWS($2:49)),))</f>
        <v>1122</v>
      </c>
      <c r="F64" s="146">
        <f ca="1">IF(ROWS($2:49)&gt;COUNT(Dong1),"",OFFSET('131-TH'!G$1,SMALL(Dong1,ROWS($2:49)),))</f>
        <v>21080</v>
      </c>
      <c r="G64" s="146"/>
      <c r="H64" s="154">
        <f ca="1">IF(ROWS($2:49)&gt;COUNT(Dong1),"",OFFSET('131-TH'!H$1,SMALL(Dong1,ROWS($2:49)),))</f>
        <v>0</v>
      </c>
      <c r="I64" s="146">
        <f ca="1">IF(ROWS($2:49)&gt;COUNT(Dong1),"",OFFSET('131-TH'!I$1,SMALL(Dong1,ROWS($2:49)),))</f>
        <v>0</v>
      </c>
      <c r="J64" s="154">
        <f ca="1">IF(ROWS($2:49)&gt;COUNT(Dong1),"",OFFSET('131-TH'!J$1,SMALL(Dong1,ROWS($2:49)),))</f>
        <v>13400</v>
      </c>
      <c r="K64" s="146">
        <f ca="1">IF(ROWS($2:49)&gt;COUNT(Dong1),"",OFFSET('131-TH'!K$1,SMALL(Dong1,ROWS($2:49)),))</f>
        <v>282472000</v>
      </c>
      <c r="L64" s="147">
        <f t="shared" ca="1" si="11"/>
        <v>796</v>
      </c>
      <c r="M64" s="56">
        <f t="shared" ca="1" si="12"/>
        <v>16155056</v>
      </c>
      <c r="N64" s="147">
        <f t="shared" ca="1" si="13"/>
        <v>0</v>
      </c>
      <c r="O64" s="56">
        <f t="shared" ca="1" si="14"/>
        <v>0</v>
      </c>
    </row>
    <row r="65" spans="1:15" s="46" customFormat="1" ht="16.5" customHeight="1">
      <c r="A65" s="54">
        <f t="shared" ca="1" si="10"/>
        <v>41584</v>
      </c>
      <c r="B65" s="55" t="str">
        <f ca="1">IF(ROWS($2:50)&gt;COUNT(Dong1),"",OFFSET('131-TH'!B$1,SMALL(Dong1,ROWS($2:50)),))</f>
        <v>CTGS</v>
      </c>
      <c r="C65" s="54">
        <f ca="1">IF(ROWS($2:50)&gt;COUNT(Dong1),"",OFFSET('131-TH'!C$1,SMALL(Dong1,ROWS($2:50)),))</f>
        <v>41584</v>
      </c>
      <c r="D65" s="153" t="str">
        <f ca="1">IF(ROWS($2:50)&gt;COUNT(Dong1),"",OFFSET('131-TH'!D$1,SMALL(Dong1,ROWS($2:50)),))</f>
        <v>Jintatsu 09 - Phí dịch vụ thanh toán NNg</v>
      </c>
      <c r="E65" s="146" t="str">
        <f ca="1">IF(ROWS($2:50)&gt;COUNT(Dong1),"",OFFSET('131-TH'!F$1,SMALL(Dong1,ROWS($2:50)),))</f>
        <v>6422</v>
      </c>
      <c r="F65" s="146">
        <f ca="1">IF(ROWS($2:50)&gt;COUNT(Dong1),"",OFFSET('131-TH'!G$1,SMALL(Dong1,ROWS($2:50)),))</f>
        <v>21080</v>
      </c>
      <c r="G65" s="146"/>
      <c r="H65" s="154">
        <f ca="1">IF(ROWS($2:50)&gt;COUNT(Dong1),"",OFFSET('131-TH'!H$1,SMALL(Dong1,ROWS($2:50)),))</f>
        <v>0</v>
      </c>
      <c r="I65" s="146">
        <f ca="1">IF(ROWS($2:50)&gt;COUNT(Dong1),"",OFFSET('131-TH'!I$1,SMALL(Dong1,ROWS($2:50)),))</f>
        <v>0</v>
      </c>
      <c r="J65" s="154">
        <f ca="1">IF(ROWS($2:50)&gt;COUNT(Dong1),"",OFFSET('131-TH'!J$1,SMALL(Dong1,ROWS($2:50)),))</f>
        <v>16.75</v>
      </c>
      <c r="K65" s="146">
        <f ca="1">IF(ROWS($2:50)&gt;COUNT(Dong1),"",OFFSET('131-TH'!K$1,SMALL(Dong1,ROWS($2:50)),))</f>
        <v>353090</v>
      </c>
      <c r="L65" s="147">
        <f t="shared" ca="1" si="11"/>
        <v>779.25</v>
      </c>
      <c r="M65" s="56">
        <f t="shared" ca="1" si="12"/>
        <v>15801966</v>
      </c>
      <c r="N65" s="147">
        <f t="shared" ca="1" si="13"/>
        <v>0</v>
      </c>
      <c r="O65" s="56">
        <f t="shared" ca="1" si="14"/>
        <v>0</v>
      </c>
    </row>
    <row r="66" spans="1:15" s="46" customFormat="1" ht="16.5" customHeight="1">
      <c r="A66" s="54">
        <f t="shared" ca="1" si="10"/>
        <v>41584</v>
      </c>
      <c r="B66" s="55" t="str">
        <f ca="1">IF(ROWS($2:51)&gt;COUNT(Dong1),"",OFFSET('131-TH'!B$1,SMALL(Dong1,ROWS($2:51)),))</f>
        <v>CTGS</v>
      </c>
      <c r="C66" s="54">
        <f ca="1">IF(ROWS($2:51)&gt;COUNT(Dong1),"",OFFSET('131-TH'!C$1,SMALL(Dong1,ROWS($2:51)),))</f>
        <v>41584</v>
      </c>
      <c r="D66" s="153" t="str">
        <f ca="1">IF(ROWS($2:51)&gt;COUNT(Dong1),"",OFFSET('131-TH'!D$1,SMALL(Dong1,ROWS($2:51)),))</f>
        <v>Jintatsu 09 - Phí NH NNg giảm trừ</v>
      </c>
      <c r="E66" s="146" t="str">
        <f ca="1">IF(ROWS($2:51)&gt;COUNT(Dong1),"",OFFSET('131-TH'!F$1,SMALL(Dong1,ROWS($2:51)),))</f>
        <v>6422</v>
      </c>
      <c r="F66" s="146">
        <f ca="1">IF(ROWS($2:51)&gt;COUNT(Dong1),"",OFFSET('131-TH'!G$1,SMALL(Dong1,ROWS($2:51)),))</f>
        <v>21080</v>
      </c>
      <c r="G66" s="146"/>
      <c r="H66" s="154">
        <f ca="1">IF(ROWS($2:51)&gt;COUNT(Dong1),"",OFFSET('131-TH'!H$1,SMALL(Dong1,ROWS($2:51)),))</f>
        <v>0</v>
      </c>
      <c r="I66" s="146">
        <f ca="1">IF(ROWS($2:51)&gt;COUNT(Dong1),"",OFFSET('131-TH'!I$1,SMALL(Dong1,ROWS($2:51)),))</f>
        <v>0</v>
      </c>
      <c r="J66" s="154">
        <f ca="1">IF(ROWS($2:51)&gt;COUNT(Dong1),"",OFFSET('131-TH'!J$1,SMALL(Dong1,ROWS($2:51)),))</f>
        <v>85</v>
      </c>
      <c r="K66" s="146">
        <f ca="1">IF(ROWS($2:51)&gt;COUNT(Dong1),"",OFFSET('131-TH'!K$1,SMALL(Dong1,ROWS($2:51)),))</f>
        <v>1791800</v>
      </c>
      <c r="L66" s="147">
        <f t="shared" ca="1" si="11"/>
        <v>694.25</v>
      </c>
      <c r="M66" s="56">
        <f t="shared" ca="1" si="12"/>
        <v>14010166</v>
      </c>
      <c r="N66" s="147">
        <f t="shared" ca="1" si="13"/>
        <v>0</v>
      </c>
      <c r="O66" s="56">
        <f t="shared" ca="1" si="14"/>
        <v>0</v>
      </c>
    </row>
    <row r="67" spans="1:15" s="46" customFormat="1" ht="16.5" customHeight="1">
      <c r="A67" s="54">
        <f t="shared" ca="1" si="10"/>
        <v>41584</v>
      </c>
      <c r="B67" s="55" t="str">
        <f ca="1">IF(ROWS($2:52)&gt;COUNT(Dong1),"",OFFSET('131-TH'!B$1,SMALL(Dong1,ROWS($2:52)),))</f>
        <v>GBC</v>
      </c>
      <c r="C67" s="54">
        <f ca="1">IF(ROWS($2:52)&gt;COUNT(Dong1),"",OFFSET('131-TH'!C$1,SMALL(Dong1,ROWS($2:52)),))</f>
        <v>41584</v>
      </c>
      <c r="D67" s="153" t="str">
        <f ca="1">IF(ROWS($2:52)&gt;COUNT(Dong1),"",OFFSET('131-TH'!D$1,SMALL(Dong1,ROWS($2:52)),))</f>
        <v>Jintatsu 09 - Thu tiền hàng</v>
      </c>
      <c r="E67" s="146" t="str">
        <f ca="1">IF(ROWS($2:52)&gt;COUNT(Dong1),"",OFFSET('131-TH'!F$1,SMALL(Dong1,ROWS($2:52)),))</f>
        <v>1122</v>
      </c>
      <c r="F67" s="146">
        <f ca="1">IF(ROWS($2:52)&gt;COUNT(Dong1),"",OFFSET('131-TH'!G$1,SMALL(Dong1,ROWS($2:52)),))</f>
        <v>21080</v>
      </c>
      <c r="G67" s="146"/>
      <c r="H67" s="154">
        <f ca="1">IF(ROWS($2:52)&gt;COUNT(Dong1),"",OFFSET('131-TH'!H$1,SMALL(Dong1,ROWS($2:52)),))</f>
        <v>0</v>
      </c>
      <c r="I67" s="146">
        <f ca="1">IF(ROWS($2:52)&gt;COUNT(Dong1),"",OFFSET('131-TH'!I$1,SMALL(Dong1,ROWS($2:52)),))</f>
        <v>0</v>
      </c>
      <c r="J67" s="154">
        <f ca="1">IF(ROWS($2:52)&gt;COUNT(Dong1),"",OFFSET('131-TH'!J$1,SMALL(Dong1,ROWS($2:52)),))</f>
        <v>694.25</v>
      </c>
      <c r="K67" s="146">
        <f ca="1">IF(ROWS($2:52)&gt;COUNT(Dong1),"",OFFSET('131-TH'!K$1,SMALL(Dong1,ROWS($2:52)),))</f>
        <v>14634790</v>
      </c>
      <c r="L67" s="147">
        <f t="shared" ca="1" si="11"/>
        <v>0</v>
      </c>
      <c r="M67" s="56">
        <f t="shared" ca="1" si="12"/>
        <v>0</v>
      </c>
      <c r="N67" s="147">
        <f t="shared" ca="1" si="13"/>
        <v>0</v>
      </c>
      <c r="O67" s="56">
        <f t="shared" ca="1" si="14"/>
        <v>624624</v>
      </c>
    </row>
    <row r="68" spans="1:15" s="46" customFormat="1" ht="16.5" customHeight="1">
      <c r="A68" s="54">
        <f t="shared" ca="1" si="10"/>
        <v>41584</v>
      </c>
      <c r="B68" s="55" t="str">
        <f ca="1">IF(ROWS($2:53)&gt;COUNT(Dong1),"",OFFSET('131-TH'!B$1,SMALL(Dong1,ROWS($2:53)),))</f>
        <v>CTGS</v>
      </c>
      <c r="C68" s="54">
        <f ca="1">IF(ROWS($2:53)&gt;COUNT(Dong1),"",OFFSET('131-TH'!C$1,SMALL(Dong1,ROWS($2:53)),))</f>
        <v>41584</v>
      </c>
      <c r="D68" s="153" t="str">
        <f ca="1">IF(ROWS($2:53)&gt;COUNT(Dong1),"",OFFSET('131-TH'!D$1,SMALL(Dong1,ROWS($2:53)),))</f>
        <v>Jintatsu 09 - Chênh lệch tỷ giá</v>
      </c>
      <c r="E68" s="146" t="str">
        <f ca="1">IF(ROWS($2:53)&gt;COUNT(Dong1),"",OFFSET('131-TH'!F$1,SMALL(Dong1,ROWS($2:53)),))</f>
        <v>515</v>
      </c>
      <c r="F68" s="146">
        <f ca="1">IF(ROWS($2:53)&gt;COUNT(Dong1),"",OFFSET('131-TH'!G$1,SMALL(Dong1,ROWS($2:53)),))</f>
        <v>0</v>
      </c>
      <c r="G68" s="146"/>
      <c r="H68" s="154">
        <f ca="1">IF(ROWS($2:53)&gt;COUNT(Dong1),"",OFFSET('131-TH'!H$1,SMALL(Dong1,ROWS($2:53)),))</f>
        <v>0</v>
      </c>
      <c r="I68" s="146">
        <f ca="1">IF(ROWS($2:53)&gt;COUNT(Dong1),"",OFFSET('131-TH'!I$1,SMALL(Dong1,ROWS($2:53)),))</f>
        <v>624624</v>
      </c>
      <c r="J68" s="154">
        <f ca="1">IF(ROWS($2:53)&gt;COUNT(Dong1),"",OFFSET('131-TH'!J$1,SMALL(Dong1,ROWS($2:53)),))</f>
        <v>0</v>
      </c>
      <c r="K68" s="146">
        <f ca="1">IF(ROWS($2:53)&gt;COUNT(Dong1),"",OFFSET('131-TH'!K$1,SMALL(Dong1,ROWS($2:53)),))</f>
        <v>0</v>
      </c>
      <c r="L68" s="147">
        <f t="shared" ca="1" si="11"/>
        <v>0</v>
      </c>
      <c r="M68" s="56">
        <f t="shared" ca="1" si="12"/>
        <v>0</v>
      </c>
      <c r="N68" s="147">
        <f t="shared" ca="1" si="13"/>
        <v>0</v>
      </c>
      <c r="O68" s="56">
        <f t="shared" ca="1" si="14"/>
        <v>0</v>
      </c>
    </row>
    <row r="69" spans="1:15" s="46" customFormat="1" ht="16.5" customHeight="1">
      <c r="A69" s="54">
        <f t="shared" ca="1" si="10"/>
        <v>41632</v>
      </c>
      <c r="B69" s="55" t="str">
        <f ca="1">IF(ROWS($2:54)&gt;COUNT(Dong1),"",OFFSET('131-TH'!B$1,SMALL(Dong1,ROWS($2:54)),))</f>
        <v>PXK</v>
      </c>
      <c r="C69" s="54">
        <f ca="1">IF(ROWS($2:54)&gt;COUNT(Dong1),"",OFFSET('131-TH'!C$1,SMALL(Dong1,ROWS($2:54)),))</f>
        <v>41632</v>
      </c>
      <c r="D69" s="153" t="str">
        <f ca="1">IF(ROWS($2:54)&gt;COUNT(Dong1),"",OFFSET('131-TH'!D$1,SMALL(Dong1,ROWS($2:54)),))</f>
        <v>Jintatsu 10 - Ghẹ TP</v>
      </c>
      <c r="E69" s="146" t="str">
        <f ca="1">IF(ROWS($2:54)&gt;COUNT(Dong1),"",OFFSET('131-TH'!F$1,SMALL(Dong1,ROWS($2:54)),))</f>
        <v>5112X</v>
      </c>
      <c r="F69" s="146">
        <f ca="1">IF(ROWS($2:54)&gt;COUNT(Dong1),"",OFFSET('131-TH'!G$1,SMALL(Dong1,ROWS($2:54)),))</f>
        <v>21036</v>
      </c>
      <c r="G69" s="146"/>
      <c r="H69" s="154">
        <f ca="1">IF(ROWS($2:54)&gt;COUNT(Dong1),"",OFFSET('131-TH'!H$1,SMALL(Dong1,ROWS($2:54)),))</f>
        <v>6760</v>
      </c>
      <c r="I69" s="146">
        <f ca="1">IF(ROWS($2:54)&gt;COUNT(Dong1),"",OFFSET('131-TH'!I$1,SMALL(Dong1,ROWS($2:54)),))</f>
        <v>142203360</v>
      </c>
      <c r="J69" s="154">
        <f ca="1">IF(ROWS($2:54)&gt;COUNT(Dong1),"",OFFSET('131-TH'!J$1,SMALL(Dong1,ROWS($2:54)),))</f>
        <v>0</v>
      </c>
      <c r="K69" s="146">
        <f ca="1">IF(ROWS($2:54)&gt;COUNT(Dong1),"",OFFSET('131-TH'!K$1,SMALL(Dong1,ROWS($2:54)),))</f>
        <v>0</v>
      </c>
      <c r="L69" s="147">
        <f t="shared" ca="1" si="11"/>
        <v>6760</v>
      </c>
      <c r="M69" s="56">
        <f t="shared" ca="1" si="12"/>
        <v>142203360</v>
      </c>
      <c r="N69" s="147">
        <f t="shared" ca="1" si="13"/>
        <v>0</v>
      </c>
      <c r="O69" s="56">
        <f t="shared" ca="1" si="14"/>
        <v>0</v>
      </c>
    </row>
    <row r="70" spans="1:15" s="46" customFormat="1" ht="16.5" customHeight="1">
      <c r="A70" s="54">
        <f t="shared" ca="1" si="10"/>
        <v>41635</v>
      </c>
      <c r="B70" s="55" t="str">
        <f ca="1">IF(ROWS($2:55)&gt;COUNT(Dong1),"",OFFSET('131-TH'!B$1,SMALL(Dong1,ROWS($2:55)),))</f>
        <v>GBC</v>
      </c>
      <c r="C70" s="54">
        <f ca="1">IF(ROWS($2:55)&gt;COUNT(Dong1),"",OFFSET('131-TH'!C$1,SMALL(Dong1,ROWS($2:55)),))</f>
        <v>41635</v>
      </c>
      <c r="D70" s="153" t="str">
        <f ca="1">IF(ROWS($2:55)&gt;COUNT(Dong1),"",OFFSET('131-TH'!D$1,SMALL(Dong1,ROWS($2:55)),))</f>
        <v>Thu tiền chiết khấu</v>
      </c>
      <c r="E70" s="146" t="str">
        <f ca="1">IF(ROWS($2:55)&gt;COUNT(Dong1),"",OFFSET('131-TH'!F$1,SMALL(Dong1,ROWS($2:55)),))</f>
        <v>1122</v>
      </c>
      <c r="F70" s="146">
        <f ca="1">IF(ROWS($2:55)&gt;COUNT(Dong1),"",OFFSET('131-TH'!G$1,SMALL(Dong1,ROWS($2:55)),))</f>
        <v>21075</v>
      </c>
      <c r="G70" s="146"/>
      <c r="H70" s="154">
        <f ca="1">IF(ROWS($2:55)&gt;COUNT(Dong1),"",OFFSET('131-TH'!H$1,SMALL(Dong1,ROWS($2:55)),))</f>
        <v>0</v>
      </c>
      <c r="I70" s="146">
        <f ca="1">IF(ROWS($2:55)&gt;COUNT(Dong1),"",OFFSET('131-TH'!I$1,SMALL(Dong1,ROWS($2:55)),))</f>
        <v>0</v>
      </c>
      <c r="J70" s="154">
        <f ca="1">IF(ROWS($2:55)&gt;COUNT(Dong1),"",OFFSET('131-TH'!J$1,SMALL(Dong1,ROWS($2:55)),))</f>
        <v>6760</v>
      </c>
      <c r="K70" s="146">
        <f ca="1">IF(ROWS($2:55)&gt;COUNT(Dong1),"",OFFSET('131-TH'!K$1,SMALL(Dong1,ROWS($2:55)),))</f>
        <v>142467000</v>
      </c>
      <c r="L70" s="147">
        <f t="shared" ca="1" si="11"/>
        <v>0</v>
      </c>
      <c r="M70" s="56">
        <f t="shared" ca="1" si="12"/>
        <v>0</v>
      </c>
      <c r="N70" s="147">
        <f t="shared" ca="1" si="13"/>
        <v>0</v>
      </c>
      <c r="O70" s="56">
        <f t="shared" ca="1" si="14"/>
        <v>263640</v>
      </c>
    </row>
    <row r="71" spans="1:15" s="46" customFormat="1" ht="16.5" customHeight="1">
      <c r="A71" s="54">
        <f t="shared" ca="1" si="10"/>
        <v>41635</v>
      </c>
      <c r="B71" s="55" t="str">
        <f ca="1">IF(ROWS($2:56)&gt;COUNT(Dong1),"",OFFSET('131-TH'!B$1,SMALL(Dong1,ROWS($2:56)),))</f>
        <v>CTGS</v>
      </c>
      <c r="C71" s="54">
        <f ca="1">IF(ROWS($2:56)&gt;COUNT(Dong1),"",OFFSET('131-TH'!C$1,SMALL(Dong1,ROWS($2:56)),))</f>
        <v>41635</v>
      </c>
      <c r="D71" s="153" t="str">
        <f ca="1">IF(ROWS($2:56)&gt;COUNT(Dong1),"",OFFSET('131-TH'!D$1,SMALL(Dong1,ROWS($2:56)),))</f>
        <v>Jintatsu 10 - Chênh lệch tỷ giá</v>
      </c>
      <c r="E71" s="146" t="str">
        <f ca="1">IF(ROWS($2:56)&gt;COUNT(Dong1),"",OFFSET('131-TH'!F$1,SMALL(Dong1,ROWS($2:56)),))</f>
        <v>515</v>
      </c>
      <c r="F71" s="146">
        <f ca="1">IF(ROWS($2:56)&gt;COUNT(Dong1),"",OFFSET('131-TH'!G$1,SMALL(Dong1,ROWS($2:56)),))</f>
        <v>0</v>
      </c>
      <c r="G71" s="146"/>
      <c r="H71" s="154">
        <f ca="1">IF(ROWS($2:56)&gt;COUNT(Dong1),"",OFFSET('131-TH'!H$1,SMALL(Dong1,ROWS($2:56)),))</f>
        <v>0</v>
      </c>
      <c r="I71" s="146">
        <f ca="1">IF(ROWS($2:56)&gt;COUNT(Dong1),"",OFFSET('131-TH'!I$1,SMALL(Dong1,ROWS($2:56)),))</f>
        <v>263640</v>
      </c>
      <c r="J71" s="154">
        <f ca="1">IF(ROWS($2:56)&gt;COUNT(Dong1),"",OFFSET('131-TH'!J$1,SMALL(Dong1,ROWS($2:56)),))</f>
        <v>0</v>
      </c>
      <c r="K71" s="146">
        <f ca="1">IF(ROWS($2:56)&gt;COUNT(Dong1),"",OFFSET('131-TH'!K$1,SMALL(Dong1,ROWS($2:56)),))</f>
        <v>0</v>
      </c>
      <c r="L71" s="147">
        <f t="shared" ca="1" si="11"/>
        <v>0</v>
      </c>
      <c r="M71" s="56">
        <f t="shared" ca="1" si="12"/>
        <v>0</v>
      </c>
      <c r="N71" s="147">
        <f t="shared" ca="1" si="13"/>
        <v>0</v>
      </c>
      <c r="O71" s="56">
        <f t="shared" ca="1" si="14"/>
        <v>0</v>
      </c>
    </row>
    <row r="72" spans="1:15" s="46" customFormat="1" ht="16.5" customHeight="1">
      <c r="A72" s="54">
        <f t="shared" ca="1" si="10"/>
        <v>41634</v>
      </c>
      <c r="B72" s="55" t="str">
        <f ca="1">IF(ROWS($2:57)&gt;COUNT(Dong1),"",OFFSET('131-TH'!B$1,SMALL(Dong1,ROWS($2:57)),))</f>
        <v>PXK</v>
      </c>
      <c r="C72" s="54">
        <f ca="1">IF(ROWS($2:57)&gt;COUNT(Dong1),"",OFFSET('131-TH'!C$1,SMALL(Dong1,ROWS($2:57)),))</f>
        <v>41634</v>
      </c>
      <c r="D72" s="153" t="str">
        <f ca="1">IF(ROWS($2:57)&gt;COUNT(Dong1),"",OFFSET('131-TH'!D$1,SMALL(Dong1,ROWS($2:57)),))</f>
        <v>Jintatsu 11 - Cá bò tẩm TP</v>
      </c>
      <c r="E72" s="146" t="str">
        <f ca="1">IF(ROWS($2:57)&gt;COUNT(Dong1),"",OFFSET('131-TH'!F$1,SMALL(Dong1,ROWS($2:57)),))</f>
        <v>5112X</v>
      </c>
      <c r="F72" s="146">
        <f ca="1">IF(ROWS($2:57)&gt;COUNT(Dong1),"",OFFSET('131-TH'!G$1,SMALL(Dong1,ROWS($2:57)),))</f>
        <v>21036</v>
      </c>
      <c r="G72" s="146"/>
      <c r="H72" s="154">
        <f ca="1">IF(ROWS($2:57)&gt;COUNT(Dong1),"",OFFSET('131-TH'!H$1,SMALL(Dong1,ROWS($2:57)),))</f>
        <v>11300</v>
      </c>
      <c r="I72" s="146">
        <f ca="1">IF(ROWS($2:57)&gt;COUNT(Dong1),"",OFFSET('131-TH'!I$1,SMALL(Dong1,ROWS($2:57)),))</f>
        <v>237706800</v>
      </c>
      <c r="J72" s="154">
        <f ca="1">IF(ROWS($2:57)&gt;COUNT(Dong1),"",OFFSET('131-TH'!J$1,SMALL(Dong1,ROWS($2:57)),))</f>
        <v>0</v>
      </c>
      <c r="K72" s="146">
        <f ca="1">IF(ROWS($2:57)&gt;COUNT(Dong1),"",OFFSET('131-TH'!K$1,SMALL(Dong1,ROWS($2:57)),))</f>
        <v>0</v>
      </c>
      <c r="L72" s="147">
        <f t="shared" ca="1" si="11"/>
        <v>11300</v>
      </c>
      <c r="M72" s="56">
        <f t="shared" ca="1" si="12"/>
        <v>237706800</v>
      </c>
      <c r="N72" s="147">
        <f t="shared" ca="1" si="13"/>
        <v>0</v>
      </c>
      <c r="O72" s="56">
        <f t="shared" ca="1" si="14"/>
        <v>0</v>
      </c>
    </row>
    <row r="73" spans="1:15" s="46" customFormat="1" ht="16.5" customHeight="1">
      <c r="A73" s="54">
        <f t="shared" ca="1" si="10"/>
        <v>41634</v>
      </c>
      <c r="B73" s="55" t="str">
        <f ca="1">IF(ROWS($2:58)&gt;COUNT(Dong1),"",OFFSET('131-TH'!B$1,SMALL(Dong1,ROWS($2:58)),))</f>
        <v>PXK</v>
      </c>
      <c r="C73" s="54">
        <f ca="1">IF(ROWS($2:58)&gt;COUNT(Dong1),"",OFFSET('131-TH'!C$1,SMALL(Dong1,ROWS($2:58)),))</f>
        <v>41634</v>
      </c>
      <c r="D73" s="153" t="str">
        <f ca="1">IF(ROWS($2:58)&gt;COUNT(Dong1),"",OFFSET('131-TH'!D$1,SMALL(Dong1,ROWS($2:58)),))</f>
        <v>Jintatsu 11- Cá đục TP</v>
      </c>
      <c r="E73" s="146" t="str">
        <f ca="1">IF(ROWS($2:58)&gt;COUNT(Dong1),"",OFFSET('131-TH'!F$1,SMALL(Dong1,ROWS($2:58)),))</f>
        <v>5112X</v>
      </c>
      <c r="F73" s="146">
        <f ca="1">IF(ROWS($2:58)&gt;COUNT(Dong1),"",OFFSET('131-TH'!G$1,SMALL(Dong1,ROWS($2:58)),))</f>
        <v>21036</v>
      </c>
      <c r="G73" s="146"/>
      <c r="H73" s="154">
        <f ca="1">IF(ROWS($2:58)&gt;COUNT(Dong1),"",OFFSET('131-TH'!H$1,SMALL(Dong1,ROWS($2:58)),))</f>
        <v>14250</v>
      </c>
      <c r="I73" s="146">
        <f ca="1">IF(ROWS($2:58)&gt;COUNT(Dong1),"",OFFSET('131-TH'!I$1,SMALL(Dong1,ROWS($2:58)),))</f>
        <v>299763000</v>
      </c>
      <c r="J73" s="154">
        <f ca="1">IF(ROWS($2:58)&gt;COUNT(Dong1),"",OFFSET('131-TH'!J$1,SMALL(Dong1,ROWS($2:58)),))</f>
        <v>0</v>
      </c>
      <c r="K73" s="146">
        <f ca="1">IF(ROWS($2:58)&gt;COUNT(Dong1),"",OFFSET('131-TH'!K$1,SMALL(Dong1,ROWS($2:58)),))</f>
        <v>0</v>
      </c>
      <c r="L73" s="147">
        <f t="shared" ca="1" si="11"/>
        <v>25550</v>
      </c>
      <c r="M73" s="56">
        <f t="shared" ca="1" si="12"/>
        <v>537469800</v>
      </c>
      <c r="N73" s="147">
        <f t="shared" ca="1" si="13"/>
        <v>0</v>
      </c>
      <c r="O73" s="56">
        <f t="shared" ca="1" si="14"/>
        <v>0</v>
      </c>
    </row>
    <row r="74" spans="1:15" s="46" customFormat="1" ht="16.5" customHeight="1">
      <c r="A74" s="54">
        <f t="shared" ca="1" si="10"/>
        <v>41634</v>
      </c>
      <c r="B74" s="55" t="str">
        <f ca="1">IF(ROWS($2:59)&gt;COUNT(Dong1),"",OFFSET('131-TH'!B$1,SMALL(Dong1,ROWS($2:59)),))</f>
        <v>PXK</v>
      </c>
      <c r="C74" s="54">
        <f ca="1">IF(ROWS($2:59)&gt;COUNT(Dong1),"",OFFSET('131-TH'!C$1,SMALL(Dong1,ROWS($2:59)),))</f>
        <v>41634</v>
      </c>
      <c r="D74" s="153" t="str">
        <f ca="1">IF(ROWS($2:59)&gt;COUNT(Dong1),"",OFFSET('131-TH'!D$1,SMALL(Dong1,ROWS($2:59)),))</f>
        <v>Jintatsu 12 - Ghẹ TP</v>
      </c>
      <c r="E74" s="146" t="str">
        <f ca="1">IF(ROWS($2:59)&gt;COUNT(Dong1),"",OFFSET('131-TH'!F$1,SMALL(Dong1,ROWS($2:59)),))</f>
        <v>5112X</v>
      </c>
      <c r="F74" s="146">
        <f ca="1">IF(ROWS($2:59)&gt;COUNT(Dong1),"",OFFSET('131-TH'!G$1,SMALL(Dong1,ROWS($2:59)),))</f>
        <v>21036</v>
      </c>
      <c r="G74" s="146"/>
      <c r="H74" s="154">
        <f ca="1">IF(ROWS($2:59)&gt;COUNT(Dong1),"",OFFSET('131-TH'!H$1,SMALL(Dong1,ROWS($2:59)),))</f>
        <v>16021.2</v>
      </c>
      <c r="I74" s="146">
        <f ca="1">IF(ROWS($2:59)&gt;COUNT(Dong1),"",OFFSET('131-TH'!I$1,SMALL(Dong1,ROWS($2:59)),))</f>
        <v>337021963</v>
      </c>
      <c r="J74" s="154">
        <f ca="1">IF(ROWS($2:59)&gt;COUNT(Dong1),"",OFFSET('131-TH'!J$1,SMALL(Dong1,ROWS($2:59)),))</f>
        <v>0</v>
      </c>
      <c r="K74" s="146">
        <f ca="1">IF(ROWS($2:59)&gt;COUNT(Dong1),"",OFFSET('131-TH'!K$1,SMALL(Dong1,ROWS($2:59)),))</f>
        <v>0</v>
      </c>
      <c r="L74" s="147">
        <f t="shared" ca="1" si="11"/>
        <v>41571.199999999997</v>
      </c>
      <c r="M74" s="56">
        <f t="shared" ca="1" si="12"/>
        <v>874491763</v>
      </c>
      <c r="N74" s="147">
        <f t="shared" ca="1" si="13"/>
        <v>0</v>
      </c>
      <c r="O74" s="56">
        <f t="shared" ca="1" si="14"/>
        <v>0</v>
      </c>
    </row>
    <row r="75" spans="1:15" s="46" customFormat="1" ht="16.5" customHeight="1">
      <c r="A75" s="54">
        <f t="shared" ref="A75:A77" ca="1" si="15">IF(C75&lt;&gt;"",C75,"")</f>
        <v>41635</v>
      </c>
      <c r="B75" s="55" t="str">
        <f ca="1">IF(ROWS($2:60)&gt;COUNT(Dong1),"",OFFSET('131-TH'!B$1,SMALL(Dong1,ROWS($2:60)),))</f>
        <v>GBC</v>
      </c>
      <c r="C75" s="54">
        <f ca="1">IF(ROWS($2:60)&gt;COUNT(Dong1),"",OFFSET('131-TH'!C$1,SMALL(Dong1,ROWS($2:60)),))</f>
        <v>41635</v>
      </c>
      <c r="D75" s="153" t="str">
        <f ca="1">IF(ROWS($2:60)&gt;COUNT(Dong1),"",OFFSET('131-TH'!D$1,SMALL(Dong1,ROWS($2:60)),))</f>
        <v>Thu tiền chiết khấu</v>
      </c>
      <c r="E75" s="146" t="str">
        <f ca="1">IF(ROWS($2:60)&gt;COUNT(Dong1),"",OFFSET('131-TH'!F$1,SMALL(Dong1,ROWS($2:60)),))</f>
        <v>1122</v>
      </c>
      <c r="F75" s="146">
        <f ca="1">IF(ROWS($2:60)&gt;COUNT(Dong1),"",OFFSET('131-TH'!G$1,SMALL(Dong1,ROWS($2:60)),))</f>
        <v>21075</v>
      </c>
      <c r="G75" s="146"/>
      <c r="H75" s="154">
        <f ca="1">IF(ROWS($2:60)&gt;COUNT(Dong1),"",OFFSET('131-TH'!H$1,SMALL(Dong1,ROWS($2:60)),))</f>
        <v>0</v>
      </c>
      <c r="I75" s="146">
        <f ca="1">IF(ROWS($2:60)&gt;COUNT(Dong1),"",OFFSET('131-TH'!I$1,SMALL(Dong1,ROWS($2:60)),))</f>
        <v>0</v>
      </c>
      <c r="J75" s="154">
        <f ca="1">IF(ROWS($2:60)&gt;COUNT(Dong1),"",OFFSET('131-TH'!J$1,SMALL(Dong1,ROWS($2:60)),))</f>
        <v>14740</v>
      </c>
      <c r="K75" s="146">
        <f ca="1">IF(ROWS($2:60)&gt;COUNT(Dong1),"",OFFSET('131-TH'!K$1,SMALL(Dong1,ROWS($2:60)),))</f>
        <v>310645500</v>
      </c>
      <c r="L75" s="147">
        <f t="shared" ref="L75:L77" ca="1" si="16">IF(D75&lt;&gt;"",ROUND(MAX(L74+H75-J75-N74,0),2),0)</f>
        <v>26831.200000000001</v>
      </c>
      <c r="M75" s="56">
        <f t="shared" ref="M75:M77" ca="1" si="17">IF(D75&lt;&gt;"",MAX(M74-O74+I75-K75,0),0)</f>
        <v>563846263</v>
      </c>
      <c r="N75" s="147">
        <f t="shared" ref="N75:N77" ca="1" si="18">IF(D75&lt;&gt;"",ROUND(MAX(N74+J75-H75-L74,0),2),0)</f>
        <v>0</v>
      </c>
      <c r="O75" s="56">
        <f t="shared" ref="O75:O77" ca="1" si="19">IF(D75&lt;&gt;"",MAX(O74-M74+K75-I75,0),0)</f>
        <v>0</v>
      </c>
    </row>
    <row r="76" spans="1:15" s="46" customFormat="1" ht="16.5" customHeight="1">
      <c r="A76" s="54">
        <f t="shared" ca="1" si="15"/>
        <v>41635</v>
      </c>
      <c r="B76" s="55" t="str">
        <f ca="1">IF(ROWS($2:61)&gt;COUNT(Dong1),"",OFFSET('131-TH'!B$1,SMALL(Dong1,ROWS($2:61)),))</f>
        <v>GBC</v>
      </c>
      <c r="C76" s="54">
        <f ca="1">IF(ROWS($2:61)&gt;COUNT(Dong1),"",OFFSET('131-TH'!C$1,SMALL(Dong1,ROWS($2:61)),))</f>
        <v>41635</v>
      </c>
      <c r="D76" s="153" t="str">
        <f ca="1">IF(ROWS($2:61)&gt;COUNT(Dong1),"",OFFSET('131-TH'!D$1,SMALL(Dong1,ROWS($2:61)),))</f>
        <v>Thu tiền chiết khấu</v>
      </c>
      <c r="E76" s="146" t="str">
        <f ca="1">IF(ROWS($2:61)&gt;COUNT(Dong1),"",OFFSET('131-TH'!F$1,SMALL(Dong1,ROWS($2:61)),))</f>
        <v>1122</v>
      </c>
      <c r="F76" s="146">
        <f ca="1">IF(ROWS($2:61)&gt;COUNT(Dong1),"",OFFSET('131-TH'!G$1,SMALL(Dong1,ROWS($2:61)),))</f>
        <v>21075</v>
      </c>
      <c r="G76" s="146"/>
      <c r="H76" s="154">
        <f ca="1">IF(ROWS($2:61)&gt;COUNT(Dong1),"",OFFSET('131-TH'!H$1,SMALL(Dong1,ROWS($2:61)),))</f>
        <v>0</v>
      </c>
      <c r="I76" s="146">
        <f ca="1">IF(ROWS($2:61)&gt;COUNT(Dong1),"",OFFSET('131-TH'!I$1,SMALL(Dong1,ROWS($2:61)),))</f>
        <v>0</v>
      </c>
      <c r="J76" s="154">
        <f ca="1">IF(ROWS($2:61)&gt;COUNT(Dong1),"",OFFSET('131-TH'!J$1,SMALL(Dong1,ROWS($2:61)),))</f>
        <v>21300</v>
      </c>
      <c r="K76" s="146">
        <f ca="1">IF(ROWS($2:61)&gt;COUNT(Dong1),"",OFFSET('131-TH'!K$1,SMALL(Dong1,ROWS($2:61)),))</f>
        <v>448897500</v>
      </c>
      <c r="L76" s="147">
        <f t="shared" ca="1" si="16"/>
        <v>5531.2</v>
      </c>
      <c r="M76" s="56">
        <f t="shared" ca="1" si="17"/>
        <v>114948763</v>
      </c>
      <c r="N76" s="147">
        <f t="shared" ca="1" si="18"/>
        <v>0</v>
      </c>
      <c r="O76" s="56">
        <f t="shared" ca="1" si="19"/>
        <v>0</v>
      </c>
    </row>
    <row r="77" spans="1:15" s="46" customFormat="1" ht="16.5" customHeight="1">
      <c r="A77" s="54" t="str">
        <f t="shared" ca="1" si="15"/>
        <v/>
      </c>
      <c r="B77" s="55" t="str">
        <f ca="1">IF(ROWS($2:62)&gt;COUNT(Dong1),"",OFFSET('131-TH'!B$1,SMALL(Dong1,ROWS($2:62)),))</f>
        <v/>
      </c>
      <c r="C77" s="54" t="str">
        <f ca="1">IF(ROWS($2:62)&gt;COUNT(Dong1),"",OFFSET('131-TH'!C$1,SMALL(Dong1,ROWS($2:62)),))</f>
        <v/>
      </c>
      <c r="D77" s="153" t="str">
        <f ca="1">IF(ROWS($2:62)&gt;COUNT(Dong1),"",OFFSET('131-TH'!D$1,SMALL(Dong1,ROWS($2:62)),))</f>
        <v/>
      </c>
      <c r="E77" s="146" t="str">
        <f ca="1">IF(ROWS($2:62)&gt;COUNT(Dong1),"",OFFSET('131-TH'!F$1,SMALL(Dong1,ROWS($2:62)),))</f>
        <v/>
      </c>
      <c r="F77" s="146" t="str">
        <f ca="1">IF(ROWS($2:62)&gt;COUNT(Dong1),"",OFFSET('131-TH'!G$1,SMALL(Dong1,ROWS($2:62)),))</f>
        <v/>
      </c>
      <c r="G77" s="146"/>
      <c r="H77" s="154" t="str">
        <f ca="1">IF(ROWS($2:62)&gt;COUNT(Dong1),"",OFFSET('131-TH'!H$1,SMALL(Dong1,ROWS($2:62)),))</f>
        <v/>
      </c>
      <c r="I77" s="146" t="str">
        <f ca="1">IF(ROWS($2:62)&gt;COUNT(Dong1),"",OFFSET('131-TH'!I$1,SMALL(Dong1,ROWS($2:62)),))</f>
        <v/>
      </c>
      <c r="J77" s="154" t="str">
        <f ca="1">IF(ROWS($2:62)&gt;COUNT(Dong1),"",OFFSET('131-TH'!J$1,SMALL(Dong1,ROWS($2:62)),))</f>
        <v/>
      </c>
      <c r="K77" s="146" t="str">
        <f ca="1">IF(ROWS($2:62)&gt;COUNT(Dong1),"",OFFSET('131-TH'!K$1,SMALL(Dong1,ROWS($2:62)),))</f>
        <v/>
      </c>
      <c r="L77" s="147">
        <f t="shared" ca="1" si="16"/>
        <v>0</v>
      </c>
      <c r="M77" s="56">
        <f t="shared" ca="1" si="17"/>
        <v>0</v>
      </c>
      <c r="N77" s="147">
        <f t="shared" ca="1" si="18"/>
        <v>0</v>
      </c>
      <c r="O77" s="56">
        <f t="shared" ca="1" si="19"/>
        <v>0</v>
      </c>
    </row>
    <row r="78" spans="1:15" s="46" customFormat="1" ht="16.5" customHeight="1">
      <c r="A78" s="54" t="str">
        <f t="shared" si="0"/>
        <v/>
      </c>
      <c r="B78" s="148"/>
      <c r="C78" s="148"/>
      <c r="D78" s="60"/>
      <c r="E78" s="148"/>
      <c r="F78" s="111"/>
      <c r="G78" s="59"/>
      <c r="H78" s="149"/>
      <c r="I78" s="56"/>
      <c r="J78" s="149"/>
      <c r="K78" s="59"/>
      <c r="L78" s="147"/>
      <c r="M78" s="56"/>
      <c r="N78" s="147"/>
      <c r="O78" s="56"/>
    </row>
    <row r="79" spans="1:15" s="46" customFormat="1" ht="16.5" customHeight="1">
      <c r="A79" s="142"/>
      <c r="B79" s="142"/>
      <c r="C79" s="142"/>
      <c r="D79" s="50" t="s">
        <v>18</v>
      </c>
      <c r="E79" s="48" t="s">
        <v>19</v>
      </c>
      <c r="F79" s="48"/>
      <c r="G79" s="61" t="s">
        <v>19</v>
      </c>
      <c r="H79" s="150">
        <f ca="1">SUM(H17:H78)</f>
        <v>209700</v>
      </c>
      <c r="I79" s="61">
        <f ca="1">SUM(I17:I78)</f>
        <v>4429624739</v>
      </c>
      <c r="J79" s="151">
        <f ca="1">SUM(J17:J78)</f>
        <v>204168.8</v>
      </c>
      <c r="K79" s="61">
        <f ca="1">ROUND(SUM(K17:K78),0)</f>
        <v>4314675976</v>
      </c>
      <c r="L79" s="150" t="s">
        <v>19</v>
      </c>
      <c r="M79" s="61" t="s">
        <v>19</v>
      </c>
      <c r="N79" s="61" t="s">
        <v>19</v>
      </c>
      <c r="O79" s="61" t="s">
        <v>19</v>
      </c>
    </row>
    <row r="80" spans="1:15" s="46" customFormat="1" ht="16.5" customHeight="1">
      <c r="A80" s="142"/>
      <c r="B80" s="142"/>
      <c r="C80" s="142"/>
      <c r="D80" s="50" t="s">
        <v>20</v>
      </c>
      <c r="E80" s="48" t="s">
        <v>19</v>
      </c>
      <c r="F80" s="48"/>
      <c r="G80" s="61" t="s">
        <v>19</v>
      </c>
      <c r="H80" s="150" t="s">
        <v>19</v>
      </c>
      <c r="I80" s="61" t="s">
        <v>19</v>
      </c>
      <c r="J80" s="151" t="s">
        <v>19</v>
      </c>
      <c r="K80" s="61" t="s">
        <v>19</v>
      </c>
      <c r="L80" s="150">
        <f ca="1">ROUND(MAX(L16+H79-N16-J79,0),2)</f>
        <v>5531.2</v>
      </c>
      <c r="M80" s="61">
        <f ca="1">ROUND(MAX(M16+I79-O16-K79,0),0)</f>
        <v>114948763</v>
      </c>
      <c r="N80" s="61">
        <f ca="1">ROUND(MAX(N16+J79-L16-H79,0),2)</f>
        <v>0</v>
      </c>
      <c r="O80" s="61">
        <f ca="1">ROUND(MAX(O16+K79-M16-I79,0),-1)</f>
        <v>0</v>
      </c>
    </row>
    <row r="81" spans="1:15" s="46" customFormat="1" ht="15">
      <c r="A81" s="62" t="s">
        <v>32</v>
      </c>
      <c r="B81" s="168"/>
      <c r="C81" s="168"/>
      <c r="E81" s="168"/>
      <c r="F81" s="165"/>
      <c r="G81" s="119"/>
      <c r="H81" s="152"/>
      <c r="I81" s="119"/>
      <c r="J81" s="121"/>
      <c r="K81" s="119"/>
    </row>
    <row r="82" spans="1:15" s="46" customFormat="1" ht="15">
      <c r="A82" s="62" t="s">
        <v>90</v>
      </c>
      <c r="B82" s="168"/>
      <c r="C82" s="168"/>
      <c r="E82" s="168"/>
      <c r="F82" s="165"/>
      <c r="G82" s="119"/>
      <c r="H82" s="152"/>
      <c r="I82" s="119"/>
      <c r="J82" s="121"/>
      <c r="K82" s="119"/>
    </row>
    <row r="83" spans="1:15" s="46" customFormat="1" ht="15">
      <c r="A83" s="168"/>
      <c r="B83" s="168"/>
      <c r="C83" s="168"/>
      <c r="E83" s="168"/>
      <c r="F83" s="165"/>
      <c r="G83" s="119"/>
      <c r="H83" s="120"/>
      <c r="I83" s="119"/>
      <c r="J83" s="255" t="s">
        <v>91</v>
      </c>
      <c r="K83" s="255"/>
      <c r="L83" s="255"/>
      <c r="M83" s="255"/>
      <c r="N83" s="255"/>
      <c r="O83" s="255"/>
    </row>
    <row r="84" spans="1:15" s="46" customFormat="1" ht="15">
      <c r="A84" s="168"/>
      <c r="B84" s="168" t="s">
        <v>21</v>
      </c>
      <c r="C84" s="168"/>
      <c r="E84" s="168"/>
      <c r="F84" s="165"/>
      <c r="G84" s="119"/>
      <c r="H84" s="120"/>
      <c r="I84" s="119"/>
      <c r="J84" s="121"/>
      <c r="K84" s="119"/>
      <c r="L84" s="255" t="s">
        <v>22</v>
      </c>
      <c r="M84" s="255"/>
    </row>
    <row r="85" spans="1:15" s="46" customFormat="1" ht="15">
      <c r="A85" s="168"/>
      <c r="B85" s="168" t="s">
        <v>23</v>
      </c>
      <c r="C85" s="168"/>
      <c r="E85" s="168"/>
      <c r="F85" s="165"/>
      <c r="G85" s="119"/>
      <c r="H85" s="120"/>
      <c r="I85" s="119"/>
      <c r="J85" s="121"/>
      <c r="K85" s="119"/>
      <c r="L85" s="255" t="s">
        <v>23</v>
      </c>
      <c r="M85" s="255"/>
    </row>
  </sheetData>
  <mergeCells count="20">
    <mergeCell ref="A3:D3"/>
    <mergeCell ref="A6:O6"/>
    <mergeCell ref="H9:J9"/>
    <mergeCell ref="A12:A14"/>
    <mergeCell ref="B12:C12"/>
    <mergeCell ref="D12:D14"/>
    <mergeCell ref="E12:E14"/>
    <mergeCell ref="F12:F14"/>
    <mergeCell ref="G12:G14"/>
    <mergeCell ref="H12:K12"/>
    <mergeCell ref="J83:O83"/>
    <mergeCell ref="L84:M84"/>
    <mergeCell ref="L85:M85"/>
    <mergeCell ref="L12:O12"/>
    <mergeCell ref="B13:B14"/>
    <mergeCell ref="C13:C14"/>
    <mergeCell ref="H13:I13"/>
    <mergeCell ref="J13:K13"/>
    <mergeCell ref="L13:M13"/>
    <mergeCell ref="N13:O13"/>
  </mergeCells>
  <dataValidations count="1">
    <dataValidation type="list" allowBlank="1" showInputMessage="1" showErrorMessage="1" sqref="H9">
      <formula1>DSKHusd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H104"/>
  <sheetViews>
    <sheetView showZeros="0" tabSelected="1" topLeftCell="A2" zoomScale="90" zoomScaleNormal="90" workbookViewId="0">
      <pane ySplit="2" topLeftCell="A4" activePane="bottomLeft" state="frozen"/>
      <selection activeCell="G6" sqref="G6"/>
      <selection pane="bottomLeft" activeCell="C106" sqref="C106"/>
    </sheetView>
  </sheetViews>
  <sheetFormatPr defaultColWidth="8" defaultRowHeight="13.5"/>
  <cols>
    <col min="1" max="1" width="7.5703125" style="35" customWidth="1"/>
    <col min="2" max="2" width="46" style="35" bestFit="1" customWidth="1"/>
    <col min="3" max="3" width="14.7109375" style="35" customWidth="1"/>
    <col min="4" max="4" width="14.85546875" style="35" bestFit="1" customWidth="1"/>
    <col min="5" max="5" width="15.28515625" style="35" customWidth="1"/>
    <col min="6" max="6" width="16.140625" style="35" bestFit="1" customWidth="1"/>
    <col min="7" max="7" width="14.28515625" style="35" bestFit="1" customWidth="1"/>
    <col min="8" max="8" width="14" style="40" customWidth="1"/>
    <col min="9" max="16384" width="8" style="35"/>
  </cols>
  <sheetData>
    <row r="1" spans="1:8" ht="25.5" customHeight="1">
      <c r="A1" s="274" t="s">
        <v>109</v>
      </c>
      <c r="B1" s="274"/>
      <c r="C1" s="274"/>
      <c r="D1" s="274"/>
      <c r="E1" s="274"/>
      <c r="F1" s="274"/>
      <c r="G1" s="274"/>
      <c r="H1" s="274"/>
    </row>
    <row r="2" spans="1:8" s="288" customFormat="1" ht="23.25" customHeight="1">
      <c r="A2" s="284" t="s">
        <v>28</v>
      </c>
      <c r="B2" s="285" t="s">
        <v>33</v>
      </c>
      <c r="C2" s="286" t="s">
        <v>34</v>
      </c>
      <c r="D2" s="287"/>
      <c r="E2" s="286" t="s">
        <v>35</v>
      </c>
      <c r="F2" s="287"/>
      <c r="G2" s="286" t="s">
        <v>56</v>
      </c>
      <c r="H2" s="287"/>
    </row>
    <row r="3" spans="1:8" s="288" customFormat="1" ht="14.25" customHeight="1">
      <c r="A3" s="284"/>
      <c r="B3" s="285"/>
      <c r="C3" s="289" t="s">
        <v>37</v>
      </c>
      <c r="D3" s="289" t="s">
        <v>38</v>
      </c>
      <c r="E3" s="289" t="s">
        <v>37</v>
      </c>
      <c r="F3" s="289" t="s">
        <v>38</v>
      </c>
      <c r="G3" s="289" t="s">
        <v>37</v>
      </c>
      <c r="H3" s="289" t="s">
        <v>38</v>
      </c>
    </row>
    <row r="4" spans="1:8" s="294" customFormat="1" ht="20.25" customHeight="1">
      <c r="A4" s="290">
        <f>ROW(A4)-3</f>
        <v>1</v>
      </c>
      <c r="B4" s="291" t="s">
        <v>57</v>
      </c>
      <c r="C4" s="292"/>
      <c r="D4" s="292"/>
      <c r="E4" s="292">
        <f t="shared" ref="E4:E70" si="0">SUMIF(DSKH,$B4,DSN)</f>
        <v>5610000</v>
      </c>
      <c r="F4" s="292">
        <f t="shared" ref="F4:F70" si="1">SUMIF(DSKH,$B4,DSC)</f>
        <v>5610000</v>
      </c>
      <c r="G4" s="293">
        <f t="shared" ref="G4:G26" si="2">ROUND(MAX(C4+E4-D4-F4,0),2)</f>
        <v>0</v>
      </c>
      <c r="H4" s="293">
        <f t="shared" ref="H4:H26" si="3">ROUND(MAX(D4+F4-C4-E4,0),2)</f>
        <v>0</v>
      </c>
    </row>
    <row r="5" spans="1:8" s="294" customFormat="1" ht="20.25" customHeight="1">
      <c r="A5" s="290">
        <f t="shared" ref="A5:A69" si="4">ROW(A5)-3</f>
        <v>2</v>
      </c>
      <c r="B5" s="283" t="s">
        <v>462</v>
      </c>
      <c r="C5" s="295"/>
      <c r="D5" s="295"/>
      <c r="E5" s="292">
        <f t="shared" si="0"/>
        <v>1603008</v>
      </c>
      <c r="F5" s="292">
        <f t="shared" si="1"/>
        <v>1603008</v>
      </c>
      <c r="G5" s="296">
        <f t="shared" si="2"/>
        <v>0</v>
      </c>
      <c r="H5" s="296">
        <f t="shared" si="3"/>
        <v>0</v>
      </c>
    </row>
    <row r="6" spans="1:8" s="294" customFormat="1" ht="20.25" customHeight="1">
      <c r="A6" s="290">
        <f t="shared" si="4"/>
        <v>3</v>
      </c>
      <c r="B6" s="283" t="s">
        <v>463</v>
      </c>
      <c r="C6" s="295"/>
      <c r="D6" s="295"/>
      <c r="E6" s="292">
        <f t="shared" si="0"/>
        <v>6732000</v>
      </c>
      <c r="F6" s="292">
        <f t="shared" si="1"/>
        <v>6732000</v>
      </c>
      <c r="G6" s="296">
        <f t="shared" ref="G6:G18" si="5">ROUND(MAX(C6+E6-D6-F6,0),2)</f>
        <v>0</v>
      </c>
      <c r="H6" s="296">
        <f t="shared" ref="H6:H18" si="6">ROUND(MAX(D6+F6-C6-E6,0),2)</f>
        <v>0</v>
      </c>
    </row>
    <row r="7" spans="1:8" s="294" customFormat="1" ht="20.25" customHeight="1">
      <c r="A7" s="290">
        <f t="shared" si="4"/>
        <v>4</v>
      </c>
      <c r="B7" s="283" t="s">
        <v>464</v>
      </c>
      <c r="C7" s="295"/>
      <c r="D7" s="297"/>
      <c r="E7" s="292">
        <f t="shared" si="0"/>
        <v>29400000</v>
      </c>
      <c r="F7" s="292">
        <f t="shared" si="1"/>
        <v>29400000</v>
      </c>
      <c r="G7" s="296">
        <f t="shared" si="5"/>
        <v>0</v>
      </c>
      <c r="H7" s="296">
        <f t="shared" si="6"/>
        <v>0</v>
      </c>
    </row>
    <row r="8" spans="1:8" s="294" customFormat="1" ht="20.25" customHeight="1">
      <c r="A8" s="290">
        <f t="shared" si="4"/>
        <v>5</v>
      </c>
      <c r="B8" s="283" t="s">
        <v>58</v>
      </c>
      <c r="C8" s="295">
        <v>0</v>
      </c>
      <c r="D8" s="295">
        <v>0</v>
      </c>
      <c r="E8" s="292">
        <f t="shared" si="0"/>
        <v>28242903</v>
      </c>
      <c r="F8" s="292">
        <f t="shared" si="1"/>
        <v>28242903</v>
      </c>
      <c r="G8" s="296">
        <f t="shared" si="5"/>
        <v>0</v>
      </c>
      <c r="H8" s="296">
        <f t="shared" si="6"/>
        <v>0</v>
      </c>
    </row>
    <row r="9" spans="1:8" s="294" customFormat="1" ht="20.25" customHeight="1">
      <c r="A9" s="290">
        <f t="shared" si="4"/>
        <v>6</v>
      </c>
      <c r="B9" s="283" t="s">
        <v>465</v>
      </c>
      <c r="C9" s="295">
        <v>0</v>
      </c>
      <c r="D9" s="297">
        <v>0</v>
      </c>
      <c r="E9" s="292">
        <f t="shared" si="0"/>
        <v>11022000</v>
      </c>
      <c r="F9" s="292">
        <f t="shared" si="1"/>
        <v>11022000</v>
      </c>
      <c r="G9" s="296">
        <f t="shared" si="5"/>
        <v>0</v>
      </c>
      <c r="H9" s="296">
        <f t="shared" si="6"/>
        <v>0</v>
      </c>
    </row>
    <row r="10" spans="1:8" s="294" customFormat="1" ht="20.25" customHeight="1">
      <c r="A10" s="290">
        <f t="shared" si="4"/>
        <v>7</v>
      </c>
      <c r="B10" s="283" t="s">
        <v>59</v>
      </c>
      <c r="C10" s="295">
        <v>0</v>
      </c>
      <c r="D10" s="297">
        <v>0</v>
      </c>
      <c r="E10" s="292">
        <f t="shared" si="0"/>
        <v>229979990</v>
      </c>
      <c r="F10" s="292">
        <f t="shared" si="1"/>
        <v>229979990</v>
      </c>
      <c r="G10" s="296">
        <f t="shared" si="5"/>
        <v>0</v>
      </c>
      <c r="H10" s="296">
        <f t="shared" si="6"/>
        <v>0</v>
      </c>
    </row>
    <row r="11" spans="1:8" s="294" customFormat="1" ht="20.25" customHeight="1">
      <c r="A11" s="290">
        <f t="shared" si="4"/>
        <v>8</v>
      </c>
      <c r="B11" s="283" t="s">
        <v>164</v>
      </c>
      <c r="C11" s="295">
        <v>0</v>
      </c>
      <c r="D11" s="295">
        <v>0</v>
      </c>
      <c r="E11" s="292">
        <f t="shared" si="0"/>
        <v>144003200</v>
      </c>
      <c r="F11" s="292">
        <f t="shared" si="1"/>
        <v>144003200</v>
      </c>
      <c r="G11" s="296">
        <f t="shared" si="5"/>
        <v>0</v>
      </c>
      <c r="H11" s="296">
        <f t="shared" si="6"/>
        <v>0</v>
      </c>
    </row>
    <row r="12" spans="1:8" s="294" customFormat="1" ht="20.25" customHeight="1">
      <c r="A12" s="290">
        <f t="shared" si="4"/>
        <v>9</v>
      </c>
      <c r="B12" s="283" t="s">
        <v>162</v>
      </c>
      <c r="C12" s="295">
        <v>0</v>
      </c>
      <c r="D12" s="295">
        <v>0</v>
      </c>
      <c r="E12" s="292">
        <f t="shared" si="0"/>
        <v>53438000</v>
      </c>
      <c r="F12" s="292">
        <f t="shared" si="1"/>
        <v>53438000</v>
      </c>
      <c r="G12" s="296">
        <f t="shared" si="5"/>
        <v>0</v>
      </c>
      <c r="H12" s="296">
        <f t="shared" si="6"/>
        <v>0</v>
      </c>
    </row>
    <row r="13" spans="1:8" s="294" customFormat="1" ht="20.25" customHeight="1">
      <c r="A13" s="290">
        <f t="shared" si="4"/>
        <v>10</v>
      </c>
      <c r="B13" s="283" t="s">
        <v>60</v>
      </c>
      <c r="C13" s="295"/>
      <c r="D13" s="295"/>
      <c r="E13" s="292">
        <f t="shared" si="0"/>
        <v>32200000</v>
      </c>
      <c r="F13" s="292">
        <f t="shared" si="1"/>
        <v>32200000</v>
      </c>
      <c r="G13" s="296">
        <f t="shared" si="5"/>
        <v>0</v>
      </c>
      <c r="H13" s="296">
        <f t="shared" si="6"/>
        <v>0</v>
      </c>
    </row>
    <row r="14" spans="1:8" s="294" customFormat="1" ht="20.25" customHeight="1">
      <c r="A14" s="290">
        <f t="shared" si="4"/>
        <v>11</v>
      </c>
      <c r="B14" s="283" t="s">
        <v>61</v>
      </c>
      <c r="C14" s="295">
        <v>15400000</v>
      </c>
      <c r="D14" s="295">
        <v>0</v>
      </c>
      <c r="E14" s="292">
        <f t="shared" si="0"/>
        <v>116424658</v>
      </c>
      <c r="F14" s="292">
        <f t="shared" si="1"/>
        <v>131824658</v>
      </c>
      <c r="G14" s="296">
        <f t="shared" si="5"/>
        <v>0</v>
      </c>
      <c r="H14" s="296">
        <f t="shared" si="6"/>
        <v>0</v>
      </c>
    </row>
    <row r="15" spans="1:8" s="294" customFormat="1" ht="20.25" customHeight="1">
      <c r="A15" s="290">
        <f t="shared" si="4"/>
        <v>12</v>
      </c>
      <c r="B15" s="283" t="s">
        <v>466</v>
      </c>
      <c r="C15" s="295">
        <v>0</v>
      </c>
      <c r="D15" s="295">
        <v>44102100</v>
      </c>
      <c r="E15" s="292">
        <f t="shared" si="0"/>
        <v>44102256</v>
      </c>
      <c r="F15" s="292">
        <f t="shared" si="1"/>
        <v>156</v>
      </c>
      <c r="G15" s="296">
        <f t="shared" si="5"/>
        <v>0</v>
      </c>
      <c r="H15" s="296">
        <f t="shared" si="6"/>
        <v>0</v>
      </c>
    </row>
    <row r="16" spans="1:8" s="294" customFormat="1" ht="20.25" customHeight="1">
      <c r="A16" s="290">
        <f t="shared" si="4"/>
        <v>13</v>
      </c>
      <c r="B16" s="283" t="s">
        <v>163</v>
      </c>
      <c r="C16" s="295">
        <v>58704350</v>
      </c>
      <c r="D16" s="295">
        <v>0</v>
      </c>
      <c r="E16" s="292">
        <f t="shared" si="0"/>
        <v>3210250</v>
      </c>
      <c r="F16" s="292">
        <f t="shared" si="1"/>
        <v>61914600</v>
      </c>
      <c r="G16" s="296">
        <f t="shared" si="5"/>
        <v>0</v>
      </c>
      <c r="H16" s="296">
        <f t="shared" si="6"/>
        <v>0</v>
      </c>
    </row>
    <row r="17" spans="1:8" s="294" customFormat="1" ht="20.25" customHeight="1">
      <c r="A17" s="290">
        <f>ROW(A17)-3</f>
        <v>14</v>
      </c>
      <c r="B17" s="283" t="s">
        <v>62</v>
      </c>
      <c r="C17" s="295">
        <v>0</v>
      </c>
      <c r="D17" s="295">
        <v>188198790</v>
      </c>
      <c r="E17" s="292">
        <f t="shared" si="0"/>
        <v>670000000</v>
      </c>
      <c r="F17" s="292">
        <f t="shared" si="1"/>
        <v>613145225</v>
      </c>
      <c r="G17" s="296">
        <f t="shared" si="5"/>
        <v>0</v>
      </c>
      <c r="H17" s="296">
        <f t="shared" si="6"/>
        <v>131344015</v>
      </c>
    </row>
    <row r="18" spans="1:8" s="294" customFormat="1" ht="20.25" customHeight="1">
      <c r="A18" s="290">
        <f t="shared" si="4"/>
        <v>15</v>
      </c>
      <c r="B18" s="283" t="s">
        <v>63</v>
      </c>
      <c r="C18" s="295">
        <v>0</v>
      </c>
      <c r="D18" s="295">
        <v>44477646</v>
      </c>
      <c r="E18" s="292">
        <f t="shared" si="0"/>
        <v>0</v>
      </c>
      <c r="F18" s="292">
        <f t="shared" si="1"/>
        <v>57219052</v>
      </c>
      <c r="G18" s="296">
        <f t="shared" si="5"/>
        <v>0</v>
      </c>
      <c r="H18" s="296">
        <f t="shared" si="6"/>
        <v>101696698</v>
      </c>
    </row>
    <row r="19" spans="1:8" s="303" customFormat="1" ht="20.25" customHeight="1">
      <c r="A19" s="298">
        <f t="shared" si="4"/>
        <v>16</v>
      </c>
      <c r="B19" s="299" t="s">
        <v>69</v>
      </c>
      <c r="C19" s="300">
        <v>0</v>
      </c>
      <c r="D19" s="300">
        <v>15882900</v>
      </c>
      <c r="E19" s="301">
        <f t="shared" si="0"/>
        <v>728674080</v>
      </c>
      <c r="F19" s="301">
        <f t="shared" si="1"/>
        <v>749462430</v>
      </c>
      <c r="G19" s="302">
        <f t="shared" si="2"/>
        <v>0</v>
      </c>
      <c r="H19" s="302">
        <f t="shared" si="3"/>
        <v>36671250</v>
      </c>
    </row>
    <row r="20" spans="1:8" s="303" customFormat="1" ht="20.25" customHeight="1">
      <c r="A20" s="298">
        <f t="shared" si="4"/>
        <v>17</v>
      </c>
      <c r="B20" s="299" t="s">
        <v>165</v>
      </c>
      <c r="C20" s="300">
        <v>0</v>
      </c>
      <c r="D20" s="300">
        <v>0</v>
      </c>
      <c r="E20" s="301">
        <f t="shared" si="0"/>
        <v>1000000</v>
      </c>
      <c r="F20" s="301">
        <f t="shared" si="1"/>
        <v>1000000</v>
      </c>
      <c r="G20" s="302">
        <f t="shared" ref="G20:G39" si="7">ROUND(MAX(C20+E20-D20-F20,0),2)</f>
        <v>0</v>
      </c>
      <c r="H20" s="302">
        <f t="shared" ref="H20:H39" si="8">ROUND(MAX(D20+F20-C20-E20,0),2)</f>
        <v>0</v>
      </c>
    </row>
    <row r="21" spans="1:8" s="303" customFormat="1" ht="20.25" customHeight="1">
      <c r="A21" s="298">
        <f>ROW(A21)-3</f>
        <v>18</v>
      </c>
      <c r="B21" s="299" t="s">
        <v>66</v>
      </c>
      <c r="C21" s="300">
        <v>0</v>
      </c>
      <c r="D21" s="300">
        <v>0</v>
      </c>
      <c r="E21" s="301">
        <f t="shared" si="0"/>
        <v>46315460</v>
      </c>
      <c r="F21" s="301">
        <f t="shared" si="1"/>
        <v>58088340</v>
      </c>
      <c r="G21" s="302">
        <f t="shared" si="7"/>
        <v>0</v>
      </c>
      <c r="H21" s="302">
        <f t="shared" si="8"/>
        <v>11772880</v>
      </c>
    </row>
    <row r="22" spans="1:8" s="303" customFormat="1" ht="20.25" customHeight="1">
      <c r="A22" s="298">
        <f t="shared" si="4"/>
        <v>19</v>
      </c>
      <c r="B22" s="299" t="s">
        <v>169</v>
      </c>
      <c r="C22" s="300">
        <v>0</v>
      </c>
      <c r="D22" s="304">
        <v>0</v>
      </c>
      <c r="E22" s="301">
        <f t="shared" si="0"/>
        <v>706807450</v>
      </c>
      <c r="F22" s="301">
        <f t="shared" si="1"/>
        <v>629237950</v>
      </c>
      <c r="G22" s="302">
        <f t="shared" si="7"/>
        <v>77569500</v>
      </c>
      <c r="H22" s="302">
        <f t="shared" si="8"/>
        <v>0</v>
      </c>
    </row>
    <row r="23" spans="1:8" s="303" customFormat="1" ht="20.25" customHeight="1">
      <c r="A23" s="298">
        <f>ROW(A23)-3</f>
        <v>20</v>
      </c>
      <c r="B23" s="299" t="s">
        <v>67</v>
      </c>
      <c r="C23" s="300">
        <v>0</v>
      </c>
      <c r="D23" s="300">
        <v>0</v>
      </c>
      <c r="E23" s="301">
        <f t="shared" si="0"/>
        <v>16000000</v>
      </c>
      <c r="F23" s="301">
        <f t="shared" si="1"/>
        <v>28000000</v>
      </c>
      <c r="G23" s="302">
        <f t="shared" si="7"/>
        <v>0</v>
      </c>
      <c r="H23" s="302">
        <f t="shared" si="8"/>
        <v>12000000</v>
      </c>
    </row>
    <row r="24" spans="1:8" s="303" customFormat="1" ht="20.25" customHeight="1">
      <c r="A24" s="298">
        <f t="shared" si="4"/>
        <v>21</v>
      </c>
      <c r="B24" s="299" t="s">
        <v>467</v>
      </c>
      <c r="C24" s="300">
        <v>0</v>
      </c>
      <c r="D24" s="300">
        <v>0</v>
      </c>
      <c r="E24" s="301">
        <f t="shared" si="0"/>
        <v>56000000</v>
      </c>
      <c r="F24" s="301">
        <f t="shared" si="1"/>
        <v>56000000</v>
      </c>
      <c r="G24" s="302">
        <f t="shared" si="7"/>
        <v>0</v>
      </c>
      <c r="H24" s="302">
        <f t="shared" si="8"/>
        <v>0</v>
      </c>
    </row>
    <row r="25" spans="1:8" s="303" customFormat="1" ht="20.25" customHeight="1">
      <c r="A25" s="298">
        <f>ROW(A25)-3</f>
        <v>22</v>
      </c>
      <c r="B25" s="299" t="s">
        <v>64</v>
      </c>
      <c r="C25" s="300">
        <v>0</v>
      </c>
      <c r="D25" s="300">
        <v>0</v>
      </c>
      <c r="E25" s="301">
        <f t="shared" si="0"/>
        <v>61000000</v>
      </c>
      <c r="F25" s="301">
        <f t="shared" si="1"/>
        <v>119867000</v>
      </c>
      <c r="G25" s="302">
        <f t="shared" si="7"/>
        <v>0</v>
      </c>
      <c r="H25" s="302">
        <f t="shared" si="8"/>
        <v>58867000</v>
      </c>
    </row>
    <row r="26" spans="1:8" s="303" customFormat="1" ht="20.25" customHeight="1">
      <c r="A26" s="298">
        <f t="shared" si="4"/>
        <v>23</v>
      </c>
      <c r="B26" s="299" t="s">
        <v>167</v>
      </c>
      <c r="C26" s="300">
        <v>0</v>
      </c>
      <c r="D26" s="300">
        <v>0</v>
      </c>
      <c r="E26" s="301">
        <f t="shared" si="0"/>
        <v>600000</v>
      </c>
      <c r="F26" s="301">
        <f t="shared" si="1"/>
        <v>600000</v>
      </c>
      <c r="G26" s="302">
        <f t="shared" si="7"/>
        <v>0</v>
      </c>
      <c r="H26" s="302">
        <f t="shared" si="8"/>
        <v>0</v>
      </c>
    </row>
    <row r="27" spans="1:8" s="303" customFormat="1" ht="20.25" customHeight="1">
      <c r="A27" s="298">
        <f t="shared" si="4"/>
        <v>24</v>
      </c>
      <c r="B27" s="299" t="s">
        <v>65</v>
      </c>
      <c r="C27" s="300">
        <v>0</v>
      </c>
      <c r="D27" s="300">
        <v>0</v>
      </c>
      <c r="E27" s="301">
        <f t="shared" si="0"/>
        <v>13090000</v>
      </c>
      <c r="F27" s="301">
        <f t="shared" si="1"/>
        <v>13090000</v>
      </c>
      <c r="G27" s="302">
        <f t="shared" si="7"/>
        <v>0</v>
      </c>
      <c r="H27" s="302">
        <f t="shared" si="8"/>
        <v>0</v>
      </c>
    </row>
    <row r="28" spans="1:8" s="303" customFormat="1" ht="20.25" customHeight="1">
      <c r="A28" s="298">
        <f>ROW(A28)-3</f>
        <v>25</v>
      </c>
      <c r="B28" s="299" t="s">
        <v>468</v>
      </c>
      <c r="C28" s="300">
        <v>0</v>
      </c>
      <c r="D28" s="304">
        <v>0</v>
      </c>
      <c r="E28" s="301">
        <f t="shared" si="0"/>
        <v>7041000</v>
      </c>
      <c r="F28" s="301">
        <f t="shared" si="1"/>
        <v>7041000</v>
      </c>
      <c r="G28" s="302">
        <f t="shared" si="7"/>
        <v>0</v>
      </c>
      <c r="H28" s="302">
        <f t="shared" si="8"/>
        <v>0</v>
      </c>
    </row>
    <row r="29" spans="1:8" s="303" customFormat="1" ht="20.25" customHeight="1">
      <c r="A29" s="298">
        <f>ROW(A29)-3</f>
        <v>26</v>
      </c>
      <c r="B29" s="299" t="s">
        <v>469</v>
      </c>
      <c r="C29" s="300">
        <v>0</v>
      </c>
      <c r="D29" s="300">
        <v>15339450</v>
      </c>
      <c r="E29" s="301">
        <f t="shared" si="0"/>
        <v>15339450</v>
      </c>
      <c r="F29" s="301">
        <f t="shared" si="1"/>
        <v>0</v>
      </c>
      <c r="G29" s="302">
        <f t="shared" si="7"/>
        <v>0</v>
      </c>
      <c r="H29" s="302">
        <f t="shared" si="8"/>
        <v>0</v>
      </c>
    </row>
    <row r="30" spans="1:8" s="303" customFormat="1" ht="20.25" customHeight="1">
      <c r="A30" s="298">
        <f>ROW(A30)-3</f>
        <v>27</v>
      </c>
      <c r="B30" s="299" t="s">
        <v>118</v>
      </c>
      <c r="C30" s="300">
        <v>0</v>
      </c>
      <c r="D30" s="300">
        <v>0</v>
      </c>
      <c r="E30" s="301">
        <f t="shared" si="0"/>
        <v>231921449</v>
      </c>
      <c r="F30" s="301">
        <f t="shared" si="1"/>
        <v>371234713</v>
      </c>
      <c r="G30" s="302">
        <f t="shared" si="7"/>
        <v>0</v>
      </c>
      <c r="H30" s="302">
        <f t="shared" si="8"/>
        <v>139313264</v>
      </c>
    </row>
    <row r="31" spans="1:8" s="303" customFormat="1" ht="20.25" customHeight="1">
      <c r="A31" s="298">
        <f>ROW(A31)-3</f>
        <v>28</v>
      </c>
      <c r="B31" s="299" t="s">
        <v>470</v>
      </c>
      <c r="C31" s="300">
        <v>0</v>
      </c>
      <c r="D31" s="300">
        <v>0</v>
      </c>
      <c r="E31" s="301">
        <f t="shared" si="0"/>
        <v>226408500</v>
      </c>
      <c r="F31" s="301">
        <f t="shared" si="1"/>
        <v>226408500</v>
      </c>
      <c r="G31" s="302">
        <f t="shared" si="7"/>
        <v>0</v>
      </c>
      <c r="H31" s="302">
        <f t="shared" si="8"/>
        <v>0</v>
      </c>
    </row>
    <row r="32" spans="1:8" s="305" customFormat="1" ht="20.25" customHeight="1">
      <c r="A32" s="298">
        <f t="shared" si="4"/>
        <v>29</v>
      </c>
      <c r="B32" s="299" t="s">
        <v>168</v>
      </c>
      <c r="C32" s="300">
        <v>0</v>
      </c>
      <c r="D32" s="300">
        <v>68019368</v>
      </c>
      <c r="E32" s="301">
        <f t="shared" si="0"/>
        <v>227648718</v>
      </c>
      <c r="F32" s="301">
        <f t="shared" si="1"/>
        <v>159629350</v>
      </c>
      <c r="G32" s="302">
        <f t="shared" si="7"/>
        <v>0</v>
      </c>
      <c r="H32" s="302">
        <f t="shared" si="8"/>
        <v>0</v>
      </c>
    </row>
    <row r="33" spans="1:8" s="303" customFormat="1" ht="20.25" customHeight="1">
      <c r="A33" s="298">
        <f t="shared" si="4"/>
        <v>30</v>
      </c>
      <c r="B33" s="299" t="s">
        <v>166</v>
      </c>
      <c r="C33" s="300">
        <v>0</v>
      </c>
      <c r="D33" s="300">
        <v>51213670</v>
      </c>
      <c r="E33" s="301">
        <f t="shared" si="0"/>
        <v>215177676</v>
      </c>
      <c r="F33" s="301">
        <f t="shared" si="1"/>
        <v>202049856</v>
      </c>
      <c r="G33" s="302">
        <f t="shared" si="7"/>
        <v>0</v>
      </c>
      <c r="H33" s="302">
        <f t="shared" si="8"/>
        <v>38085850</v>
      </c>
    </row>
    <row r="34" spans="1:8" s="303" customFormat="1" ht="20.25" customHeight="1">
      <c r="A34" s="298">
        <f t="shared" si="4"/>
        <v>31</v>
      </c>
      <c r="B34" s="299" t="s">
        <v>68</v>
      </c>
      <c r="C34" s="300">
        <v>0</v>
      </c>
      <c r="D34" s="300">
        <v>354905244</v>
      </c>
      <c r="E34" s="301">
        <f t="shared" si="0"/>
        <v>595843756</v>
      </c>
      <c r="F34" s="301">
        <f t="shared" si="1"/>
        <v>243127422</v>
      </c>
      <c r="G34" s="302">
        <f t="shared" si="7"/>
        <v>0</v>
      </c>
      <c r="H34" s="302">
        <f t="shared" si="8"/>
        <v>2188910</v>
      </c>
    </row>
    <row r="35" spans="1:8" s="303" customFormat="1" ht="20.25" customHeight="1">
      <c r="A35" s="298">
        <f t="shared" si="4"/>
        <v>32</v>
      </c>
      <c r="B35" s="299" t="s">
        <v>170</v>
      </c>
      <c r="C35" s="300">
        <v>0</v>
      </c>
      <c r="D35" s="300">
        <v>0</v>
      </c>
      <c r="E35" s="301">
        <f t="shared" si="0"/>
        <v>47780000</v>
      </c>
      <c r="F35" s="301">
        <f t="shared" si="1"/>
        <v>51720000</v>
      </c>
      <c r="G35" s="302">
        <f t="shared" si="7"/>
        <v>0</v>
      </c>
      <c r="H35" s="302">
        <f t="shared" si="8"/>
        <v>3940000</v>
      </c>
    </row>
    <row r="36" spans="1:8" s="303" customFormat="1" ht="20.25" customHeight="1">
      <c r="A36" s="298">
        <f t="shared" si="4"/>
        <v>33</v>
      </c>
      <c r="B36" s="299" t="s">
        <v>471</v>
      </c>
      <c r="C36" s="300"/>
      <c r="D36" s="300"/>
      <c r="E36" s="301">
        <f t="shared" si="0"/>
        <v>593394900</v>
      </c>
      <c r="F36" s="301">
        <f t="shared" si="1"/>
        <v>593394900</v>
      </c>
      <c r="G36" s="302">
        <f t="shared" si="7"/>
        <v>0</v>
      </c>
      <c r="H36" s="302">
        <f t="shared" si="8"/>
        <v>0</v>
      </c>
    </row>
    <row r="37" spans="1:8" s="303" customFormat="1" ht="20.25" customHeight="1">
      <c r="A37" s="298">
        <f t="shared" si="4"/>
        <v>34</v>
      </c>
      <c r="B37" s="299" t="s">
        <v>472</v>
      </c>
      <c r="C37" s="300"/>
      <c r="D37" s="300">
        <v>72786000</v>
      </c>
      <c r="E37" s="301">
        <f t="shared" si="0"/>
        <v>72786000</v>
      </c>
      <c r="F37" s="301">
        <f t="shared" si="1"/>
        <v>0</v>
      </c>
      <c r="G37" s="302">
        <f t="shared" si="7"/>
        <v>0</v>
      </c>
      <c r="H37" s="302">
        <f t="shared" si="8"/>
        <v>0</v>
      </c>
    </row>
    <row r="38" spans="1:8" s="303" customFormat="1" ht="20.25" customHeight="1">
      <c r="A38" s="298">
        <f t="shared" si="4"/>
        <v>35</v>
      </c>
      <c r="B38" s="299" t="s">
        <v>473</v>
      </c>
      <c r="C38" s="300"/>
      <c r="D38" s="300">
        <v>153110000</v>
      </c>
      <c r="E38" s="301">
        <f t="shared" si="0"/>
        <v>153110000</v>
      </c>
      <c r="F38" s="301">
        <f t="shared" si="1"/>
        <v>0</v>
      </c>
      <c r="G38" s="302">
        <f t="shared" si="7"/>
        <v>0</v>
      </c>
      <c r="H38" s="302">
        <f t="shared" si="8"/>
        <v>0</v>
      </c>
    </row>
    <row r="39" spans="1:8" s="294" customFormat="1" ht="20.25" customHeight="1">
      <c r="A39" s="290">
        <f t="shared" si="4"/>
        <v>36</v>
      </c>
      <c r="B39" s="283" t="s">
        <v>130</v>
      </c>
      <c r="C39" s="295"/>
      <c r="D39" s="295">
        <v>189414000</v>
      </c>
      <c r="E39" s="292">
        <f t="shared" si="0"/>
        <v>954696000</v>
      </c>
      <c r="F39" s="292">
        <f t="shared" si="1"/>
        <v>765282000</v>
      </c>
      <c r="G39" s="296">
        <f t="shared" si="7"/>
        <v>0</v>
      </c>
      <c r="H39" s="296">
        <f t="shared" si="8"/>
        <v>0</v>
      </c>
    </row>
    <row r="40" spans="1:8" s="294" customFormat="1" ht="20.25" customHeight="1">
      <c r="A40" s="290">
        <f t="shared" si="4"/>
        <v>37</v>
      </c>
      <c r="B40" s="283" t="s">
        <v>474</v>
      </c>
      <c r="C40" s="295"/>
      <c r="D40" s="295"/>
      <c r="E40" s="292">
        <f t="shared" si="0"/>
        <v>1710736000</v>
      </c>
      <c r="F40" s="292">
        <f t="shared" si="1"/>
        <v>1710736000</v>
      </c>
      <c r="G40" s="296">
        <f t="shared" ref="G40:G94" si="9">ROUND(MAX(C40+E40-D40-F40,0),2)</f>
        <v>0</v>
      </c>
      <c r="H40" s="296">
        <f t="shared" ref="H40:H94" si="10">ROUND(MAX(D40+F40-C40-E40,0),2)</f>
        <v>0</v>
      </c>
    </row>
    <row r="41" spans="1:8" s="294" customFormat="1" ht="20.25" customHeight="1">
      <c r="A41" s="290">
        <f t="shared" si="4"/>
        <v>38</v>
      </c>
      <c r="B41" s="283" t="s">
        <v>475</v>
      </c>
      <c r="C41" s="295"/>
      <c r="D41" s="295">
        <v>323268000</v>
      </c>
      <c r="E41" s="292">
        <f t="shared" si="0"/>
        <v>1377828000</v>
      </c>
      <c r="F41" s="292">
        <f t="shared" si="1"/>
        <v>1054560000</v>
      </c>
      <c r="G41" s="296">
        <f t="shared" si="9"/>
        <v>0</v>
      </c>
      <c r="H41" s="296">
        <f t="shared" si="10"/>
        <v>0</v>
      </c>
    </row>
    <row r="42" spans="1:8" s="294" customFormat="1" ht="20.25" customHeight="1">
      <c r="A42" s="290">
        <f t="shared" si="4"/>
        <v>39</v>
      </c>
      <c r="B42" s="283" t="s">
        <v>172</v>
      </c>
      <c r="C42" s="295"/>
      <c r="D42" s="295">
        <v>139507500</v>
      </c>
      <c r="E42" s="292">
        <f t="shared" si="0"/>
        <v>139507500</v>
      </c>
      <c r="F42" s="292">
        <f t="shared" si="1"/>
        <v>0</v>
      </c>
      <c r="G42" s="296">
        <f t="shared" si="9"/>
        <v>0</v>
      </c>
      <c r="H42" s="296">
        <f t="shared" si="10"/>
        <v>0</v>
      </c>
    </row>
    <row r="43" spans="1:8" s="294" customFormat="1" ht="20.25" customHeight="1">
      <c r="A43" s="290">
        <f t="shared" si="4"/>
        <v>40</v>
      </c>
      <c r="B43" s="283" t="s">
        <v>476</v>
      </c>
      <c r="C43" s="295"/>
      <c r="D43" s="295"/>
      <c r="E43" s="292">
        <f t="shared" si="0"/>
        <v>531099500</v>
      </c>
      <c r="F43" s="292">
        <f t="shared" si="1"/>
        <v>531099500</v>
      </c>
      <c r="G43" s="296">
        <f t="shared" si="9"/>
        <v>0</v>
      </c>
      <c r="H43" s="296">
        <f t="shared" si="10"/>
        <v>0</v>
      </c>
    </row>
    <row r="44" spans="1:8" s="294" customFormat="1" ht="20.25" customHeight="1">
      <c r="A44" s="290">
        <f t="shared" si="4"/>
        <v>41</v>
      </c>
      <c r="B44" s="283" t="s">
        <v>71</v>
      </c>
      <c r="C44" s="295"/>
      <c r="D44" s="295">
        <v>332627000</v>
      </c>
      <c r="E44" s="292">
        <f t="shared" si="0"/>
        <v>1342440000</v>
      </c>
      <c r="F44" s="292">
        <f t="shared" si="1"/>
        <v>1009813000</v>
      </c>
      <c r="G44" s="296">
        <f t="shared" si="9"/>
        <v>0</v>
      </c>
      <c r="H44" s="296">
        <f t="shared" si="10"/>
        <v>0</v>
      </c>
    </row>
    <row r="45" spans="1:8" s="294" customFormat="1" ht="20.25" customHeight="1">
      <c r="A45" s="290">
        <f t="shared" si="4"/>
        <v>42</v>
      </c>
      <c r="B45" s="283" t="s">
        <v>72</v>
      </c>
      <c r="C45" s="295"/>
      <c r="D45" s="295">
        <v>409899000</v>
      </c>
      <c r="E45" s="292">
        <f t="shared" si="0"/>
        <v>1646343000</v>
      </c>
      <c r="F45" s="292">
        <f t="shared" si="1"/>
        <v>1236444000</v>
      </c>
      <c r="G45" s="296">
        <f t="shared" si="9"/>
        <v>0</v>
      </c>
      <c r="H45" s="296">
        <f t="shared" si="10"/>
        <v>0</v>
      </c>
    </row>
    <row r="46" spans="1:8" s="308" customFormat="1" ht="20.25" customHeight="1">
      <c r="A46" s="306">
        <f t="shared" si="4"/>
        <v>43</v>
      </c>
      <c r="B46" s="241" t="s">
        <v>73</v>
      </c>
      <c r="C46" s="307"/>
      <c r="D46" s="307"/>
      <c r="E46" s="292">
        <f t="shared" si="0"/>
        <v>729216000</v>
      </c>
      <c r="F46" s="292">
        <f t="shared" si="1"/>
        <v>729216000</v>
      </c>
      <c r="G46" s="296">
        <f t="shared" si="9"/>
        <v>0</v>
      </c>
      <c r="H46" s="296">
        <f t="shared" si="10"/>
        <v>0</v>
      </c>
    </row>
    <row r="47" spans="1:8" s="308" customFormat="1" ht="20.25" customHeight="1">
      <c r="A47" s="306">
        <f t="shared" si="4"/>
        <v>44</v>
      </c>
      <c r="B47" s="241" t="s">
        <v>477</v>
      </c>
      <c r="C47" s="307"/>
      <c r="D47" s="307">
        <v>251502000</v>
      </c>
      <c r="E47" s="292">
        <f t="shared" si="0"/>
        <v>738768000</v>
      </c>
      <c r="F47" s="292">
        <f t="shared" si="1"/>
        <v>487266000</v>
      </c>
      <c r="G47" s="296">
        <f t="shared" si="9"/>
        <v>0</v>
      </c>
      <c r="H47" s="296">
        <f t="shared" si="10"/>
        <v>0</v>
      </c>
    </row>
    <row r="48" spans="1:8" s="308" customFormat="1" ht="20.25" customHeight="1">
      <c r="A48" s="306">
        <f t="shared" si="4"/>
        <v>45</v>
      </c>
      <c r="B48" s="241" t="s">
        <v>478</v>
      </c>
      <c r="C48" s="307"/>
      <c r="D48" s="307">
        <v>284954000</v>
      </c>
      <c r="E48" s="292">
        <f t="shared" si="0"/>
        <v>497114000</v>
      </c>
      <c r="F48" s="292">
        <f t="shared" si="1"/>
        <v>212160000</v>
      </c>
      <c r="G48" s="296">
        <f t="shared" si="9"/>
        <v>0</v>
      </c>
      <c r="H48" s="296">
        <f t="shared" si="10"/>
        <v>0</v>
      </c>
    </row>
    <row r="49" spans="1:8" s="308" customFormat="1" ht="20.25" customHeight="1">
      <c r="A49" s="306">
        <f t="shared" si="4"/>
        <v>46</v>
      </c>
      <c r="B49" s="241" t="s">
        <v>479</v>
      </c>
      <c r="C49" s="307"/>
      <c r="D49" s="307"/>
      <c r="E49" s="292">
        <f t="shared" si="0"/>
        <v>880862000</v>
      </c>
      <c r="F49" s="292">
        <f t="shared" si="1"/>
        <v>880862000</v>
      </c>
      <c r="G49" s="296">
        <f t="shared" si="9"/>
        <v>0</v>
      </c>
      <c r="H49" s="296">
        <f t="shared" si="10"/>
        <v>0</v>
      </c>
    </row>
    <row r="50" spans="1:8" s="308" customFormat="1" ht="20.25" customHeight="1">
      <c r="A50" s="306">
        <f t="shared" si="4"/>
        <v>47</v>
      </c>
      <c r="B50" s="241" t="s">
        <v>480</v>
      </c>
      <c r="C50" s="307"/>
      <c r="D50" s="307">
        <v>98787000</v>
      </c>
      <c r="E50" s="292">
        <f t="shared" si="0"/>
        <v>310251000</v>
      </c>
      <c r="F50" s="292">
        <f t="shared" si="1"/>
        <v>211464000</v>
      </c>
      <c r="G50" s="296">
        <f t="shared" si="9"/>
        <v>0</v>
      </c>
      <c r="H50" s="296">
        <f t="shared" si="10"/>
        <v>0</v>
      </c>
    </row>
    <row r="51" spans="1:8" s="308" customFormat="1" ht="20.25" customHeight="1">
      <c r="A51" s="306">
        <f t="shared" si="4"/>
        <v>48</v>
      </c>
      <c r="B51" s="241" t="s">
        <v>481</v>
      </c>
      <c r="C51" s="307"/>
      <c r="D51" s="307">
        <v>272918000</v>
      </c>
      <c r="E51" s="292">
        <f t="shared" si="0"/>
        <v>579134000</v>
      </c>
      <c r="F51" s="292">
        <f t="shared" si="1"/>
        <v>306216000</v>
      </c>
      <c r="G51" s="296">
        <f t="shared" si="9"/>
        <v>0</v>
      </c>
      <c r="H51" s="296">
        <f t="shared" si="10"/>
        <v>0</v>
      </c>
    </row>
    <row r="52" spans="1:8" s="308" customFormat="1" ht="20.25" customHeight="1">
      <c r="A52" s="306">
        <f t="shared" si="4"/>
        <v>49</v>
      </c>
      <c r="B52" s="241" t="s">
        <v>482</v>
      </c>
      <c r="C52" s="307"/>
      <c r="D52" s="307">
        <v>458524000</v>
      </c>
      <c r="E52" s="292">
        <f t="shared" si="0"/>
        <v>954349000</v>
      </c>
      <c r="F52" s="292">
        <f t="shared" si="1"/>
        <v>495825000</v>
      </c>
      <c r="G52" s="296">
        <f t="shared" si="9"/>
        <v>0</v>
      </c>
      <c r="H52" s="296">
        <f t="shared" si="10"/>
        <v>0</v>
      </c>
    </row>
    <row r="53" spans="1:8" s="308" customFormat="1" ht="20.25" customHeight="1">
      <c r="A53" s="306">
        <f t="shared" si="4"/>
        <v>50</v>
      </c>
      <c r="B53" s="241" t="s">
        <v>483</v>
      </c>
      <c r="C53" s="307"/>
      <c r="D53" s="307">
        <v>127818000</v>
      </c>
      <c r="E53" s="292">
        <f t="shared" si="0"/>
        <v>779321500</v>
      </c>
      <c r="F53" s="292">
        <f t="shared" si="1"/>
        <v>651503500</v>
      </c>
      <c r="G53" s="296">
        <f t="shared" si="9"/>
        <v>0</v>
      </c>
      <c r="H53" s="296">
        <f t="shared" si="10"/>
        <v>0</v>
      </c>
    </row>
    <row r="54" spans="1:8" s="308" customFormat="1" ht="20.25" customHeight="1">
      <c r="A54" s="306">
        <f t="shared" si="4"/>
        <v>51</v>
      </c>
      <c r="B54" s="241" t="s">
        <v>484</v>
      </c>
      <c r="C54" s="307"/>
      <c r="D54" s="307"/>
      <c r="E54" s="292">
        <f t="shared" si="0"/>
        <v>109217500</v>
      </c>
      <c r="F54" s="292">
        <f t="shared" si="1"/>
        <v>109217500</v>
      </c>
      <c r="G54" s="296">
        <f t="shared" si="9"/>
        <v>0</v>
      </c>
      <c r="H54" s="296">
        <f t="shared" si="10"/>
        <v>0</v>
      </c>
    </row>
    <row r="55" spans="1:8" s="308" customFormat="1" ht="20.25" customHeight="1">
      <c r="A55" s="306">
        <f t="shared" si="4"/>
        <v>52</v>
      </c>
      <c r="B55" s="241" t="s">
        <v>485</v>
      </c>
      <c r="C55" s="307"/>
      <c r="D55" s="307"/>
      <c r="E55" s="292">
        <f t="shared" si="0"/>
        <v>514664306</v>
      </c>
      <c r="F55" s="292">
        <f t="shared" si="1"/>
        <v>514664306</v>
      </c>
      <c r="G55" s="296">
        <f t="shared" si="9"/>
        <v>0</v>
      </c>
      <c r="H55" s="296">
        <f t="shared" si="10"/>
        <v>0</v>
      </c>
    </row>
    <row r="56" spans="1:8" s="308" customFormat="1" ht="20.25" customHeight="1">
      <c r="A56" s="306">
        <f t="shared" si="4"/>
        <v>53</v>
      </c>
      <c r="B56" s="241" t="s">
        <v>74</v>
      </c>
      <c r="C56" s="307"/>
      <c r="D56" s="307"/>
      <c r="E56" s="292">
        <f t="shared" si="0"/>
        <v>787106000</v>
      </c>
      <c r="F56" s="292">
        <f t="shared" si="1"/>
        <v>787106000</v>
      </c>
      <c r="G56" s="296">
        <f t="shared" si="9"/>
        <v>0</v>
      </c>
      <c r="H56" s="296">
        <f t="shared" si="10"/>
        <v>0</v>
      </c>
    </row>
    <row r="57" spans="1:8" s="308" customFormat="1" ht="20.25" customHeight="1">
      <c r="A57" s="306">
        <f t="shared" si="4"/>
        <v>54</v>
      </c>
      <c r="B57" s="241" t="s">
        <v>486</v>
      </c>
      <c r="C57" s="307"/>
      <c r="D57" s="307">
        <v>289918000</v>
      </c>
      <c r="E57" s="292">
        <f t="shared" si="0"/>
        <v>1245737000</v>
      </c>
      <c r="F57" s="292">
        <f t="shared" si="1"/>
        <v>955819000</v>
      </c>
      <c r="G57" s="296">
        <f t="shared" si="9"/>
        <v>0</v>
      </c>
      <c r="H57" s="296">
        <f t="shared" si="10"/>
        <v>0</v>
      </c>
    </row>
    <row r="58" spans="1:8" s="308" customFormat="1" ht="20.25" customHeight="1">
      <c r="A58" s="306">
        <f t="shared" si="4"/>
        <v>55</v>
      </c>
      <c r="B58" s="241" t="s">
        <v>487</v>
      </c>
      <c r="C58" s="307"/>
      <c r="D58" s="307"/>
      <c r="E58" s="292">
        <f t="shared" si="0"/>
        <v>221335000</v>
      </c>
      <c r="F58" s="292">
        <f t="shared" si="1"/>
        <v>221335000</v>
      </c>
      <c r="G58" s="296">
        <f t="shared" si="9"/>
        <v>0</v>
      </c>
      <c r="H58" s="296">
        <f t="shared" si="10"/>
        <v>0</v>
      </c>
    </row>
    <row r="59" spans="1:8" s="308" customFormat="1" ht="20.25" customHeight="1">
      <c r="A59" s="306">
        <f t="shared" si="4"/>
        <v>56</v>
      </c>
      <c r="B59" s="241" t="s">
        <v>488</v>
      </c>
      <c r="C59" s="307"/>
      <c r="D59" s="307"/>
      <c r="E59" s="292">
        <f t="shared" si="0"/>
        <v>445827500</v>
      </c>
      <c r="F59" s="292">
        <f t="shared" si="1"/>
        <v>445827500</v>
      </c>
      <c r="G59" s="296">
        <f t="shared" si="9"/>
        <v>0</v>
      </c>
      <c r="H59" s="296">
        <f t="shared" si="10"/>
        <v>0</v>
      </c>
    </row>
    <row r="60" spans="1:8" s="308" customFormat="1" ht="20.25" customHeight="1">
      <c r="A60" s="306">
        <f t="shared" si="4"/>
        <v>57</v>
      </c>
      <c r="B60" s="241" t="s">
        <v>489</v>
      </c>
      <c r="C60" s="307"/>
      <c r="D60" s="307"/>
      <c r="E60" s="292">
        <f t="shared" si="0"/>
        <v>225101000</v>
      </c>
      <c r="F60" s="292">
        <f t="shared" si="1"/>
        <v>225101000</v>
      </c>
      <c r="G60" s="296">
        <f t="shared" si="9"/>
        <v>0</v>
      </c>
      <c r="H60" s="296">
        <f t="shared" si="10"/>
        <v>0</v>
      </c>
    </row>
    <row r="61" spans="1:8" s="308" customFormat="1" ht="20.25" customHeight="1">
      <c r="A61" s="306">
        <f t="shared" si="4"/>
        <v>58</v>
      </c>
      <c r="B61" s="241" t="s">
        <v>490</v>
      </c>
      <c r="C61" s="307"/>
      <c r="D61" s="307"/>
      <c r="E61" s="292">
        <f t="shared" si="0"/>
        <v>318336000</v>
      </c>
      <c r="F61" s="292">
        <f t="shared" si="1"/>
        <v>318336000</v>
      </c>
      <c r="G61" s="296">
        <f t="shared" si="9"/>
        <v>0</v>
      </c>
      <c r="H61" s="296">
        <f t="shared" si="10"/>
        <v>0</v>
      </c>
    </row>
    <row r="62" spans="1:8" s="308" customFormat="1" ht="20.25" customHeight="1">
      <c r="A62" s="306">
        <f t="shared" si="4"/>
        <v>59</v>
      </c>
      <c r="B62" s="241" t="s">
        <v>491</v>
      </c>
      <c r="C62" s="307"/>
      <c r="D62" s="307"/>
      <c r="E62" s="292">
        <f t="shared" si="0"/>
        <v>472855000</v>
      </c>
      <c r="F62" s="292">
        <f t="shared" si="1"/>
        <v>472855000</v>
      </c>
      <c r="G62" s="296">
        <f t="shared" si="9"/>
        <v>0</v>
      </c>
      <c r="H62" s="296">
        <f t="shared" si="10"/>
        <v>0</v>
      </c>
    </row>
    <row r="63" spans="1:8" s="308" customFormat="1" ht="20.25" customHeight="1">
      <c r="A63" s="306">
        <f t="shared" si="4"/>
        <v>60</v>
      </c>
      <c r="B63" s="241" t="s">
        <v>75</v>
      </c>
      <c r="C63" s="307"/>
      <c r="D63" s="307">
        <v>476147000</v>
      </c>
      <c r="E63" s="292">
        <f t="shared" si="0"/>
        <v>1426652500</v>
      </c>
      <c r="F63" s="292">
        <f t="shared" si="1"/>
        <v>950505500</v>
      </c>
      <c r="G63" s="296">
        <f t="shared" si="9"/>
        <v>0</v>
      </c>
      <c r="H63" s="296">
        <f t="shared" si="10"/>
        <v>0</v>
      </c>
    </row>
    <row r="64" spans="1:8" s="308" customFormat="1" ht="20.25" customHeight="1">
      <c r="A64" s="306">
        <f t="shared" si="4"/>
        <v>61</v>
      </c>
      <c r="B64" s="241" t="s">
        <v>492</v>
      </c>
      <c r="C64" s="307"/>
      <c r="D64" s="307">
        <v>158536000</v>
      </c>
      <c r="E64" s="292">
        <f t="shared" si="0"/>
        <v>158536000</v>
      </c>
      <c r="F64" s="292">
        <f t="shared" si="1"/>
        <v>0</v>
      </c>
      <c r="G64" s="296">
        <f t="shared" si="9"/>
        <v>0</v>
      </c>
      <c r="H64" s="296">
        <f t="shared" si="10"/>
        <v>0</v>
      </c>
    </row>
    <row r="65" spans="1:8" s="308" customFormat="1" ht="20.25" customHeight="1">
      <c r="A65" s="306">
        <f t="shared" si="4"/>
        <v>62</v>
      </c>
      <c r="B65" s="241" t="s">
        <v>76</v>
      </c>
      <c r="C65" s="307"/>
      <c r="D65" s="307">
        <v>14250000</v>
      </c>
      <c r="E65" s="292">
        <f t="shared" si="0"/>
        <v>1158595000</v>
      </c>
      <c r="F65" s="292">
        <f t="shared" si="1"/>
        <v>1144345000</v>
      </c>
      <c r="G65" s="296">
        <f t="shared" si="9"/>
        <v>0</v>
      </c>
      <c r="H65" s="296">
        <f t="shared" si="10"/>
        <v>0</v>
      </c>
    </row>
    <row r="66" spans="1:8" s="308" customFormat="1" ht="20.25" customHeight="1">
      <c r="A66" s="306">
        <f t="shared" si="4"/>
        <v>63</v>
      </c>
      <c r="B66" s="241" t="s">
        <v>77</v>
      </c>
      <c r="C66" s="307"/>
      <c r="D66" s="307"/>
      <c r="E66" s="292">
        <f t="shared" si="0"/>
        <v>389354000</v>
      </c>
      <c r="F66" s="292">
        <f t="shared" si="1"/>
        <v>389354000</v>
      </c>
      <c r="G66" s="296">
        <f t="shared" si="9"/>
        <v>0</v>
      </c>
      <c r="H66" s="296">
        <f t="shared" si="10"/>
        <v>0</v>
      </c>
    </row>
    <row r="67" spans="1:8" s="308" customFormat="1" ht="20.25" customHeight="1">
      <c r="A67" s="306">
        <f t="shared" si="4"/>
        <v>64</v>
      </c>
      <c r="B67" s="241" t="s">
        <v>493</v>
      </c>
      <c r="C67" s="307"/>
      <c r="D67" s="307"/>
      <c r="E67" s="292">
        <f t="shared" si="0"/>
        <v>635106500</v>
      </c>
      <c r="F67" s="292">
        <f t="shared" si="1"/>
        <v>635106500</v>
      </c>
      <c r="G67" s="296">
        <f t="shared" si="9"/>
        <v>0</v>
      </c>
      <c r="H67" s="296">
        <f t="shared" si="10"/>
        <v>0</v>
      </c>
    </row>
    <row r="68" spans="1:8" s="308" customFormat="1" ht="20.25" customHeight="1">
      <c r="A68" s="306">
        <f t="shared" si="4"/>
        <v>65</v>
      </c>
      <c r="B68" s="241" t="s">
        <v>174</v>
      </c>
      <c r="C68" s="307"/>
      <c r="D68" s="307"/>
      <c r="E68" s="292">
        <f t="shared" si="0"/>
        <v>612421500</v>
      </c>
      <c r="F68" s="292">
        <f t="shared" si="1"/>
        <v>612421500</v>
      </c>
      <c r="G68" s="296">
        <f t="shared" si="9"/>
        <v>0</v>
      </c>
      <c r="H68" s="296">
        <f t="shared" si="10"/>
        <v>0</v>
      </c>
    </row>
    <row r="69" spans="1:8" s="308" customFormat="1" ht="20.25" customHeight="1">
      <c r="A69" s="306">
        <f t="shared" si="4"/>
        <v>66</v>
      </c>
      <c r="B69" s="241" t="s">
        <v>78</v>
      </c>
      <c r="C69" s="307"/>
      <c r="D69" s="307">
        <v>235664000</v>
      </c>
      <c r="E69" s="292">
        <f t="shared" si="0"/>
        <v>487180000</v>
      </c>
      <c r="F69" s="292">
        <f t="shared" si="1"/>
        <v>251516000</v>
      </c>
      <c r="G69" s="296">
        <f t="shared" si="9"/>
        <v>0</v>
      </c>
      <c r="H69" s="296">
        <f t="shared" si="10"/>
        <v>0</v>
      </c>
    </row>
    <row r="70" spans="1:8" s="308" customFormat="1" ht="20.25" customHeight="1">
      <c r="A70" s="306">
        <f t="shared" ref="A70:A94" si="11">ROW(A70)-3</f>
        <v>67</v>
      </c>
      <c r="B70" s="241" t="s">
        <v>494</v>
      </c>
      <c r="C70" s="307"/>
      <c r="D70" s="307">
        <v>153846000</v>
      </c>
      <c r="E70" s="292">
        <f t="shared" si="0"/>
        <v>429860000</v>
      </c>
      <c r="F70" s="292">
        <f t="shared" si="1"/>
        <v>276014000</v>
      </c>
      <c r="G70" s="296">
        <f t="shared" si="9"/>
        <v>0</v>
      </c>
      <c r="H70" s="296">
        <f t="shared" si="10"/>
        <v>0</v>
      </c>
    </row>
    <row r="71" spans="1:8" s="308" customFormat="1" ht="20.25" customHeight="1">
      <c r="A71" s="306">
        <f t="shared" si="11"/>
        <v>68</v>
      </c>
      <c r="B71" s="241" t="s">
        <v>173</v>
      </c>
      <c r="C71" s="307"/>
      <c r="D71" s="307">
        <v>294049000</v>
      </c>
      <c r="E71" s="292">
        <f t="shared" ref="E71:E94" si="12">SUMIF(DSKH,$B71,DSN)</f>
        <v>872780000</v>
      </c>
      <c r="F71" s="292">
        <f t="shared" ref="F71:F94" si="13">SUMIF(DSKH,$B71,DSC)</f>
        <v>578731000</v>
      </c>
      <c r="G71" s="296">
        <f t="shared" si="9"/>
        <v>0</v>
      </c>
      <c r="H71" s="296">
        <f t="shared" si="10"/>
        <v>0</v>
      </c>
    </row>
    <row r="72" spans="1:8" s="308" customFormat="1" ht="20.25" customHeight="1">
      <c r="A72" s="306">
        <f t="shared" si="11"/>
        <v>69</v>
      </c>
      <c r="B72" s="241" t="s">
        <v>79</v>
      </c>
      <c r="C72" s="307"/>
      <c r="D72" s="307"/>
      <c r="E72" s="292">
        <f t="shared" si="12"/>
        <v>228431000</v>
      </c>
      <c r="F72" s="292">
        <f t="shared" si="13"/>
        <v>228431000</v>
      </c>
      <c r="G72" s="296">
        <f t="shared" si="9"/>
        <v>0</v>
      </c>
      <c r="H72" s="296">
        <f t="shared" si="10"/>
        <v>0</v>
      </c>
    </row>
    <row r="73" spans="1:8" s="308" customFormat="1" ht="20.25" customHeight="1">
      <c r="A73" s="306">
        <f t="shared" si="11"/>
        <v>70</v>
      </c>
      <c r="B73" s="241" t="s">
        <v>175</v>
      </c>
      <c r="C73" s="307"/>
      <c r="D73" s="307">
        <v>272493000</v>
      </c>
      <c r="E73" s="292">
        <f t="shared" si="12"/>
        <v>634123000</v>
      </c>
      <c r="F73" s="292">
        <f t="shared" si="13"/>
        <v>361630000</v>
      </c>
      <c r="G73" s="296">
        <f t="shared" si="9"/>
        <v>0</v>
      </c>
      <c r="H73" s="296">
        <f t="shared" si="10"/>
        <v>0</v>
      </c>
    </row>
    <row r="74" spans="1:8" s="308" customFormat="1" ht="20.25" customHeight="1">
      <c r="A74" s="306">
        <f t="shared" si="11"/>
        <v>71</v>
      </c>
      <c r="B74" s="241" t="s">
        <v>171</v>
      </c>
      <c r="C74" s="307"/>
      <c r="D74" s="307"/>
      <c r="E74" s="292">
        <f t="shared" si="12"/>
        <v>283102500</v>
      </c>
      <c r="F74" s="292">
        <f t="shared" si="13"/>
        <v>283102500</v>
      </c>
      <c r="G74" s="296">
        <f t="shared" si="9"/>
        <v>0</v>
      </c>
      <c r="H74" s="296">
        <f t="shared" si="10"/>
        <v>0</v>
      </c>
    </row>
    <row r="75" spans="1:8" s="308" customFormat="1" ht="20.25" customHeight="1">
      <c r="A75" s="306">
        <f t="shared" si="11"/>
        <v>72</v>
      </c>
      <c r="B75" s="241" t="s">
        <v>70</v>
      </c>
      <c r="C75" s="307"/>
      <c r="D75" s="307">
        <v>209744000</v>
      </c>
      <c r="E75" s="292">
        <f t="shared" si="12"/>
        <v>1088017500</v>
      </c>
      <c r="F75" s="292">
        <f t="shared" si="13"/>
        <v>878273500</v>
      </c>
      <c r="G75" s="296">
        <f t="shared" si="9"/>
        <v>0</v>
      </c>
      <c r="H75" s="296">
        <f t="shared" si="10"/>
        <v>0</v>
      </c>
    </row>
    <row r="76" spans="1:8" s="308" customFormat="1" ht="20.25" customHeight="1">
      <c r="A76" s="306">
        <f t="shared" si="11"/>
        <v>73</v>
      </c>
      <c r="B76" s="241" t="s">
        <v>495</v>
      </c>
      <c r="C76" s="307"/>
      <c r="D76" s="307">
        <v>151232000</v>
      </c>
      <c r="E76" s="292">
        <f t="shared" si="12"/>
        <v>151232000</v>
      </c>
      <c r="F76" s="292">
        <f t="shared" si="13"/>
        <v>0</v>
      </c>
      <c r="G76" s="296">
        <f t="shared" si="9"/>
        <v>0</v>
      </c>
      <c r="H76" s="296">
        <f t="shared" si="10"/>
        <v>0</v>
      </c>
    </row>
    <row r="77" spans="1:8" s="308" customFormat="1" ht="20.25" customHeight="1">
      <c r="A77" s="306">
        <f t="shared" si="11"/>
        <v>74</v>
      </c>
      <c r="B77" s="241" t="s">
        <v>131</v>
      </c>
      <c r="C77" s="307"/>
      <c r="D77" s="307">
        <v>92191000</v>
      </c>
      <c r="E77" s="292">
        <f t="shared" si="12"/>
        <v>648021000</v>
      </c>
      <c r="F77" s="292">
        <f t="shared" si="13"/>
        <v>555830000</v>
      </c>
      <c r="G77" s="296">
        <f t="shared" si="9"/>
        <v>0</v>
      </c>
      <c r="H77" s="296">
        <f t="shared" si="10"/>
        <v>0</v>
      </c>
    </row>
    <row r="78" spans="1:8" s="308" customFormat="1" ht="20.25" customHeight="1">
      <c r="A78" s="306">
        <f t="shared" si="11"/>
        <v>75</v>
      </c>
      <c r="B78" s="241" t="s">
        <v>496</v>
      </c>
      <c r="C78" s="307"/>
      <c r="D78" s="307">
        <v>452207000</v>
      </c>
      <c r="E78" s="292">
        <f t="shared" si="12"/>
        <v>1479124000</v>
      </c>
      <c r="F78" s="292">
        <f t="shared" si="13"/>
        <v>1026917000</v>
      </c>
      <c r="G78" s="296">
        <f t="shared" si="9"/>
        <v>0</v>
      </c>
      <c r="H78" s="296">
        <f t="shared" si="10"/>
        <v>0</v>
      </c>
    </row>
    <row r="79" spans="1:8" s="308" customFormat="1" ht="20.25" customHeight="1">
      <c r="A79" s="306">
        <f t="shared" si="11"/>
        <v>76</v>
      </c>
      <c r="B79" s="241" t="s">
        <v>80</v>
      </c>
      <c r="C79" s="307"/>
      <c r="D79" s="307">
        <v>96152000</v>
      </c>
      <c r="E79" s="292">
        <f t="shared" si="12"/>
        <v>870956500</v>
      </c>
      <c r="F79" s="292">
        <f t="shared" si="13"/>
        <v>774804500</v>
      </c>
      <c r="G79" s="296">
        <f t="shared" si="9"/>
        <v>0</v>
      </c>
      <c r="H79" s="296">
        <f t="shared" si="10"/>
        <v>0</v>
      </c>
    </row>
    <row r="80" spans="1:8" s="308" customFormat="1" ht="20.25" customHeight="1">
      <c r="A80" s="306">
        <f t="shared" si="11"/>
        <v>77</v>
      </c>
      <c r="B80" s="241" t="s">
        <v>497</v>
      </c>
      <c r="C80" s="307"/>
      <c r="D80" s="307"/>
      <c r="E80" s="292">
        <f t="shared" si="12"/>
        <v>1429193000</v>
      </c>
      <c r="F80" s="292">
        <f t="shared" si="13"/>
        <v>1429193000</v>
      </c>
      <c r="G80" s="296">
        <f t="shared" si="9"/>
        <v>0</v>
      </c>
      <c r="H80" s="296">
        <f t="shared" si="10"/>
        <v>0</v>
      </c>
    </row>
    <row r="81" spans="1:8" s="308" customFormat="1" ht="20.25" customHeight="1">
      <c r="A81" s="306">
        <f t="shared" si="11"/>
        <v>78</v>
      </c>
      <c r="B81" s="241" t="s">
        <v>176</v>
      </c>
      <c r="C81" s="307"/>
      <c r="D81" s="307"/>
      <c r="E81" s="292">
        <f t="shared" si="12"/>
        <v>659976000</v>
      </c>
      <c r="F81" s="292">
        <f t="shared" si="13"/>
        <v>659976000</v>
      </c>
      <c r="G81" s="296">
        <f t="shared" si="9"/>
        <v>0</v>
      </c>
      <c r="H81" s="296">
        <f t="shared" si="10"/>
        <v>0</v>
      </c>
    </row>
    <row r="82" spans="1:8" s="308" customFormat="1" ht="20.25" customHeight="1">
      <c r="A82" s="306">
        <f t="shared" si="11"/>
        <v>79</v>
      </c>
      <c r="B82" s="241" t="s">
        <v>498</v>
      </c>
      <c r="C82" s="307"/>
      <c r="D82" s="307">
        <v>564867000</v>
      </c>
      <c r="E82" s="292">
        <f t="shared" si="12"/>
        <v>564867000</v>
      </c>
      <c r="F82" s="292">
        <f t="shared" si="13"/>
        <v>0</v>
      </c>
      <c r="G82" s="296">
        <f t="shared" si="9"/>
        <v>0</v>
      </c>
      <c r="H82" s="296">
        <f t="shared" si="10"/>
        <v>0</v>
      </c>
    </row>
    <row r="83" spans="1:8" s="308" customFormat="1" ht="20.25" customHeight="1">
      <c r="A83" s="306">
        <f t="shared" si="11"/>
        <v>80</v>
      </c>
      <c r="B83" s="241" t="s">
        <v>177</v>
      </c>
      <c r="C83" s="307"/>
      <c r="D83" s="307">
        <v>420356000</v>
      </c>
      <c r="E83" s="292">
        <f t="shared" si="12"/>
        <v>1851253500</v>
      </c>
      <c r="F83" s="292">
        <f t="shared" si="13"/>
        <v>1430897500</v>
      </c>
      <c r="G83" s="296">
        <f t="shared" si="9"/>
        <v>0</v>
      </c>
      <c r="H83" s="296">
        <f t="shared" si="10"/>
        <v>0</v>
      </c>
    </row>
    <row r="84" spans="1:8" s="308" customFormat="1" ht="20.25" customHeight="1">
      <c r="A84" s="306">
        <f t="shared" si="11"/>
        <v>81</v>
      </c>
      <c r="B84" s="241" t="s">
        <v>178</v>
      </c>
      <c r="C84" s="307"/>
      <c r="D84" s="307">
        <v>334851000</v>
      </c>
      <c r="E84" s="292">
        <f t="shared" si="12"/>
        <v>1311300000</v>
      </c>
      <c r="F84" s="292">
        <f t="shared" si="13"/>
        <v>976449000</v>
      </c>
      <c r="G84" s="296">
        <f t="shared" si="9"/>
        <v>0</v>
      </c>
      <c r="H84" s="296">
        <f t="shared" si="10"/>
        <v>0</v>
      </c>
    </row>
    <row r="85" spans="1:8" s="308" customFormat="1" ht="20.25" customHeight="1">
      <c r="A85" s="306">
        <f t="shared" si="11"/>
        <v>82</v>
      </c>
      <c r="B85" s="241" t="s">
        <v>81</v>
      </c>
      <c r="C85" s="307"/>
      <c r="D85" s="307">
        <v>361790000</v>
      </c>
      <c r="E85" s="292">
        <f t="shared" si="12"/>
        <v>1273612000</v>
      </c>
      <c r="F85" s="292">
        <f t="shared" si="13"/>
        <v>911822000</v>
      </c>
      <c r="G85" s="296">
        <f t="shared" si="9"/>
        <v>0</v>
      </c>
      <c r="H85" s="296">
        <f t="shared" si="10"/>
        <v>0</v>
      </c>
    </row>
    <row r="86" spans="1:8" s="308" customFormat="1" ht="20.25" customHeight="1">
      <c r="A86" s="306">
        <f t="shared" si="11"/>
        <v>83</v>
      </c>
      <c r="B86" s="241" t="s">
        <v>499</v>
      </c>
      <c r="C86" s="307"/>
      <c r="D86" s="307">
        <v>166953000</v>
      </c>
      <c r="E86" s="292">
        <f t="shared" si="12"/>
        <v>166953000</v>
      </c>
      <c r="F86" s="292">
        <f t="shared" si="13"/>
        <v>0</v>
      </c>
      <c r="G86" s="296">
        <f t="shared" si="9"/>
        <v>0</v>
      </c>
      <c r="H86" s="296">
        <f t="shared" si="10"/>
        <v>0</v>
      </c>
    </row>
    <row r="87" spans="1:8" s="308" customFormat="1" ht="20.25" customHeight="1">
      <c r="A87" s="306">
        <f t="shared" si="11"/>
        <v>84</v>
      </c>
      <c r="B87" s="241" t="s">
        <v>82</v>
      </c>
      <c r="C87" s="307"/>
      <c r="D87" s="307">
        <v>123336000</v>
      </c>
      <c r="E87" s="292">
        <f t="shared" si="12"/>
        <v>123336000</v>
      </c>
      <c r="F87" s="292">
        <f t="shared" si="13"/>
        <v>0</v>
      </c>
      <c r="G87" s="296">
        <f t="shared" si="9"/>
        <v>0</v>
      </c>
      <c r="H87" s="296">
        <f t="shared" si="10"/>
        <v>0</v>
      </c>
    </row>
    <row r="88" spans="1:8" s="308" customFormat="1" ht="20.25" customHeight="1">
      <c r="A88" s="306">
        <f t="shared" si="11"/>
        <v>85</v>
      </c>
      <c r="B88" s="241" t="s">
        <v>83</v>
      </c>
      <c r="C88" s="307"/>
      <c r="D88" s="307">
        <v>246172000</v>
      </c>
      <c r="E88" s="292">
        <f t="shared" si="12"/>
        <v>1846872500</v>
      </c>
      <c r="F88" s="292">
        <f t="shared" si="13"/>
        <v>1600700500</v>
      </c>
      <c r="G88" s="296">
        <f t="shared" si="9"/>
        <v>0</v>
      </c>
      <c r="H88" s="296">
        <f t="shared" si="10"/>
        <v>0</v>
      </c>
    </row>
    <row r="89" spans="1:8" s="308" customFormat="1" ht="20.25" customHeight="1">
      <c r="A89" s="306">
        <f t="shared" si="11"/>
        <v>86</v>
      </c>
      <c r="B89" s="241" t="s">
        <v>500</v>
      </c>
      <c r="C89" s="307"/>
      <c r="D89" s="307">
        <v>159201000</v>
      </c>
      <c r="E89" s="292">
        <f t="shared" si="12"/>
        <v>159201000</v>
      </c>
      <c r="F89" s="292">
        <f t="shared" si="13"/>
        <v>0</v>
      </c>
      <c r="G89" s="296">
        <f t="shared" si="9"/>
        <v>0</v>
      </c>
      <c r="H89" s="296">
        <f t="shared" si="10"/>
        <v>0</v>
      </c>
    </row>
    <row r="90" spans="1:8" s="308" customFormat="1" ht="20.25" customHeight="1">
      <c r="A90" s="306">
        <f t="shared" si="11"/>
        <v>87</v>
      </c>
      <c r="B90" s="241" t="s">
        <v>179</v>
      </c>
      <c r="C90" s="307"/>
      <c r="D90" s="307"/>
      <c r="E90" s="292">
        <f t="shared" si="12"/>
        <v>716318488</v>
      </c>
      <c r="F90" s="292">
        <f t="shared" si="13"/>
        <v>716318488</v>
      </c>
      <c r="G90" s="296">
        <f t="shared" si="9"/>
        <v>0</v>
      </c>
      <c r="H90" s="296">
        <f t="shared" si="10"/>
        <v>0</v>
      </c>
    </row>
    <row r="91" spans="1:8" s="308" customFormat="1" ht="20.25" customHeight="1">
      <c r="A91" s="306">
        <f t="shared" si="11"/>
        <v>88</v>
      </c>
      <c r="B91" s="241" t="s">
        <v>84</v>
      </c>
      <c r="C91" s="307"/>
      <c r="D91" s="307"/>
      <c r="E91" s="292">
        <f t="shared" si="12"/>
        <v>828780000</v>
      </c>
      <c r="F91" s="292">
        <f t="shared" si="13"/>
        <v>828780000</v>
      </c>
      <c r="G91" s="296">
        <f t="shared" si="9"/>
        <v>0</v>
      </c>
      <c r="H91" s="296">
        <f t="shared" si="10"/>
        <v>0</v>
      </c>
    </row>
    <row r="92" spans="1:8" s="308" customFormat="1" ht="20.25" customHeight="1">
      <c r="A92" s="306">
        <f t="shared" si="11"/>
        <v>89</v>
      </c>
      <c r="B92" s="241" t="s">
        <v>501</v>
      </c>
      <c r="C92" s="307"/>
      <c r="D92" s="307"/>
      <c r="E92" s="292">
        <f t="shared" si="12"/>
        <v>819791000</v>
      </c>
      <c r="F92" s="292">
        <f t="shared" si="13"/>
        <v>819791000</v>
      </c>
      <c r="G92" s="296">
        <f t="shared" si="9"/>
        <v>0</v>
      </c>
      <c r="H92" s="296">
        <f t="shared" si="10"/>
        <v>0</v>
      </c>
    </row>
    <row r="93" spans="1:8" s="308" customFormat="1" ht="20.25" customHeight="1">
      <c r="A93" s="306">
        <f t="shared" si="11"/>
        <v>90</v>
      </c>
      <c r="B93" s="241" t="s">
        <v>502</v>
      </c>
      <c r="C93" s="307"/>
      <c r="D93" s="307"/>
      <c r="E93" s="292">
        <f t="shared" si="12"/>
        <v>1056047500</v>
      </c>
      <c r="F93" s="292">
        <f t="shared" si="13"/>
        <v>1056047500</v>
      </c>
      <c r="G93" s="296">
        <f t="shared" si="9"/>
        <v>0</v>
      </c>
      <c r="H93" s="296">
        <f t="shared" si="10"/>
        <v>0</v>
      </c>
    </row>
    <row r="94" spans="1:8" s="308" customFormat="1" ht="20.25" customHeight="1">
      <c r="A94" s="306">
        <f t="shared" si="11"/>
        <v>91</v>
      </c>
      <c r="B94" s="241" t="s">
        <v>180</v>
      </c>
      <c r="C94" s="307"/>
      <c r="D94" s="307">
        <v>583325000</v>
      </c>
      <c r="E94" s="292">
        <f t="shared" si="12"/>
        <v>1474790000</v>
      </c>
      <c r="F94" s="292">
        <f t="shared" si="13"/>
        <v>891465000</v>
      </c>
      <c r="G94" s="296">
        <f t="shared" si="9"/>
        <v>0</v>
      </c>
      <c r="H94" s="296">
        <f t="shared" si="10"/>
        <v>0</v>
      </c>
    </row>
    <row r="95" spans="1:8" s="308" customFormat="1" ht="20.25" customHeight="1">
      <c r="A95" s="309"/>
      <c r="B95" s="310"/>
      <c r="C95" s="311"/>
      <c r="D95" s="311"/>
      <c r="E95" s="311"/>
      <c r="F95" s="311"/>
      <c r="G95" s="312"/>
      <c r="H95" s="312"/>
    </row>
    <row r="96" spans="1:8" s="288" customFormat="1" ht="20.25" customHeight="1">
      <c r="A96" s="313"/>
      <c r="B96" s="313"/>
      <c r="C96" s="314">
        <f>SUM(C4:C95)</f>
        <v>74104350</v>
      </c>
      <c r="D96" s="314">
        <f>SUM(D4:D95)</f>
        <v>9754533668</v>
      </c>
      <c r="E96" s="314">
        <f>SUM(E4:E95)</f>
        <v>48739535498</v>
      </c>
      <c r="F96" s="314">
        <f>SUM(F4:F95)</f>
        <v>39517416547</v>
      </c>
      <c r="G96" s="314">
        <f>SUM(G4:G95)</f>
        <v>77569500</v>
      </c>
      <c r="H96" s="314">
        <f>SUM(H4:H95)</f>
        <v>535879867</v>
      </c>
    </row>
    <row r="97" spans="3:8" s="288" customFormat="1" ht="15">
      <c r="D97" s="315"/>
      <c r="H97" s="316"/>
    </row>
    <row r="98" spans="3:8" s="288" customFormat="1" ht="15">
      <c r="C98" s="316">
        <v>74104350</v>
      </c>
      <c r="D98" s="316">
        <v>9754533668</v>
      </c>
      <c r="E98" s="316">
        <v>48739535498</v>
      </c>
      <c r="F98" s="316">
        <v>39517416547</v>
      </c>
      <c r="G98" s="316">
        <v>77569500</v>
      </c>
      <c r="H98" s="316">
        <v>535879867</v>
      </c>
    </row>
    <row r="99" spans="3:8" s="317" customFormat="1" ht="16.5">
      <c r="E99" s="316"/>
      <c r="F99" s="316"/>
      <c r="H99" s="318"/>
    </row>
    <row r="100" spans="3:8" s="317" customFormat="1" ht="16.5">
      <c r="C100" s="319">
        <f>C96-C98</f>
        <v>0</v>
      </c>
      <c r="D100" s="319">
        <f t="shared" ref="D100:H100" si="14">D96-D98</f>
        <v>0</v>
      </c>
      <c r="E100" s="319">
        <f t="shared" si="14"/>
        <v>0</v>
      </c>
      <c r="F100" s="319">
        <f t="shared" si="14"/>
        <v>0</v>
      </c>
      <c r="G100" s="319">
        <f t="shared" si="14"/>
        <v>0</v>
      </c>
      <c r="H100" s="319">
        <f t="shared" si="14"/>
        <v>0</v>
      </c>
    </row>
    <row r="101" spans="3:8" s="317" customFormat="1" ht="16.5">
      <c r="F101" s="318"/>
      <c r="G101" s="319"/>
      <c r="H101" s="319"/>
    </row>
    <row r="102" spans="3:8" s="317" customFormat="1" ht="16.5">
      <c r="H102" s="318"/>
    </row>
    <row r="104" spans="3:8">
      <c r="F104" s="39"/>
    </row>
  </sheetData>
  <autoFilter ref="A3:H95"/>
  <mergeCells count="6">
    <mergeCell ref="G2:H2"/>
    <mergeCell ref="A1:H1"/>
    <mergeCell ref="A2:A3"/>
    <mergeCell ref="B2:B3"/>
    <mergeCell ref="C2:D2"/>
    <mergeCell ref="E2:F2"/>
  </mergeCells>
  <phoneticPr fontId="30" type="noConversion"/>
  <dataValidations count="1">
    <dataValidation type="list" allowBlank="1" showInputMessage="1" showErrorMessage="1" sqref="B14:B15">
      <formula1>Loai3</formula1>
    </dataValidation>
  </dataValidations>
  <printOptions horizontalCentered="1"/>
  <pageMargins left="0" right="0" top="0" bottom="0" header="0" footer="0"/>
  <pageSetup paperSize="9"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8" filterMode="1" enableFormatConditionsCalculation="0">
    <tabColor indexed="12"/>
  </sheetPr>
  <dimension ref="A2:I1289"/>
  <sheetViews>
    <sheetView topLeftCell="A11" zoomScale="90" zoomScaleNormal="90" workbookViewId="0">
      <pane ySplit="3" topLeftCell="A14" activePane="bottomLeft" state="frozen"/>
      <selection activeCell="B26" sqref="B26"/>
      <selection pane="bottomLeft" activeCell="G187" sqref="G187"/>
    </sheetView>
  </sheetViews>
  <sheetFormatPr defaultRowHeight="14.25" customHeight="1"/>
  <cols>
    <col min="1" max="1" width="10" style="46" customWidth="1"/>
    <col min="2" max="2" width="9.42578125" style="47" customWidth="1"/>
    <col min="3" max="3" width="10" style="47" customWidth="1"/>
    <col min="4" max="4" width="41.140625" style="46" customWidth="1"/>
    <col min="5" max="5" width="42.28515625" style="46" customWidth="1"/>
    <col min="6" max="6" width="10.42578125" style="47" customWidth="1"/>
    <col min="7" max="7" width="14.5703125" style="46" customWidth="1"/>
    <col min="8" max="8" width="13.28515625" style="46" customWidth="1"/>
    <col min="9" max="9" width="9.140625" style="46"/>
    <col min="10" max="10" width="10.140625" style="46" bestFit="1" customWidth="1"/>
    <col min="11" max="16384" width="9.140625" style="46"/>
  </cols>
  <sheetData>
    <row r="2" spans="1:9" s="43" customFormat="1" ht="14.25" customHeight="1">
      <c r="A2" s="41" t="s">
        <v>85</v>
      </c>
      <c r="B2" s="42"/>
      <c r="C2" s="42"/>
      <c r="G2" s="78"/>
      <c r="H2" s="1" t="s">
        <v>113</v>
      </c>
    </row>
    <row r="3" spans="1:9" s="43" customFormat="1" ht="14.25" customHeight="1">
      <c r="A3" s="44" t="e">
        <f>#REF!</f>
        <v>#REF!</v>
      </c>
      <c r="B3" s="42"/>
      <c r="C3" s="42"/>
      <c r="G3" s="79"/>
      <c r="H3" s="277" t="s">
        <v>114</v>
      </c>
    </row>
    <row r="4" spans="1:9" s="43" customFormat="1" ht="14.25" customHeight="1">
      <c r="A4" s="45"/>
      <c r="B4" s="42"/>
      <c r="C4" s="42"/>
      <c r="G4" s="79"/>
      <c r="H4" s="277"/>
    </row>
    <row r="5" spans="1:9" ht="28.5" customHeight="1">
      <c r="A5" s="276" t="s">
        <v>86</v>
      </c>
      <c r="B5" s="276"/>
      <c r="C5" s="276"/>
      <c r="D5" s="276"/>
      <c r="E5" s="276"/>
      <c r="F5" s="276"/>
      <c r="G5" s="276"/>
      <c r="H5" s="276"/>
    </row>
    <row r="6" spans="1:9" ht="14.25" customHeight="1">
      <c r="A6" s="255" t="s">
        <v>0</v>
      </c>
      <c r="B6" s="255"/>
      <c r="C6" s="255"/>
      <c r="D6" s="255"/>
      <c r="E6" s="255"/>
      <c r="F6" s="255"/>
      <c r="G6" s="255"/>
      <c r="H6" s="255"/>
    </row>
    <row r="7" spans="1:9" ht="14.25" customHeight="1">
      <c r="A7" s="255" t="s">
        <v>87</v>
      </c>
      <c r="B7" s="255"/>
      <c r="C7" s="255"/>
      <c r="D7" s="255"/>
      <c r="E7" s="255"/>
      <c r="F7" s="255"/>
      <c r="G7" s="255"/>
      <c r="H7" s="255"/>
    </row>
    <row r="8" spans="1:9" ht="14.25" customHeight="1">
      <c r="A8" s="255" t="s">
        <v>92</v>
      </c>
      <c r="B8" s="255"/>
      <c r="C8" s="255"/>
      <c r="D8" s="255"/>
      <c r="E8" s="255"/>
      <c r="F8" s="255"/>
      <c r="G8" s="255"/>
      <c r="H8" s="255"/>
    </row>
    <row r="9" spans="1:9" ht="14.25" customHeight="1">
      <c r="A9" s="255" t="s">
        <v>1</v>
      </c>
      <c r="B9" s="255"/>
      <c r="C9" s="255"/>
      <c r="D9" s="255"/>
      <c r="E9" s="255"/>
      <c r="F9" s="255"/>
      <c r="G9" s="255"/>
      <c r="H9" s="255"/>
    </row>
    <row r="10" spans="1:9" ht="14.25" customHeight="1">
      <c r="C10" s="275"/>
      <c r="D10" s="275"/>
      <c r="E10" s="275"/>
      <c r="F10" s="275"/>
      <c r="G10" s="275"/>
      <c r="H10" s="275"/>
    </row>
    <row r="11" spans="1:9" ht="21" customHeight="1">
      <c r="A11" s="266" t="s">
        <v>2</v>
      </c>
      <c r="B11" s="256" t="s">
        <v>3</v>
      </c>
      <c r="C11" s="269"/>
      <c r="D11" s="266" t="s">
        <v>4</v>
      </c>
      <c r="E11" s="266" t="s">
        <v>119</v>
      </c>
      <c r="F11" s="266" t="s">
        <v>5</v>
      </c>
      <c r="G11" s="256" t="s">
        <v>6</v>
      </c>
      <c r="H11" s="269"/>
    </row>
    <row r="12" spans="1:9" ht="21" customHeight="1">
      <c r="A12" s="267"/>
      <c r="B12" s="107" t="s">
        <v>8</v>
      </c>
      <c r="C12" s="107" t="s">
        <v>9</v>
      </c>
      <c r="D12" s="267"/>
      <c r="E12" s="267"/>
      <c r="F12" s="267"/>
      <c r="G12" s="107" t="s">
        <v>10</v>
      </c>
      <c r="H12" s="107" t="s">
        <v>11</v>
      </c>
    </row>
    <row r="13" spans="1:9" ht="11.25" customHeight="1">
      <c r="A13" s="48" t="s">
        <v>12</v>
      </c>
      <c r="B13" s="49" t="s">
        <v>13</v>
      </c>
      <c r="C13" s="48" t="s">
        <v>14</v>
      </c>
      <c r="D13" s="48" t="s">
        <v>15</v>
      </c>
      <c r="E13" s="48"/>
      <c r="F13" s="48" t="s">
        <v>16</v>
      </c>
      <c r="G13" s="48">
        <v>2</v>
      </c>
      <c r="H13" s="48">
        <v>3</v>
      </c>
    </row>
    <row r="14" spans="1:9" s="65" customFormat="1" ht="19.5" hidden="1" customHeight="1">
      <c r="A14" s="224">
        <f>C14</f>
        <v>41597</v>
      </c>
      <c r="B14" s="240" t="s">
        <v>503</v>
      </c>
      <c r="C14" s="224">
        <v>41597</v>
      </c>
      <c r="D14" s="226" t="s">
        <v>182</v>
      </c>
      <c r="E14" s="52" t="s">
        <v>57</v>
      </c>
      <c r="F14" s="227" t="s">
        <v>93</v>
      </c>
      <c r="G14" s="64"/>
      <c r="H14" s="53">
        <v>5100000</v>
      </c>
      <c r="I14" s="65">
        <f t="shared" ref="I14:I77" si="0">IF(A14&lt;&gt;"",MONTH(A14),"")</f>
        <v>11</v>
      </c>
    </row>
    <row r="15" spans="1:9" s="66" customFormat="1" ht="19.5" hidden="1" customHeight="1">
      <c r="A15" s="224">
        <f>C15</f>
        <v>41597</v>
      </c>
      <c r="B15" s="240" t="s">
        <v>503</v>
      </c>
      <c r="C15" s="220">
        <v>41597</v>
      </c>
      <c r="D15" s="221" t="s">
        <v>183</v>
      </c>
      <c r="E15" s="52" t="s">
        <v>57</v>
      </c>
      <c r="F15" s="222" t="s">
        <v>54</v>
      </c>
      <c r="G15" s="56"/>
      <c r="H15" s="56">
        <v>510000</v>
      </c>
      <c r="I15" s="65">
        <f t="shared" si="0"/>
        <v>11</v>
      </c>
    </row>
    <row r="16" spans="1:9" ht="19.5" hidden="1" customHeight="1">
      <c r="A16" s="224">
        <f>C16</f>
        <v>41597</v>
      </c>
      <c r="B16" s="223" t="s">
        <v>201</v>
      </c>
      <c r="C16" s="220">
        <v>41597</v>
      </c>
      <c r="D16" s="221" t="s">
        <v>504</v>
      </c>
      <c r="E16" s="52" t="s">
        <v>57</v>
      </c>
      <c r="F16" s="222" t="s">
        <v>124</v>
      </c>
      <c r="G16" s="56">
        <v>5610000</v>
      </c>
      <c r="H16" s="56"/>
      <c r="I16" s="65">
        <f t="shared" si="0"/>
        <v>11</v>
      </c>
    </row>
    <row r="17" spans="1:9" ht="19.5" hidden="1" customHeight="1">
      <c r="A17" s="224">
        <f>C17</f>
        <v>41333</v>
      </c>
      <c r="B17" s="225" t="s">
        <v>189</v>
      </c>
      <c r="C17" s="224">
        <v>41333</v>
      </c>
      <c r="D17" s="226" t="s">
        <v>505</v>
      </c>
      <c r="E17" s="283" t="s">
        <v>462</v>
      </c>
      <c r="F17" s="227" t="s">
        <v>93</v>
      </c>
      <c r="G17" s="53"/>
      <c r="H17" s="53">
        <v>1457280</v>
      </c>
      <c r="I17" s="65">
        <f t="shared" si="0"/>
        <v>2</v>
      </c>
    </row>
    <row r="18" spans="1:9" ht="19.5" hidden="1" customHeight="1">
      <c r="A18" s="224">
        <f>C18</f>
        <v>41333</v>
      </c>
      <c r="B18" s="225" t="s">
        <v>189</v>
      </c>
      <c r="C18" s="220">
        <v>41333</v>
      </c>
      <c r="D18" s="221" t="s">
        <v>505</v>
      </c>
      <c r="E18" s="283" t="s">
        <v>462</v>
      </c>
      <c r="F18" s="222" t="s">
        <v>54</v>
      </c>
      <c r="G18" s="57"/>
      <c r="H18" s="56">
        <v>145728</v>
      </c>
      <c r="I18" s="65">
        <f t="shared" si="0"/>
        <v>2</v>
      </c>
    </row>
    <row r="19" spans="1:9" ht="19.5" hidden="1" customHeight="1">
      <c r="A19" s="224">
        <v>41306</v>
      </c>
      <c r="B19" s="223" t="s">
        <v>122</v>
      </c>
      <c r="C19" s="220">
        <f>A19</f>
        <v>41306</v>
      </c>
      <c r="D19" s="221" t="s">
        <v>506</v>
      </c>
      <c r="E19" s="283" t="s">
        <v>462</v>
      </c>
      <c r="F19" s="222" t="s">
        <v>124</v>
      </c>
      <c r="G19" s="56">
        <v>1603008</v>
      </c>
      <c r="H19" s="56"/>
      <c r="I19" s="65">
        <f t="shared" si="0"/>
        <v>2</v>
      </c>
    </row>
    <row r="20" spans="1:9" ht="19.5" hidden="1" customHeight="1">
      <c r="A20" s="224">
        <f>C20</f>
        <v>41495</v>
      </c>
      <c r="B20" s="225" t="s">
        <v>181</v>
      </c>
      <c r="C20" s="224">
        <v>41495</v>
      </c>
      <c r="D20" s="226" t="s">
        <v>182</v>
      </c>
      <c r="E20" s="283" t="s">
        <v>463</v>
      </c>
      <c r="F20" s="227" t="s">
        <v>93</v>
      </c>
      <c r="G20" s="53"/>
      <c r="H20" s="53">
        <v>1200000</v>
      </c>
      <c r="I20" s="65">
        <f t="shared" si="0"/>
        <v>8</v>
      </c>
    </row>
    <row r="21" spans="1:9" ht="19.5" hidden="1" customHeight="1">
      <c r="A21" s="224">
        <f>C21</f>
        <v>41495</v>
      </c>
      <c r="B21" s="223" t="s">
        <v>181</v>
      </c>
      <c r="C21" s="220">
        <v>41495</v>
      </c>
      <c r="D21" s="221" t="s">
        <v>182</v>
      </c>
      <c r="E21" s="283" t="s">
        <v>463</v>
      </c>
      <c r="F21" s="222" t="s">
        <v>93</v>
      </c>
      <c r="G21" s="56"/>
      <c r="H21" s="56">
        <v>984000</v>
      </c>
      <c r="I21" s="65">
        <f t="shared" si="0"/>
        <v>8</v>
      </c>
    </row>
    <row r="22" spans="1:9" s="65" customFormat="1" ht="19.5" hidden="1" customHeight="1">
      <c r="A22" s="224">
        <f>C22</f>
        <v>41495</v>
      </c>
      <c r="B22" s="223" t="s">
        <v>181</v>
      </c>
      <c r="C22" s="220">
        <v>41495</v>
      </c>
      <c r="D22" s="221" t="s">
        <v>183</v>
      </c>
      <c r="E22" s="283" t="s">
        <v>463</v>
      </c>
      <c r="F22" s="222" t="s">
        <v>54</v>
      </c>
      <c r="G22" s="57"/>
      <c r="H22" s="56">
        <v>120000</v>
      </c>
      <c r="I22" s="65">
        <f t="shared" si="0"/>
        <v>8</v>
      </c>
    </row>
    <row r="23" spans="1:9" s="66" customFormat="1" ht="19.5" hidden="1" customHeight="1">
      <c r="A23" s="224">
        <f>C23</f>
        <v>41495</v>
      </c>
      <c r="B23" s="223" t="s">
        <v>181</v>
      </c>
      <c r="C23" s="220">
        <v>41495</v>
      </c>
      <c r="D23" s="221" t="s">
        <v>183</v>
      </c>
      <c r="E23" s="283" t="s">
        <v>463</v>
      </c>
      <c r="F23" s="222" t="s">
        <v>54</v>
      </c>
      <c r="G23" s="56"/>
      <c r="H23" s="56">
        <v>98400</v>
      </c>
      <c r="I23" s="65">
        <f t="shared" si="0"/>
        <v>8</v>
      </c>
    </row>
    <row r="24" spans="1:9" ht="19.5" hidden="1" customHeight="1">
      <c r="A24" s="224">
        <v>41495</v>
      </c>
      <c r="B24" s="223" t="s">
        <v>507</v>
      </c>
      <c r="C24" s="220">
        <f>A24</f>
        <v>41495</v>
      </c>
      <c r="D24" s="221" t="s">
        <v>504</v>
      </c>
      <c r="E24" s="283" t="s">
        <v>463</v>
      </c>
      <c r="F24" s="222" t="s">
        <v>124</v>
      </c>
      <c r="G24" s="56">
        <v>2402400</v>
      </c>
      <c r="H24" s="56"/>
      <c r="I24" s="65">
        <f t="shared" si="0"/>
        <v>8</v>
      </c>
    </row>
    <row r="25" spans="1:9" ht="19.5" hidden="1" customHeight="1">
      <c r="A25" s="224">
        <f>C25</f>
        <v>41523</v>
      </c>
      <c r="B25" s="58" t="s">
        <v>188</v>
      </c>
      <c r="C25" s="220">
        <v>41523</v>
      </c>
      <c r="D25" s="221" t="s">
        <v>182</v>
      </c>
      <c r="E25" s="283" t="s">
        <v>463</v>
      </c>
      <c r="F25" s="222" t="s">
        <v>93</v>
      </c>
      <c r="G25" s="57"/>
      <c r="H25" s="59">
        <v>3936000</v>
      </c>
      <c r="I25" s="65">
        <f t="shared" si="0"/>
        <v>9</v>
      </c>
    </row>
    <row r="26" spans="1:9" ht="19.5" hidden="1" customHeight="1">
      <c r="A26" s="224">
        <f>C26</f>
        <v>41523</v>
      </c>
      <c r="B26" s="235" t="s">
        <v>188</v>
      </c>
      <c r="C26" s="229">
        <v>41523</v>
      </c>
      <c r="D26" s="228" t="s">
        <v>183</v>
      </c>
      <c r="E26" s="283" t="s">
        <v>463</v>
      </c>
      <c r="F26" s="222" t="s">
        <v>54</v>
      </c>
      <c r="G26" s="76"/>
      <c r="H26" s="59">
        <v>393600</v>
      </c>
      <c r="I26" s="65">
        <f t="shared" si="0"/>
        <v>9</v>
      </c>
    </row>
    <row r="27" spans="1:9" s="65" customFormat="1" ht="19.5" hidden="1" customHeight="1">
      <c r="A27" s="224">
        <v>41523</v>
      </c>
      <c r="B27" s="235" t="s">
        <v>200</v>
      </c>
      <c r="C27" s="229">
        <f>A27</f>
        <v>41523</v>
      </c>
      <c r="D27" s="228" t="s">
        <v>504</v>
      </c>
      <c r="E27" s="283" t="s">
        <v>463</v>
      </c>
      <c r="F27" s="222" t="s">
        <v>124</v>
      </c>
      <c r="G27" s="76">
        <v>4329600</v>
      </c>
      <c r="H27" s="59"/>
      <c r="I27" s="65">
        <f t="shared" si="0"/>
        <v>9</v>
      </c>
    </row>
    <row r="28" spans="1:9" s="66" customFormat="1" ht="19.5" hidden="1" customHeight="1">
      <c r="A28" s="224">
        <f>C28</f>
        <v>41505</v>
      </c>
      <c r="B28" s="225" t="s">
        <v>189</v>
      </c>
      <c r="C28" s="224">
        <v>41505</v>
      </c>
      <c r="D28" s="226" t="s">
        <v>508</v>
      </c>
      <c r="E28" s="283" t="s">
        <v>464</v>
      </c>
      <c r="F28" s="227" t="s">
        <v>93</v>
      </c>
      <c r="G28" s="53"/>
      <c r="H28" s="53">
        <v>14000000</v>
      </c>
      <c r="I28" s="65">
        <f t="shared" si="0"/>
        <v>8</v>
      </c>
    </row>
    <row r="29" spans="1:9" s="65" customFormat="1" ht="19.5" hidden="1" customHeight="1">
      <c r="A29" s="224">
        <f>C29</f>
        <v>41505</v>
      </c>
      <c r="B29" s="225" t="s">
        <v>189</v>
      </c>
      <c r="C29" s="220">
        <v>41505</v>
      </c>
      <c r="D29" s="221" t="s">
        <v>509</v>
      </c>
      <c r="E29" s="283" t="s">
        <v>464</v>
      </c>
      <c r="F29" s="222" t="s">
        <v>54</v>
      </c>
      <c r="G29" s="56"/>
      <c r="H29" s="56">
        <v>700000</v>
      </c>
      <c r="I29" s="65">
        <f t="shared" si="0"/>
        <v>8</v>
      </c>
    </row>
    <row r="30" spans="1:9" s="65" customFormat="1" ht="19.5" hidden="1" customHeight="1">
      <c r="A30" s="224">
        <v>41505</v>
      </c>
      <c r="B30" s="223" t="s">
        <v>201</v>
      </c>
      <c r="C30" s="220">
        <f>A30</f>
        <v>41505</v>
      </c>
      <c r="D30" s="221" t="s">
        <v>510</v>
      </c>
      <c r="E30" s="283" t="s">
        <v>464</v>
      </c>
      <c r="F30" s="222" t="s">
        <v>124</v>
      </c>
      <c r="G30" s="56">
        <v>14700000</v>
      </c>
      <c r="H30" s="56"/>
      <c r="I30" s="65">
        <f t="shared" si="0"/>
        <v>8</v>
      </c>
    </row>
    <row r="31" spans="1:9" s="65" customFormat="1" ht="19.5" hidden="1" customHeight="1">
      <c r="A31" s="224">
        <f>C31</f>
        <v>41532</v>
      </c>
      <c r="B31" s="223" t="s">
        <v>511</v>
      </c>
      <c r="C31" s="220">
        <v>41532</v>
      </c>
      <c r="D31" s="221" t="s">
        <v>508</v>
      </c>
      <c r="E31" s="283" t="s">
        <v>464</v>
      </c>
      <c r="F31" s="222" t="s">
        <v>93</v>
      </c>
      <c r="G31" s="56"/>
      <c r="H31" s="56">
        <v>14000000</v>
      </c>
      <c r="I31" s="65">
        <f t="shared" si="0"/>
        <v>9</v>
      </c>
    </row>
    <row r="32" spans="1:9" s="65" customFormat="1" ht="19.5" hidden="1" customHeight="1">
      <c r="A32" s="224">
        <f>C32</f>
        <v>41532</v>
      </c>
      <c r="B32" s="223" t="s">
        <v>511</v>
      </c>
      <c r="C32" s="220">
        <v>41532</v>
      </c>
      <c r="D32" s="221" t="s">
        <v>509</v>
      </c>
      <c r="E32" s="283" t="s">
        <v>464</v>
      </c>
      <c r="F32" s="222" t="s">
        <v>54</v>
      </c>
      <c r="G32" s="57"/>
      <c r="H32" s="56">
        <v>700000</v>
      </c>
      <c r="I32" s="65">
        <f t="shared" si="0"/>
        <v>9</v>
      </c>
    </row>
    <row r="33" spans="1:9" s="65" customFormat="1" ht="19.5" hidden="1" customHeight="1">
      <c r="A33" s="224">
        <v>41532</v>
      </c>
      <c r="B33" s="58" t="s">
        <v>195</v>
      </c>
      <c r="C33" s="220">
        <f>A33</f>
        <v>41532</v>
      </c>
      <c r="D33" s="228" t="s">
        <v>510</v>
      </c>
      <c r="E33" s="283" t="s">
        <v>464</v>
      </c>
      <c r="F33" s="222" t="s">
        <v>124</v>
      </c>
      <c r="G33" s="57">
        <v>14700000</v>
      </c>
      <c r="H33" s="59"/>
      <c r="I33" s="65">
        <f t="shared" si="0"/>
        <v>9</v>
      </c>
    </row>
    <row r="34" spans="1:9" s="65" customFormat="1" ht="19.5" hidden="1" customHeight="1">
      <c r="A34" s="220">
        <f>C34</f>
        <v>41522</v>
      </c>
      <c r="B34" s="74" t="s">
        <v>181</v>
      </c>
      <c r="C34" s="73">
        <v>41522</v>
      </c>
      <c r="D34" s="221" t="s">
        <v>512</v>
      </c>
      <c r="E34" s="283" t="s">
        <v>58</v>
      </c>
      <c r="F34" s="222" t="s">
        <v>93</v>
      </c>
      <c r="G34" s="57"/>
      <c r="H34" s="56">
        <v>4338519</v>
      </c>
      <c r="I34" s="65">
        <f t="shared" si="0"/>
        <v>9</v>
      </c>
    </row>
    <row r="35" spans="1:9" s="66" customFormat="1" ht="19.5" hidden="1" customHeight="1">
      <c r="A35" s="220">
        <f>C35</f>
        <v>41522</v>
      </c>
      <c r="B35" s="58" t="s">
        <v>181</v>
      </c>
      <c r="C35" s="73">
        <v>41522</v>
      </c>
      <c r="D35" s="221" t="s">
        <v>191</v>
      </c>
      <c r="E35" s="283" t="s">
        <v>58</v>
      </c>
      <c r="F35" s="222" t="s">
        <v>93</v>
      </c>
      <c r="G35" s="57"/>
      <c r="H35" s="56">
        <v>1349076</v>
      </c>
      <c r="I35" s="65">
        <f t="shared" si="0"/>
        <v>9</v>
      </c>
    </row>
    <row r="36" spans="1:9" s="65" customFormat="1" ht="19.5" hidden="1" customHeight="1">
      <c r="A36" s="220">
        <f>C36</f>
        <v>41522</v>
      </c>
      <c r="B36" s="58" t="s">
        <v>181</v>
      </c>
      <c r="C36" s="73">
        <v>41522</v>
      </c>
      <c r="D36" s="221" t="s">
        <v>513</v>
      </c>
      <c r="E36" s="283" t="s">
        <v>58</v>
      </c>
      <c r="F36" s="222" t="s">
        <v>54</v>
      </c>
      <c r="G36" s="57"/>
      <c r="H36" s="56">
        <v>433852</v>
      </c>
      <c r="I36" s="65">
        <f t="shared" si="0"/>
        <v>9</v>
      </c>
    </row>
    <row r="37" spans="1:9" s="65" customFormat="1" ht="19.5" hidden="1" customHeight="1">
      <c r="A37" s="220">
        <f>C37</f>
        <v>41522</v>
      </c>
      <c r="B37" s="58" t="s">
        <v>181</v>
      </c>
      <c r="C37" s="73">
        <v>41522</v>
      </c>
      <c r="D37" s="221" t="s">
        <v>514</v>
      </c>
      <c r="E37" s="283" t="s">
        <v>58</v>
      </c>
      <c r="F37" s="222" t="s">
        <v>54</v>
      </c>
      <c r="G37" s="57"/>
      <c r="H37" s="56">
        <v>134908</v>
      </c>
      <c r="I37" s="65">
        <f t="shared" si="0"/>
        <v>9</v>
      </c>
    </row>
    <row r="38" spans="1:9" s="65" customFormat="1" ht="19.5" hidden="1" customHeight="1">
      <c r="A38" s="220">
        <v>41522</v>
      </c>
      <c r="B38" s="74" t="s">
        <v>221</v>
      </c>
      <c r="C38" s="73">
        <v>41522</v>
      </c>
      <c r="D38" s="221" t="s">
        <v>515</v>
      </c>
      <c r="E38" s="283" t="s">
        <v>58</v>
      </c>
      <c r="F38" s="222" t="s">
        <v>124</v>
      </c>
      <c r="G38" s="57">
        <v>6256355</v>
      </c>
      <c r="H38" s="56"/>
      <c r="I38" s="65">
        <f t="shared" si="0"/>
        <v>9</v>
      </c>
    </row>
    <row r="39" spans="1:9" s="65" customFormat="1" ht="19.5" hidden="1" customHeight="1">
      <c r="A39" s="220">
        <f t="shared" ref="A39:A44" si="1">C39</f>
        <v>41583</v>
      </c>
      <c r="B39" s="74" t="s">
        <v>189</v>
      </c>
      <c r="C39" s="73">
        <v>41583</v>
      </c>
      <c r="D39" s="221" t="s">
        <v>516</v>
      </c>
      <c r="E39" s="283" t="s">
        <v>58</v>
      </c>
      <c r="F39" s="222" t="s">
        <v>93</v>
      </c>
      <c r="G39" s="57"/>
      <c r="H39" s="56">
        <v>11606875</v>
      </c>
      <c r="I39" s="65">
        <f t="shared" si="0"/>
        <v>11</v>
      </c>
    </row>
    <row r="40" spans="1:9" s="65" customFormat="1" ht="19.5" hidden="1" customHeight="1">
      <c r="A40" s="220">
        <f t="shared" si="1"/>
        <v>41583</v>
      </c>
      <c r="B40" s="74" t="s">
        <v>189</v>
      </c>
      <c r="C40" s="73">
        <v>41583</v>
      </c>
      <c r="D40" s="221" t="s">
        <v>512</v>
      </c>
      <c r="E40" s="283" t="s">
        <v>58</v>
      </c>
      <c r="F40" s="222" t="s">
        <v>93</v>
      </c>
      <c r="G40" s="57"/>
      <c r="H40" s="56">
        <v>940012</v>
      </c>
      <c r="I40" s="65">
        <f t="shared" si="0"/>
        <v>11</v>
      </c>
    </row>
    <row r="41" spans="1:9" s="65" customFormat="1" ht="19.5" hidden="1" customHeight="1">
      <c r="A41" s="220">
        <f t="shared" si="1"/>
        <v>41583</v>
      </c>
      <c r="B41" s="74" t="s">
        <v>189</v>
      </c>
      <c r="C41" s="73">
        <v>41583</v>
      </c>
      <c r="D41" s="221" t="s">
        <v>191</v>
      </c>
      <c r="E41" s="283" t="s">
        <v>58</v>
      </c>
      <c r="F41" s="222" t="s">
        <v>93</v>
      </c>
      <c r="G41" s="57"/>
      <c r="H41" s="56">
        <v>292300</v>
      </c>
      <c r="I41" s="65">
        <f t="shared" si="0"/>
        <v>11</v>
      </c>
    </row>
    <row r="42" spans="1:9" s="65" customFormat="1" ht="19.5" hidden="1" customHeight="1">
      <c r="A42" s="220">
        <f t="shared" si="1"/>
        <v>41583</v>
      </c>
      <c r="B42" s="74" t="s">
        <v>189</v>
      </c>
      <c r="C42" s="73">
        <v>41583</v>
      </c>
      <c r="D42" s="221" t="s">
        <v>517</v>
      </c>
      <c r="E42" s="283" t="s">
        <v>58</v>
      </c>
      <c r="F42" s="222" t="s">
        <v>54</v>
      </c>
      <c r="G42" s="57"/>
      <c r="H42" s="56">
        <v>1160688</v>
      </c>
      <c r="I42" s="65">
        <f t="shared" si="0"/>
        <v>11</v>
      </c>
    </row>
    <row r="43" spans="1:9" s="65" customFormat="1" ht="19.5" hidden="1" customHeight="1">
      <c r="A43" s="220">
        <f t="shared" si="1"/>
        <v>41583</v>
      </c>
      <c r="B43" s="74" t="s">
        <v>189</v>
      </c>
      <c r="C43" s="73">
        <v>41583</v>
      </c>
      <c r="D43" s="221" t="s">
        <v>513</v>
      </c>
      <c r="E43" s="283" t="s">
        <v>58</v>
      </c>
      <c r="F43" s="222" t="s">
        <v>54</v>
      </c>
      <c r="G43" s="57"/>
      <c r="H43" s="56">
        <v>94001</v>
      </c>
      <c r="I43" s="65">
        <f t="shared" si="0"/>
        <v>11</v>
      </c>
    </row>
    <row r="44" spans="1:9" s="65" customFormat="1" ht="19.5" hidden="1" customHeight="1">
      <c r="A44" s="220">
        <f t="shared" si="1"/>
        <v>41583</v>
      </c>
      <c r="B44" s="74" t="s">
        <v>189</v>
      </c>
      <c r="C44" s="73">
        <v>41583</v>
      </c>
      <c r="D44" s="221" t="s">
        <v>514</v>
      </c>
      <c r="E44" s="283" t="s">
        <v>58</v>
      </c>
      <c r="F44" s="222" t="s">
        <v>54</v>
      </c>
      <c r="G44" s="57"/>
      <c r="H44" s="56">
        <v>29230</v>
      </c>
      <c r="I44" s="65">
        <f t="shared" si="0"/>
        <v>11</v>
      </c>
    </row>
    <row r="45" spans="1:9" s="65" customFormat="1" ht="19.5" hidden="1" customHeight="1">
      <c r="A45" s="220">
        <v>41583</v>
      </c>
      <c r="B45" s="58" t="s">
        <v>122</v>
      </c>
      <c r="C45" s="73">
        <v>41583</v>
      </c>
      <c r="D45" s="221" t="s">
        <v>515</v>
      </c>
      <c r="E45" s="283" t="s">
        <v>58</v>
      </c>
      <c r="F45" s="222" t="s">
        <v>124</v>
      </c>
      <c r="G45" s="57">
        <v>14123106</v>
      </c>
      <c r="H45" s="56"/>
      <c r="I45" s="65">
        <f t="shared" si="0"/>
        <v>11</v>
      </c>
    </row>
    <row r="46" spans="1:9" s="65" customFormat="1" ht="19.5" hidden="1" customHeight="1">
      <c r="A46" s="220">
        <f>C46</f>
        <v>41585</v>
      </c>
      <c r="B46" s="74" t="s">
        <v>518</v>
      </c>
      <c r="C46" s="73">
        <v>41585</v>
      </c>
      <c r="D46" s="221" t="s">
        <v>512</v>
      </c>
      <c r="E46" s="283" t="s">
        <v>58</v>
      </c>
      <c r="F46" s="222" t="s">
        <v>93</v>
      </c>
      <c r="G46" s="57"/>
      <c r="H46" s="56">
        <v>2530803</v>
      </c>
      <c r="I46" s="65">
        <f t="shared" si="0"/>
        <v>11</v>
      </c>
    </row>
    <row r="47" spans="1:9" s="65" customFormat="1" ht="19.5" hidden="1" customHeight="1">
      <c r="A47" s="220">
        <f>C47</f>
        <v>41585</v>
      </c>
      <c r="B47" s="74" t="s">
        <v>518</v>
      </c>
      <c r="C47" s="73">
        <v>41585</v>
      </c>
      <c r="D47" s="221" t="s">
        <v>191</v>
      </c>
      <c r="E47" s="283" t="s">
        <v>58</v>
      </c>
      <c r="F47" s="222" t="s">
        <v>93</v>
      </c>
      <c r="G47" s="57"/>
      <c r="H47" s="56">
        <v>786961</v>
      </c>
      <c r="I47" s="65">
        <f t="shared" si="0"/>
        <v>11</v>
      </c>
    </row>
    <row r="48" spans="1:9" ht="19.5" hidden="1" customHeight="1">
      <c r="A48" s="220">
        <f>C48</f>
        <v>41585</v>
      </c>
      <c r="B48" s="74" t="s">
        <v>518</v>
      </c>
      <c r="C48" s="73">
        <v>41585</v>
      </c>
      <c r="D48" s="221" t="s">
        <v>513</v>
      </c>
      <c r="E48" s="283" t="s">
        <v>58</v>
      </c>
      <c r="F48" s="222" t="s">
        <v>54</v>
      </c>
      <c r="G48" s="57"/>
      <c r="H48" s="56">
        <v>253080</v>
      </c>
      <c r="I48" s="65">
        <f t="shared" si="0"/>
        <v>11</v>
      </c>
    </row>
    <row r="49" spans="1:9" ht="19.5" hidden="1" customHeight="1">
      <c r="A49" s="220">
        <f>C49</f>
        <v>41585</v>
      </c>
      <c r="B49" s="74" t="s">
        <v>518</v>
      </c>
      <c r="C49" s="73">
        <v>41585</v>
      </c>
      <c r="D49" s="221" t="s">
        <v>514</v>
      </c>
      <c r="E49" s="283" t="s">
        <v>58</v>
      </c>
      <c r="F49" s="222" t="s">
        <v>54</v>
      </c>
      <c r="G49" s="57"/>
      <c r="H49" s="56">
        <v>78696</v>
      </c>
      <c r="I49" s="65">
        <f t="shared" si="0"/>
        <v>11</v>
      </c>
    </row>
    <row r="50" spans="1:9" ht="19.5" hidden="1" customHeight="1">
      <c r="A50" s="220">
        <v>41585</v>
      </c>
      <c r="B50" s="74" t="s">
        <v>507</v>
      </c>
      <c r="C50" s="73">
        <v>41585</v>
      </c>
      <c r="D50" s="221" t="s">
        <v>515</v>
      </c>
      <c r="E50" s="283" t="s">
        <v>58</v>
      </c>
      <c r="F50" s="222" t="s">
        <v>124</v>
      </c>
      <c r="G50" s="57">
        <v>3649540</v>
      </c>
      <c r="H50" s="56"/>
      <c r="I50" s="65">
        <f t="shared" si="0"/>
        <v>11</v>
      </c>
    </row>
    <row r="51" spans="1:9" ht="19.5" hidden="1" customHeight="1">
      <c r="A51" s="220">
        <f>C51</f>
        <v>41632</v>
      </c>
      <c r="B51" s="74" t="s">
        <v>181</v>
      </c>
      <c r="C51" s="73">
        <v>41632</v>
      </c>
      <c r="D51" s="221" t="s">
        <v>190</v>
      </c>
      <c r="E51" s="283" t="s">
        <v>58</v>
      </c>
      <c r="F51" s="222" t="s">
        <v>93</v>
      </c>
      <c r="G51" s="57"/>
      <c r="H51" s="56">
        <v>3830820</v>
      </c>
      <c r="I51" s="65">
        <f t="shared" si="0"/>
        <v>12</v>
      </c>
    </row>
    <row r="52" spans="1:9" ht="19.5" hidden="1" customHeight="1">
      <c r="A52" s="220">
        <f>C52</f>
        <v>41632</v>
      </c>
      <c r="B52" s="74" t="s">
        <v>181</v>
      </c>
      <c r="C52" s="73">
        <v>41632</v>
      </c>
      <c r="D52" s="221" t="s">
        <v>519</v>
      </c>
      <c r="E52" s="283" t="s">
        <v>58</v>
      </c>
      <c r="F52" s="222" t="s">
        <v>54</v>
      </c>
      <c r="G52" s="57"/>
      <c r="H52" s="56">
        <v>383082</v>
      </c>
      <c r="I52" s="65">
        <f t="shared" si="0"/>
        <v>12</v>
      </c>
    </row>
    <row r="53" spans="1:9" ht="19.5" hidden="1" customHeight="1">
      <c r="A53" s="220">
        <v>41632</v>
      </c>
      <c r="B53" s="58" t="s">
        <v>127</v>
      </c>
      <c r="C53" s="73">
        <v>41632</v>
      </c>
      <c r="D53" s="221" t="s">
        <v>515</v>
      </c>
      <c r="E53" s="283" t="s">
        <v>58</v>
      </c>
      <c r="F53" s="222" t="s">
        <v>124</v>
      </c>
      <c r="G53" s="57">
        <v>4213902</v>
      </c>
      <c r="H53" s="56"/>
      <c r="I53" s="65">
        <f t="shared" si="0"/>
        <v>12</v>
      </c>
    </row>
    <row r="54" spans="1:9" ht="19.5" hidden="1" customHeight="1">
      <c r="A54" s="224">
        <v>41351</v>
      </c>
      <c r="B54" s="225" t="s">
        <v>188</v>
      </c>
      <c r="C54" s="224">
        <v>41351</v>
      </c>
      <c r="D54" s="226" t="s">
        <v>182</v>
      </c>
      <c r="E54" s="283" t="s">
        <v>465</v>
      </c>
      <c r="F54" s="227" t="s">
        <v>93</v>
      </c>
      <c r="G54" s="53"/>
      <c r="H54" s="53">
        <v>4560000</v>
      </c>
      <c r="I54" s="65">
        <f t="shared" si="0"/>
        <v>3</v>
      </c>
    </row>
    <row r="55" spans="1:9" ht="19.5" hidden="1" customHeight="1">
      <c r="A55" s="224">
        <v>41351</v>
      </c>
      <c r="B55" s="225" t="s">
        <v>188</v>
      </c>
      <c r="C55" s="220">
        <v>41351</v>
      </c>
      <c r="D55" s="221" t="s">
        <v>183</v>
      </c>
      <c r="E55" s="283" t="s">
        <v>465</v>
      </c>
      <c r="F55" s="222" t="s">
        <v>54</v>
      </c>
      <c r="G55" s="56"/>
      <c r="H55" s="56">
        <v>456000</v>
      </c>
      <c r="I55" s="65">
        <f t="shared" si="0"/>
        <v>3</v>
      </c>
    </row>
    <row r="56" spans="1:9" ht="19.5" hidden="1" customHeight="1">
      <c r="A56" s="220">
        <v>41351</v>
      </c>
      <c r="B56" s="223" t="s">
        <v>507</v>
      </c>
      <c r="C56" s="220">
        <f>A56</f>
        <v>41351</v>
      </c>
      <c r="D56" s="221" t="s">
        <v>504</v>
      </c>
      <c r="E56" s="283" t="s">
        <v>465</v>
      </c>
      <c r="F56" s="222" t="s">
        <v>124</v>
      </c>
      <c r="G56" s="56">
        <v>5016000</v>
      </c>
      <c r="H56" s="56"/>
      <c r="I56" s="65">
        <f t="shared" si="0"/>
        <v>3</v>
      </c>
    </row>
    <row r="57" spans="1:9" ht="19.5" hidden="1" customHeight="1">
      <c r="A57" s="220">
        <v>41414</v>
      </c>
      <c r="B57" s="223" t="s">
        <v>181</v>
      </c>
      <c r="C57" s="220">
        <v>41414</v>
      </c>
      <c r="D57" s="221" t="s">
        <v>182</v>
      </c>
      <c r="E57" s="283" t="s">
        <v>465</v>
      </c>
      <c r="F57" s="222" t="s">
        <v>93</v>
      </c>
      <c r="G57" s="56"/>
      <c r="H57" s="56">
        <v>5460000</v>
      </c>
      <c r="I57" s="65">
        <f t="shared" si="0"/>
        <v>5</v>
      </c>
    </row>
    <row r="58" spans="1:9" ht="19.5" hidden="1" customHeight="1">
      <c r="A58" s="73">
        <v>41414</v>
      </c>
      <c r="B58" s="223" t="s">
        <v>181</v>
      </c>
      <c r="C58" s="220">
        <v>41414</v>
      </c>
      <c r="D58" s="221" t="s">
        <v>183</v>
      </c>
      <c r="E58" s="283" t="s">
        <v>465</v>
      </c>
      <c r="F58" s="222" t="s">
        <v>54</v>
      </c>
      <c r="G58" s="57"/>
      <c r="H58" s="56">
        <v>546000</v>
      </c>
      <c r="I58" s="65">
        <f t="shared" si="0"/>
        <v>5</v>
      </c>
    </row>
    <row r="59" spans="1:9" ht="19.5" hidden="1" customHeight="1">
      <c r="A59" s="73">
        <v>41414</v>
      </c>
      <c r="B59" s="58" t="s">
        <v>520</v>
      </c>
      <c r="C59" s="220">
        <f>A59</f>
        <v>41414</v>
      </c>
      <c r="D59" s="221" t="s">
        <v>504</v>
      </c>
      <c r="E59" s="283" t="s">
        <v>465</v>
      </c>
      <c r="F59" s="222" t="s">
        <v>124</v>
      </c>
      <c r="G59" s="57">
        <v>6006000</v>
      </c>
      <c r="H59" s="56"/>
      <c r="I59" s="65">
        <f t="shared" si="0"/>
        <v>5</v>
      </c>
    </row>
    <row r="60" spans="1:9" ht="19.5" hidden="1" customHeight="1">
      <c r="A60" s="220">
        <f>C60</f>
        <v>41302</v>
      </c>
      <c r="B60" s="223" t="s">
        <v>521</v>
      </c>
      <c r="C60" s="220">
        <v>41302</v>
      </c>
      <c r="D60" s="221" t="s">
        <v>193</v>
      </c>
      <c r="E60" s="283" t="s">
        <v>59</v>
      </c>
      <c r="F60" s="222" t="s">
        <v>93</v>
      </c>
      <c r="G60" s="56"/>
      <c r="H60" s="56">
        <v>15372725</v>
      </c>
      <c r="I60" s="65">
        <f t="shared" si="0"/>
        <v>1</v>
      </c>
    </row>
    <row r="61" spans="1:9" ht="19.5" hidden="1" customHeight="1">
      <c r="A61" s="220">
        <f>C61</f>
        <v>41302</v>
      </c>
      <c r="B61" s="223" t="s">
        <v>521</v>
      </c>
      <c r="C61" s="220">
        <v>41302</v>
      </c>
      <c r="D61" s="221" t="s">
        <v>194</v>
      </c>
      <c r="E61" s="283" t="s">
        <v>59</v>
      </c>
      <c r="F61" s="222" t="s">
        <v>54</v>
      </c>
      <c r="G61" s="56"/>
      <c r="H61" s="56">
        <v>1537273</v>
      </c>
      <c r="I61" s="65">
        <f t="shared" si="0"/>
        <v>1</v>
      </c>
    </row>
    <row r="62" spans="1:9" ht="19.5" hidden="1" customHeight="1">
      <c r="A62" s="220">
        <v>41302</v>
      </c>
      <c r="B62" s="223" t="s">
        <v>522</v>
      </c>
      <c r="C62" s="220">
        <f>A62</f>
        <v>41302</v>
      </c>
      <c r="D62" s="221" t="s">
        <v>523</v>
      </c>
      <c r="E62" s="283" t="s">
        <v>59</v>
      </c>
      <c r="F62" s="222" t="s">
        <v>124</v>
      </c>
      <c r="G62" s="56">
        <v>16909998</v>
      </c>
      <c r="H62" s="56"/>
      <c r="I62" s="65">
        <f t="shared" si="0"/>
        <v>1</v>
      </c>
    </row>
    <row r="63" spans="1:9" ht="19.5" hidden="1" customHeight="1">
      <c r="A63" s="220">
        <f>C63</f>
        <v>41331</v>
      </c>
      <c r="B63" s="223" t="s">
        <v>185</v>
      </c>
      <c r="C63" s="220">
        <v>41331</v>
      </c>
      <c r="D63" s="221" t="s">
        <v>193</v>
      </c>
      <c r="E63" s="283" t="s">
        <v>59</v>
      </c>
      <c r="F63" s="222" t="s">
        <v>93</v>
      </c>
      <c r="G63" s="56"/>
      <c r="H63" s="56">
        <v>14881815</v>
      </c>
      <c r="I63" s="65">
        <f t="shared" si="0"/>
        <v>2</v>
      </c>
    </row>
    <row r="64" spans="1:9" ht="19.5" hidden="1" customHeight="1">
      <c r="A64" s="220">
        <f>C64</f>
        <v>41331</v>
      </c>
      <c r="B64" s="223" t="s">
        <v>185</v>
      </c>
      <c r="C64" s="220">
        <v>41331</v>
      </c>
      <c r="D64" s="221" t="s">
        <v>194</v>
      </c>
      <c r="E64" s="283" t="s">
        <v>59</v>
      </c>
      <c r="F64" s="222" t="s">
        <v>54</v>
      </c>
      <c r="G64" s="56"/>
      <c r="H64" s="56">
        <v>1488182</v>
      </c>
      <c r="I64" s="65">
        <f t="shared" si="0"/>
        <v>2</v>
      </c>
    </row>
    <row r="65" spans="1:9" ht="19.5" hidden="1" customHeight="1">
      <c r="A65" s="220">
        <v>41331</v>
      </c>
      <c r="B65" s="223" t="s">
        <v>524</v>
      </c>
      <c r="C65" s="220">
        <f>A65</f>
        <v>41331</v>
      </c>
      <c r="D65" s="221" t="s">
        <v>523</v>
      </c>
      <c r="E65" s="283" t="s">
        <v>59</v>
      </c>
      <c r="F65" s="222" t="s">
        <v>124</v>
      </c>
      <c r="G65" s="56">
        <v>16369997</v>
      </c>
      <c r="H65" s="56"/>
      <c r="I65" s="65">
        <f t="shared" si="0"/>
        <v>2</v>
      </c>
    </row>
    <row r="66" spans="1:9" ht="19.5" hidden="1" customHeight="1">
      <c r="A66" s="220">
        <f>C66</f>
        <v>41417</v>
      </c>
      <c r="B66" s="223" t="s">
        <v>188</v>
      </c>
      <c r="C66" s="220">
        <v>41417</v>
      </c>
      <c r="D66" s="221" t="s">
        <v>193</v>
      </c>
      <c r="E66" s="283" t="s">
        <v>59</v>
      </c>
      <c r="F66" s="222" t="s">
        <v>93</v>
      </c>
      <c r="G66" s="56"/>
      <c r="H66" s="56">
        <v>13172725</v>
      </c>
      <c r="I66" s="65">
        <f t="shared" si="0"/>
        <v>5</v>
      </c>
    </row>
    <row r="67" spans="1:9" ht="19.5" hidden="1" customHeight="1">
      <c r="A67" s="220">
        <f>C67</f>
        <v>41417</v>
      </c>
      <c r="B67" s="223" t="s">
        <v>188</v>
      </c>
      <c r="C67" s="220">
        <v>41417</v>
      </c>
      <c r="D67" s="221" t="s">
        <v>194</v>
      </c>
      <c r="E67" s="283" t="s">
        <v>59</v>
      </c>
      <c r="F67" s="222" t="s">
        <v>54</v>
      </c>
      <c r="G67" s="56"/>
      <c r="H67" s="56">
        <v>1317273</v>
      </c>
      <c r="I67" s="65">
        <f t="shared" si="0"/>
        <v>5</v>
      </c>
    </row>
    <row r="68" spans="1:9" ht="19.5" hidden="1" customHeight="1">
      <c r="A68" s="220">
        <v>41417</v>
      </c>
      <c r="B68" s="223" t="s">
        <v>201</v>
      </c>
      <c r="C68" s="220">
        <f>A68</f>
        <v>41417</v>
      </c>
      <c r="D68" s="221" t="s">
        <v>523</v>
      </c>
      <c r="E68" s="283" t="s">
        <v>59</v>
      </c>
      <c r="F68" s="222" t="s">
        <v>124</v>
      </c>
      <c r="G68" s="56">
        <v>14489998</v>
      </c>
      <c r="H68" s="56"/>
      <c r="I68" s="65">
        <f t="shared" si="0"/>
        <v>5</v>
      </c>
    </row>
    <row r="69" spans="1:9" s="65" customFormat="1" ht="20.25" hidden="1" customHeight="1">
      <c r="A69" s="220">
        <f>C69</f>
        <v>41424</v>
      </c>
      <c r="B69" s="223" t="s">
        <v>511</v>
      </c>
      <c r="C69" s="220">
        <v>41424</v>
      </c>
      <c r="D69" s="221" t="s">
        <v>193</v>
      </c>
      <c r="E69" s="283" t="s">
        <v>59</v>
      </c>
      <c r="F69" s="222" t="s">
        <v>93</v>
      </c>
      <c r="G69" s="56"/>
      <c r="H69" s="56">
        <v>13209090</v>
      </c>
      <c r="I69" s="65">
        <f t="shared" si="0"/>
        <v>5</v>
      </c>
    </row>
    <row r="70" spans="1:9" ht="20.25" hidden="1" customHeight="1">
      <c r="A70" s="220">
        <f>C70</f>
        <v>41424</v>
      </c>
      <c r="B70" s="223" t="s">
        <v>511</v>
      </c>
      <c r="C70" s="220">
        <v>41424</v>
      </c>
      <c r="D70" s="221" t="s">
        <v>194</v>
      </c>
      <c r="E70" s="283" t="s">
        <v>59</v>
      </c>
      <c r="F70" s="222" t="s">
        <v>54</v>
      </c>
      <c r="G70" s="56"/>
      <c r="H70" s="56">
        <v>1320909</v>
      </c>
      <c r="I70" s="65">
        <f t="shared" si="0"/>
        <v>5</v>
      </c>
    </row>
    <row r="71" spans="1:9" ht="20.25" hidden="1" customHeight="1">
      <c r="A71" s="220">
        <v>41425</v>
      </c>
      <c r="B71" s="58" t="s">
        <v>187</v>
      </c>
      <c r="C71" s="220">
        <f>A71</f>
        <v>41425</v>
      </c>
      <c r="D71" s="221" t="s">
        <v>523</v>
      </c>
      <c r="E71" s="283" t="s">
        <v>59</v>
      </c>
      <c r="F71" s="222" t="s">
        <v>124</v>
      </c>
      <c r="G71" s="57">
        <v>14529999</v>
      </c>
      <c r="H71" s="56"/>
      <c r="I71" s="65">
        <f t="shared" si="0"/>
        <v>5</v>
      </c>
    </row>
    <row r="72" spans="1:9" ht="20.25" hidden="1" customHeight="1">
      <c r="A72" s="220">
        <f>C72</f>
        <v>41433</v>
      </c>
      <c r="B72" s="223" t="s">
        <v>185</v>
      </c>
      <c r="C72" s="220">
        <v>41433</v>
      </c>
      <c r="D72" s="221" t="s">
        <v>193</v>
      </c>
      <c r="E72" s="283" t="s">
        <v>59</v>
      </c>
      <c r="F72" s="222" t="s">
        <v>93</v>
      </c>
      <c r="G72" s="57"/>
      <c r="H72" s="56">
        <v>13209090</v>
      </c>
      <c r="I72" s="65">
        <f t="shared" si="0"/>
        <v>6</v>
      </c>
    </row>
    <row r="73" spans="1:9" ht="20.25" hidden="1" customHeight="1">
      <c r="A73" s="220">
        <f>C73</f>
        <v>41433</v>
      </c>
      <c r="B73" s="223" t="s">
        <v>185</v>
      </c>
      <c r="C73" s="220">
        <v>41433</v>
      </c>
      <c r="D73" s="221" t="s">
        <v>194</v>
      </c>
      <c r="E73" s="283" t="s">
        <v>59</v>
      </c>
      <c r="F73" s="222" t="s">
        <v>54</v>
      </c>
      <c r="G73" s="57"/>
      <c r="H73" s="56">
        <v>1320909</v>
      </c>
      <c r="I73" s="65">
        <f t="shared" si="0"/>
        <v>6</v>
      </c>
    </row>
    <row r="74" spans="1:9" ht="20.25" hidden="1" customHeight="1">
      <c r="A74" s="220">
        <v>41433</v>
      </c>
      <c r="B74" s="58" t="s">
        <v>123</v>
      </c>
      <c r="C74" s="220">
        <f>A74</f>
        <v>41433</v>
      </c>
      <c r="D74" s="221" t="s">
        <v>523</v>
      </c>
      <c r="E74" s="283" t="s">
        <v>59</v>
      </c>
      <c r="F74" s="222" t="s">
        <v>124</v>
      </c>
      <c r="G74" s="57">
        <v>14529999</v>
      </c>
      <c r="H74" s="56"/>
      <c r="I74" s="65">
        <f t="shared" si="0"/>
        <v>6</v>
      </c>
    </row>
    <row r="75" spans="1:9" ht="20.25" hidden="1" customHeight="1">
      <c r="A75" s="220">
        <f>C75</f>
        <v>41448</v>
      </c>
      <c r="B75" s="223" t="s">
        <v>181</v>
      </c>
      <c r="C75" s="220">
        <v>41448</v>
      </c>
      <c r="D75" s="221" t="s">
        <v>193</v>
      </c>
      <c r="E75" s="283" t="s">
        <v>59</v>
      </c>
      <c r="F75" s="222" t="s">
        <v>93</v>
      </c>
      <c r="G75" s="57"/>
      <c r="H75" s="56">
        <v>13209090</v>
      </c>
      <c r="I75" s="65">
        <f t="shared" si="0"/>
        <v>6</v>
      </c>
    </row>
    <row r="76" spans="1:9" s="65" customFormat="1" ht="19.5" hidden="1" customHeight="1">
      <c r="A76" s="220">
        <f>C76</f>
        <v>41448</v>
      </c>
      <c r="B76" s="223" t="s">
        <v>181</v>
      </c>
      <c r="C76" s="220">
        <v>41448</v>
      </c>
      <c r="D76" s="221" t="s">
        <v>194</v>
      </c>
      <c r="E76" s="283" t="s">
        <v>59</v>
      </c>
      <c r="F76" s="222" t="s">
        <v>54</v>
      </c>
      <c r="G76" s="57"/>
      <c r="H76" s="56">
        <v>1320909</v>
      </c>
      <c r="I76" s="65">
        <f t="shared" si="0"/>
        <v>6</v>
      </c>
    </row>
    <row r="77" spans="1:9" s="65" customFormat="1" ht="19.5" hidden="1" customHeight="1">
      <c r="A77" s="220">
        <v>41448</v>
      </c>
      <c r="B77" s="58" t="s">
        <v>195</v>
      </c>
      <c r="C77" s="220">
        <f>A77</f>
        <v>41448</v>
      </c>
      <c r="D77" s="221" t="s">
        <v>523</v>
      </c>
      <c r="E77" s="283" t="s">
        <v>59</v>
      </c>
      <c r="F77" s="222" t="s">
        <v>124</v>
      </c>
      <c r="G77" s="57">
        <v>14529999</v>
      </c>
      <c r="H77" s="56"/>
      <c r="I77" s="65">
        <f t="shared" si="0"/>
        <v>6</v>
      </c>
    </row>
    <row r="78" spans="1:9" s="65" customFormat="1" ht="19.5" hidden="1" customHeight="1">
      <c r="A78" s="220">
        <f>C78</f>
        <v>41456</v>
      </c>
      <c r="B78" s="223" t="s">
        <v>185</v>
      </c>
      <c r="C78" s="220">
        <v>41456</v>
      </c>
      <c r="D78" s="221" t="s">
        <v>193</v>
      </c>
      <c r="E78" s="283" t="s">
        <v>59</v>
      </c>
      <c r="F78" s="222" t="s">
        <v>93</v>
      </c>
      <c r="G78" s="57"/>
      <c r="H78" s="56">
        <v>13700000</v>
      </c>
      <c r="I78" s="65">
        <f t="shared" ref="I78:I141" si="2">IF(A78&lt;&gt;"",MONTH(A78),"")</f>
        <v>7</v>
      </c>
    </row>
    <row r="79" spans="1:9" s="65" customFormat="1" ht="19.5" hidden="1" customHeight="1">
      <c r="A79" s="220">
        <f>C79</f>
        <v>41456</v>
      </c>
      <c r="B79" s="223" t="s">
        <v>185</v>
      </c>
      <c r="C79" s="220">
        <v>41456</v>
      </c>
      <c r="D79" s="221" t="s">
        <v>194</v>
      </c>
      <c r="E79" s="283" t="s">
        <v>59</v>
      </c>
      <c r="F79" s="222" t="s">
        <v>54</v>
      </c>
      <c r="G79" s="57"/>
      <c r="H79" s="56">
        <v>1370000</v>
      </c>
      <c r="I79" s="65">
        <f t="shared" si="2"/>
        <v>7</v>
      </c>
    </row>
    <row r="80" spans="1:9" ht="19.5" hidden="1" customHeight="1">
      <c r="A80" s="220">
        <v>41456</v>
      </c>
      <c r="B80" s="58" t="s">
        <v>186</v>
      </c>
      <c r="C80" s="220">
        <f>A80</f>
        <v>41456</v>
      </c>
      <c r="D80" s="221" t="s">
        <v>523</v>
      </c>
      <c r="E80" s="283" t="s">
        <v>59</v>
      </c>
      <c r="F80" s="222" t="s">
        <v>124</v>
      </c>
      <c r="G80" s="57">
        <v>15070000</v>
      </c>
      <c r="H80" s="56"/>
      <c r="I80" s="65">
        <f t="shared" si="2"/>
        <v>7</v>
      </c>
    </row>
    <row r="81" spans="1:9" ht="19.5" hidden="1" customHeight="1">
      <c r="A81" s="220">
        <f>C81</f>
        <v>41472</v>
      </c>
      <c r="B81" s="223" t="s">
        <v>188</v>
      </c>
      <c r="C81" s="220">
        <v>41472</v>
      </c>
      <c r="D81" s="221" t="s">
        <v>193</v>
      </c>
      <c r="E81" s="283" t="s">
        <v>59</v>
      </c>
      <c r="F81" s="222" t="s">
        <v>93</v>
      </c>
      <c r="G81" s="57"/>
      <c r="H81" s="56">
        <v>13700000</v>
      </c>
      <c r="I81" s="65">
        <f t="shared" si="2"/>
        <v>7</v>
      </c>
    </row>
    <row r="82" spans="1:9" ht="19.5" hidden="1" customHeight="1">
      <c r="A82" s="220">
        <f>C82</f>
        <v>41472</v>
      </c>
      <c r="B82" s="223" t="s">
        <v>188</v>
      </c>
      <c r="C82" s="220">
        <v>41472</v>
      </c>
      <c r="D82" s="221" t="s">
        <v>194</v>
      </c>
      <c r="E82" s="283" t="s">
        <v>59</v>
      </c>
      <c r="F82" s="222" t="s">
        <v>54</v>
      </c>
      <c r="G82" s="57"/>
      <c r="H82" s="56">
        <v>1370000</v>
      </c>
      <c r="I82" s="65">
        <f t="shared" si="2"/>
        <v>7</v>
      </c>
    </row>
    <row r="83" spans="1:9" ht="19.5" hidden="1" customHeight="1">
      <c r="A83" s="220">
        <v>41472</v>
      </c>
      <c r="B83" s="58" t="s">
        <v>220</v>
      </c>
      <c r="C83" s="220">
        <f>A83</f>
        <v>41472</v>
      </c>
      <c r="D83" s="221" t="s">
        <v>523</v>
      </c>
      <c r="E83" s="283" t="s">
        <v>59</v>
      </c>
      <c r="F83" s="222" t="s">
        <v>124</v>
      </c>
      <c r="G83" s="57">
        <v>15070000</v>
      </c>
      <c r="H83" s="56"/>
      <c r="I83" s="65">
        <f t="shared" si="2"/>
        <v>7</v>
      </c>
    </row>
    <row r="84" spans="1:9" ht="19.5" hidden="1" customHeight="1">
      <c r="A84" s="220">
        <f>C84</f>
        <v>41482</v>
      </c>
      <c r="B84" s="58" t="s">
        <v>503</v>
      </c>
      <c r="C84" s="220">
        <v>41482</v>
      </c>
      <c r="D84" s="221" t="s">
        <v>193</v>
      </c>
      <c r="E84" s="283" t="s">
        <v>59</v>
      </c>
      <c r="F84" s="222" t="s">
        <v>93</v>
      </c>
      <c r="G84" s="57"/>
      <c r="H84" s="56">
        <v>13700000</v>
      </c>
      <c r="I84" s="65">
        <f t="shared" si="2"/>
        <v>7</v>
      </c>
    </row>
    <row r="85" spans="1:9" ht="19.5" hidden="1" customHeight="1">
      <c r="A85" s="220">
        <f>C85</f>
        <v>41482</v>
      </c>
      <c r="B85" s="58" t="s">
        <v>503</v>
      </c>
      <c r="C85" s="220">
        <v>41482</v>
      </c>
      <c r="D85" s="221" t="s">
        <v>194</v>
      </c>
      <c r="E85" s="283" t="s">
        <v>59</v>
      </c>
      <c r="F85" s="222" t="s">
        <v>54</v>
      </c>
      <c r="G85" s="57"/>
      <c r="H85" s="56">
        <v>1370000</v>
      </c>
      <c r="I85" s="65">
        <f t="shared" si="2"/>
        <v>7</v>
      </c>
    </row>
    <row r="86" spans="1:9" ht="19.5" hidden="1" customHeight="1">
      <c r="A86" s="220">
        <v>41482</v>
      </c>
      <c r="B86" s="58" t="s">
        <v>525</v>
      </c>
      <c r="C86" s="220">
        <f>A86</f>
        <v>41482</v>
      </c>
      <c r="D86" s="221" t="s">
        <v>523</v>
      </c>
      <c r="E86" s="283" t="s">
        <v>59</v>
      </c>
      <c r="F86" s="222" t="s">
        <v>124</v>
      </c>
      <c r="G86" s="57">
        <v>15070000</v>
      </c>
      <c r="H86" s="56"/>
      <c r="I86" s="65">
        <f t="shared" si="2"/>
        <v>7</v>
      </c>
    </row>
    <row r="87" spans="1:9" ht="19.5" hidden="1" customHeight="1">
      <c r="A87" s="220">
        <f>C87</f>
        <v>41492</v>
      </c>
      <c r="B87" s="58" t="s">
        <v>521</v>
      </c>
      <c r="C87" s="220">
        <v>41492</v>
      </c>
      <c r="D87" s="221" t="s">
        <v>193</v>
      </c>
      <c r="E87" s="283" t="s">
        <v>59</v>
      </c>
      <c r="F87" s="222" t="s">
        <v>93</v>
      </c>
      <c r="G87" s="57"/>
      <c r="H87" s="56">
        <v>14000000</v>
      </c>
      <c r="I87" s="65">
        <f t="shared" si="2"/>
        <v>8</v>
      </c>
    </row>
    <row r="88" spans="1:9" s="65" customFormat="1" ht="19.5" hidden="1" customHeight="1">
      <c r="A88" s="220">
        <f>C88</f>
        <v>41492</v>
      </c>
      <c r="B88" s="58" t="s">
        <v>521</v>
      </c>
      <c r="C88" s="220">
        <v>41492</v>
      </c>
      <c r="D88" s="221" t="s">
        <v>194</v>
      </c>
      <c r="E88" s="283" t="s">
        <v>59</v>
      </c>
      <c r="F88" s="222" t="s">
        <v>54</v>
      </c>
      <c r="G88" s="57"/>
      <c r="H88" s="56">
        <v>1400000</v>
      </c>
      <c r="I88" s="65">
        <f t="shared" si="2"/>
        <v>8</v>
      </c>
    </row>
    <row r="89" spans="1:9" s="66" customFormat="1" ht="19.5" hidden="1" customHeight="1">
      <c r="A89" s="220">
        <v>41492</v>
      </c>
      <c r="B89" s="58" t="s">
        <v>526</v>
      </c>
      <c r="C89" s="220">
        <f>A89</f>
        <v>41492</v>
      </c>
      <c r="D89" s="221" t="s">
        <v>523</v>
      </c>
      <c r="E89" s="283" t="s">
        <v>59</v>
      </c>
      <c r="F89" s="222" t="s">
        <v>124</v>
      </c>
      <c r="G89" s="57">
        <v>15400000</v>
      </c>
      <c r="H89" s="56"/>
      <c r="I89" s="65">
        <f t="shared" si="2"/>
        <v>8</v>
      </c>
    </row>
    <row r="90" spans="1:9" s="65" customFormat="1" ht="19.5" hidden="1" customHeight="1">
      <c r="A90" s="220">
        <f>C90</f>
        <v>41506</v>
      </c>
      <c r="B90" s="58" t="s">
        <v>511</v>
      </c>
      <c r="C90" s="220">
        <v>41506</v>
      </c>
      <c r="D90" s="221" t="s">
        <v>193</v>
      </c>
      <c r="E90" s="283" t="s">
        <v>59</v>
      </c>
      <c r="F90" s="222" t="s">
        <v>93</v>
      </c>
      <c r="G90" s="57"/>
      <c r="H90" s="56">
        <v>14000000</v>
      </c>
      <c r="I90" s="65">
        <f t="shared" si="2"/>
        <v>8</v>
      </c>
    </row>
    <row r="91" spans="1:9" s="65" customFormat="1" ht="19.5" hidden="1" customHeight="1">
      <c r="A91" s="220">
        <f>C91</f>
        <v>41506</v>
      </c>
      <c r="B91" s="58" t="s">
        <v>511</v>
      </c>
      <c r="C91" s="220">
        <v>41506</v>
      </c>
      <c r="D91" s="221" t="s">
        <v>194</v>
      </c>
      <c r="E91" s="283" t="s">
        <v>59</v>
      </c>
      <c r="F91" s="222" t="s">
        <v>54</v>
      </c>
      <c r="G91" s="57"/>
      <c r="H91" s="56">
        <v>1400000</v>
      </c>
      <c r="I91" s="65">
        <f t="shared" si="2"/>
        <v>8</v>
      </c>
    </row>
    <row r="92" spans="1:9" s="65" customFormat="1" ht="19.5" hidden="1" customHeight="1">
      <c r="A92" s="220">
        <v>41506</v>
      </c>
      <c r="B92" s="58" t="s">
        <v>195</v>
      </c>
      <c r="C92" s="220">
        <f>A92</f>
        <v>41506</v>
      </c>
      <c r="D92" s="221" t="s">
        <v>523</v>
      </c>
      <c r="E92" s="283" t="s">
        <v>59</v>
      </c>
      <c r="F92" s="222" t="s">
        <v>124</v>
      </c>
      <c r="G92" s="57">
        <v>15400000</v>
      </c>
      <c r="H92" s="56"/>
      <c r="I92" s="65">
        <f t="shared" si="2"/>
        <v>8</v>
      </c>
    </row>
    <row r="93" spans="1:9" s="65" customFormat="1" ht="19.5" hidden="1" customHeight="1">
      <c r="A93" s="220">
        <f>C93</f>
        <v>41521</v>
      </c>
      <c r="B93" s="58" t="s">
        <v>521</v>
      </c>
      <c r="C93" s="220">
        <v>41521</v>
      </c>
      <c r="D93" s="221" t="s">
        <v>193</v>
      </c>
      <c r="E93" s="283" t="s">
        <v>59</v>
      </c>
      <c r="F93" s="222" t="s">
        <v>93</v>
      </c>
      <c r="G93" s="57"/>
      <c r="H93" s="56">
        <v>14454545</v>
      </c>
      <c r="I93" s="65">
        <f t="shared" si="2"/>
        <v>9</v>
      </c>
    </row>
    <row r="94" spans="1:9" s="65" customFormat="1" ht="19.5" hidden="1" customHeight="1">
      <c r="A94" s="220">
        <f>C94</f>
        <v>41521</v>
      </c>
      <c r="B94" s="58" t="s">
        <v>521</v>
      </c>
      <c r="C94" s="220">
        <v>41521</v>
      </c>
      <c r="D94" s="221" t="s">
        <v>194</v>
      </c>
      <c r="E94" s="283" t="s">
        <v>59</v>
      </c>
      <c r="F94" s="222" t="s">
        <v>54</v>
      </c>
      <c r="G94" s="57"/>
      <c r="H94" s="56">
        <v>1445455</v>
      </c>
      <c r="I94" s="65">
        <f t="shared" si="2"/>
        <v>9</v>
      </c>
    </row>
    <row r="95" spans="1:9" s="65" customFormat="1" ht="19.5" hidden="1" customHeight="1">
      <c r="A95" s="220">
        <v>41521</v>
      </c>
      <c r="B95" s="58" t="s">
        <v>122</v>
      </c>
      <c r="C95" s="220">
        <f>A95</f>
        <v>41521</v>
      </c>
      <c r="D95" s="221" t="s">
        <v>523</v>
      </c>
      <c r="E95" s="283" t="s">
        <v>59</v>
      </c>
      <c r="F95" s="222" t="s">
        <v>124</v>
      </c>
      <c r="G95" s="57">
        <v>15900000</v>
      </c>
      <c r="H95" s="56"/>
      <c r="I95" s="65">
        <f t="shared" si="2"/>
        <v>9</v>
      </c>
    </row>
    <row r="96" spans="1:9" s="65" customFormat="1" ht="19.5" hidden="1" customHeight="1">
      <c r="A96" s="220">
        <f>C96</f>
        <v>41552</v>
      </c>
      <c r="B96" s="58" t="s">
        <v>185</v>
      </c>
      <c r="C96" s="220">
        <v>41552</v>
      </c>
      <c r="D96" s="221" t="s">
        <v>193</v>
      </c>
      <c r="E96" s="283" t="s">
        <v>59</v>
      </c>
      <c r="F96" s="222" t="s">
        <v>93</v>
      </c>
      <c r="G96" s="57"/>
      <c r="H96" s="56">
        <v>14154545</v>
      </c>
      <c r="I96" s="65">
        <f t="shared" si="2"/>
        <v>10</v>
      </c>
    </row>
    <row r="97" spans="1:9" s="65" customFormat="1" ht="19.5" hidden="1" customHeight="1">
      <c r="A97" s="220">
        <f>C97</f>
        <v>41552</v>
      </c>
      <c r="B97" s="58" t="s">
        <v>185</v>
      </c>
      <c r="C97" s="220">
        <v>41552</v>
      </c>
      <c r="D97" s="221" t="s">
        <v>194</v>
      </c>
      <c r="E97" s="283" t="s">
        <v>59</v>
      </c>
      <c r="F97" s="222" t="s">
        <v>54</v>
      </c>
      <c r="G97" s="57"/>
      <c r="H97" s="56">
        <v>1415455</v>
      </c>
      <c r="I97" s="65">
        <f t="shared" si="2"/>
        <v>10</v>
      </c>
    </row>
    <row r="98" spans="1:9" ht="18.75" hidden="1" customHeight="1">
      <c r="A98" s="220">
        <v>41552</v>
      </c>
      <c r="B98" s="58" t="s">
        <v>507</v>
      </c>
      <c r="C98" s="220">
        <f>A98</f>
        <v>41552</v>
      </c>
      <c r="D98" s="221" t="s">
        <v>523</v>
      </c>
      <c r="E98" s="283" t="s">
        <v>59</v>
      </c>
      <c r="F98" s="222" t="s">
        <v>124</v>
      </c>
      <c r="G98" s="57">
        <v>15570000</v>
      </c>
      <c r="H98" s="56"/>
      <c r="I98" s="65">
        <f t="shared" si="2"/>
        <v>10</v>
      </c>
    </row>
    <row r="99" spans="1:9" ht="18.75" hidden="1" customHeight="1">
      <c r="A99" s="220">
        <f>C99</f>
        <v>41566</v>
      </c>
      <c r="B99" s="58" t="s">
        <v>518</v>
      </c>
      <c r="C99" s="220">
        <v>41566</v>
      </c>
      <c r="D99" s="221" t="s">
        <v>193</v>
      </c>
      <c r="E99" s="283" t="s">
        <v>59</v>
      </c>
      <c r="F99" s="222" t="s">
        <v>93</v>
      </c>
      <c r="G99" s="57"/>
      <c r="H99" s="56">
        <v>14154545</v>
      </c>
      <c r="I99" s="65">
        <f t="shared" si="2"/>
        <v>10</v>
      </c>
    </row>
    <row r="100" spans="1:9" ht="18.75" hidden="1" customHeight="1">
      <c r="A100" s="220">
        <f>C100</f>
        <v>41566</v>
      </c>
      <c r="B100" s="58" t="s">
        <v>518</v>
      </c>
      <c r="C100" s="220">
        <v>41566</v>
      </c>
      <c r="D100" s="221" t="s">
        <v>194</v>
      </c>
      <c r="E100" s="283" t="s">
        <v>59</v>
      </c>
      <c r="F100" s="222" t="s">
        <v>54</v>
      </c>
      <c r="G100" s="57"/>
      <c r="H100" s="56">
        <v>1415455</v>
      </c>
      <c r="I100" s="65">
        <f t="shared" si="2"/>
        <v>10</v>
      </c>
    </row>
    <row r="101" spans="1:9" ht="18.75" hidden="1" customHeight="1">
      <c r="A101" s="220">
        <v>41566</v>
      </c>
      <c r="B101" s="58" t="s">
        <v>527</v>
      </c>
      <c r="C101" s="220">
        <f>A101</f>
        <v>41566</v>
      </c>
      <c r="D101" s="221" t="s">
        <v>523</v>
      </c>
      <c r="E101" s="283" t="s">
        <v>59</v>
      </c>
      <c r="F101" s="222" t="s">
        <v>124</v>
      </c>
      <c r="G101" s="57">
        <v>15570000</v>
      </c>
      <c r="H101" s="56"/>
      <c r="I101" s="65">
        <f t="shared" si="2"/>
        <v>10</v>
      </c>
    </row>
    <row r="102" spans="1:9" ht="18.75" hidden="1" customHeight="1">
      <c r="A102" s="220">
        <f>C102</f>
        <v>41575</v>
      </c>
      <c r="B102" s="58" t="s">
        <v>528</v>
      </c>
      <c r="C102" s="220">
        <v>41575</v>
      </c>
      <c r="D102" s="221" t="s">
        <v>193</v>
      </c>
      <c r="E102" s="283" t="s">
        <v>59</v>
      </c>
      <c r="F102" s="222" t="s">
        <v>93</v>
      </c>
      <c r="G102" s="57"/>
      <c r="H102" s="56">
        <v>14154545</v>
      </c>
      <c r="I102" s="65">
        <f t="shared" si="2"/>
        <v>10</v>
      </c>
    </row>
    <row r="103" spans="1:9" ht="18.75" hidden="1" customHeight="1">
      <c r="A103" s="220">
        <f>C103</f>
        <v>41575</v>
      </c>
      <c r="B103" s="58" t="s">
        <v>528</v>
      </c>
      <c r="C103" s="220">
        <v>41575</v>
      </c>
      <c r="D103" s="221" t="s">
        <v>194</v>
      </c>
      <c r="E103" s="283" t="s">
        <v>59</v>
      </c>
      <c r="F103" s="222" t="s">
        <v>54</v>
      </c>
      <c r="G103" s="57"/>
      <c r="H103" s="56">
        <v>1415455</v>
      </c>
      <c r="I103" s="65">
        <f t="shared" si="2"/>
        <v>10</v>
      </c>
    </row>
    <row r="104" spans="1:9" ht="18.75" hidden="1" customHeight="1">
      <c r="A104" s="220">
        <v>41575</v>
      </c>
      <c r="B104" s="58" t="s">
        <v>529</v>
      </c>
      <c r="C104" s="220">
        <f>A104</f>
        <v>41575</v>
      </c>
      <c r="D104" s="221" t="s">
        <v>523</v>
      </c>
      <c r="E104" s="283" t="s">
        <v>59</v>
      </c>
      <c r="F104" s="222" t="s">
        <v>124</v>
      </c>
      <c r="G104" s="57">
        <v>15570000</v>
      </c>
      <c r="H104" s="56"/>
      <c r="I104" s="65">
        <f t="shared" si="2"/>
        <v>10</v>
      </c>
    </row>
    <row r="105" spans="1:9" ht="18.75" hidden="1" customHeight="1">
      <c r="A105" s="220">
        <f>C105</f>
        <v>41509</v>
      </c>
      <c r="B105" s="223" t="s">
        <v>518</v>
      </c>
      <c r="C105" s="220">
        <v>41509</v>
      </c>
      <c r="D105" s="221" t="s">
        <v>219</v>
      </c>
      <c r="E105" s="283" t="s">
        <v>164</v>
      </c>
      <c r="F105" s="222" t="s">
        <v>93</v>
      </c>
      <c r="G105" s="56"/>
      <c r="H105" s="56">
        <v>16364000</v>
      </c>
      <c r="I105" s="65">
        <f t="shared" si="2"/>
        <v>8</v>
      </c>
    </row>
    <row r="106" spans="1:9" ht="18.75" hidden="1" customHeight="1">
      <c r="A106" s="220">
        <f>C106</f>
        <v>41509</v>
      </c>
      <c r="B106" s="223" t="s">
        <v>518</v>
      </c>
      <c r="C106" s="220">
        <v>41509</v>
      </c>
      <c r="D106" s="221" t="s">
        <v>530</v>
      </c>
      <c r="E106" s="283" t="s">
        <v>164</v>
      </c>
      <c r="F106" s="222" t="s">
        <v>54</v>
      </c>
      <c r="G106" s="56"/>
      <c r="H106" s="56">
        <v>1636400</v>
      </c>
      <c r="I106" s="65">
        <f t="shared" si="2"/>
        <v>8</v>
      </c>
    </row>
    <row r="107" spans="1:9" ht="18.75" hidden="1" customHeight="1">
      <c r="A107" s="220">
        <v>41509</v>
      </c>
      <c r="B107" s="223" t="s">
        <v>129</v>
      </c>
      <c r="C107" s="220">
        <f>A107</f>
        <v>41509</v>
      </c>
      <c r="D107" s="221" t="s">
        <v>531</v>
      </c>
      <c r="E107" s="283" t="s">
        <v>164</v>
      </c>
      <c r="F107" s="222" t="s">
        <v>124</v>
      </c>
      <c r="G107" s="56">
        <v>18000400</v>
      </c>
      <c r="H107" s="56"/>
      <c r="I107" s="65">
        <f t="shared" si="2"/>
        <v>8</v>
      </c>
    </row>
    <row r="108" spans="1:9" ht="18.75" hidden="1" customHeight="1">
      <c r="A108" s="220">
        <f>C108</f>
        <v>41510</v>
      </c>
      <c r="B108" s="223" t="s">
        <v>503</v>
      </c>
      <c r="C108" s="220">
        <v>41510</v>
      </c>
      <c r="D108" s="221" t="s">
        <v>219</v>
      </c>
      <c r="E108" s="283" t="s">
        <v>164</v>
      </c>
      <c r="F108" s="222" t="s">
        <v>93</v>
      </c>
      <c r="G108" s="56"/>
      <c r="H108" s="56">
        <v>16364000</v>
      </c>
      <c r="I108" s="65">
        <f t="shared" si="2"/>
        <v>8</v>
      </c>
    </row>
    <row r="109" spans="1:9" ht="18.75" hidden="1" customHeight="1">
      <c r="A109" s="220">
        <f>C109</f>
        <v>41510</v>
      </c>
      <c r="B109" s="223" t="s">
        <v>503</v>
      </c>
      <c r="C109" s="220">
        <v>41510</v>
      </c>
      <c r="D109" s="221" t="s">
        <v>530</v>
      </c>
      <c r="E109" s="283" t="s">
        <v>164</v>
      </c>
      <c r="F109" s="222" t="s">
        <v>54</v>
      </c>
      <c r="G109" s="56"/>
      <c r="H109" s="56">
        <v>1636400</v>
      </c>
      <c r="I109" s="65">
        <f t="shared" si="2"/>
        <v>8</v>
      </c>
    </row>
    <row r="110" spans="1:9" ht="18.75" hidden="1" customHeight="1">
      <c r="A110" s="220">
        <v>41510</v>
      </c>
      <c r="B110" s="223" t="s">
        <v>220</v>
      </c>
      <c r="C110" s="220">
        <f>A110</f>
        <v>41510</v>
      </c>
      <c r="D110" s="228" t="s">
        <v>531</v>
      </c>
      <c r="E110" s="283" t="s">
        <v>164</v>
      </c>
      <c r="F110" s="222" t="s">
        <v>124</v>
      </c>
      <c r="G110" s="56">
        <v>18000400</v>
      </c>
      <c r="H110" s="56"/>
      <c r="I110" s="65">
        <f t="shared" si="2"/>
        <v>8</v>
      </c>
    </row>
    <row r="111" spans="1:9" ht="18.75" hidden="1" customHeight="1">
      <c r="A111" s="220">
        <f>C111</f>
        <v>41513</v>
      </c>
      <c r="B111" s="223" t="s">
        <v>532</v>
      </c>
      <c r="C111" s="229">
        <v>41513</v>
      </c>
      <c r="D111" s="228" t="s">
        <v>219</v>
      </c>
      <c r="E111" s="283" t="s">
        <v>164</v>
      </c>
      <c r="F111" s="222" t="s">
        <v>93</v>
      </c>
      <c r="G111" s="59"/>
      <c r="H111" s="59">
        <v>16364000</v>
      </c>
      <c r="I111" s="65">
        <f t="shared" si="2"/>
        <v>8</v>
      </c>
    </row>
    <row r="112" spans="1:9" ht="18.75" hidden="1" customHeight="1">
      <c r="A112" s="220">
        <f>C112</f>
        <v>41513</v>
      </c>
      <c r="B112" s="223" t="s">
        <v>532</v>
      </c>
      <c r="C112" s="229">
        <v>41513</v>
      </c>
      <c r="D112" s="228" t="s">
        <v>530</v>
      </c>
      <c r="E112" s="283" t="s">
        <v>164</v>
      </c>
      <c r="F112" s="222" t="s">
        <v>54</v>
      </c>
      <c r="G112" s="76"/>
      <c r="H112" s="59">
        <v>1636400</v>
      </c>
      <c r="I112" s="65">
        <f t="shared" si="2"/>
        <v>8</v>
      </c>
    </row>
    <row r="113" spans="1:9" ht="19.5" hidden="1" customHeight="1">
      <c r="A113" s="220">
        <v>41513</v>
      </c>
      <c r="B113" s="223" t="s">
        <v>192</v>
      </c>
      <c r="C113" s="229">
        <f>A113</f>
        <v>41513</v>
      </c>
      <c r="D113" s="228" t="s">
        <v>531</v>
      </c>
      <c r="E113" s="283" t="s">
        <v>164</v>
      </c>
      <c r="F113" s="222" t="s">
        <v>124</v>
      </c>
      <c r="G113" s="56">
        <v>18000400</v>
      </c>
      <c r="H113" s="59"/>
      <c r="I113" s="65">
        <f t="shared" si="2"/>
        <v>8</v>
      </c>
    </row>
    <row r="114" spans="1:9" s="66" customFormat="1" ht="19.5" hidden="1" customHeight="1">
      <c r="A114" s="220">
        <f>C114</f>
        <v>41515</v>
      </c>
      <c r="B114" s="223" t="s">
        <v>528</v>
      </c>
      <c r="C114" s="229">
        <v>41515</v>
      </c>
      <c r="D114" s="228" t="s">
        <v>219</v>
      </c>
      <c r="E114" s="283" t="s">
        <v>164</v>
      </c>
      <c r="F114" s="222" t="s">
        <v>93</v>
      </c>
      <c r="G114" s="57"/>
      <c r="H114" s="59">
        <v>16364000</v>
      </c>
      <c r="I114" s="65">
        <f t="shared" si="2"/>
        <v>8</v>
      </c>
    </row>
    <row r="115" spans="1:9" s="65" customFormat="1" ht="19.5" hidden="1" customHeight="1">
      <c r="A115" s="220">
        <f>C115</f>
        <v>41515</v>
      </c>
      <c r="B115" s="230" t="s">
        <v>528</v>
      </c>
      <c r="C115" s="229">
        <v>41515</v>
      </c>
      <c r="D115" s="228" t="s">
        <v>530</v>
      </c>
      <c r="E115" s="283" t="s">
        <v>164</v>
      </c>
      <c r="F115" s="222" t="s">
        <v>54</v>
      </c>
      <c r="G115" s="57"/>
      <c r="H115" s="59">
        <v>1636400</v>
      </c>
      <c r="I115" s="65">
        <f t="shared" si="2"/>
        <v>8</v>
      </c>
    </row>
    <row r="116" spans="1:9" ht="19.5" hidden="1" customHeight="1">
      <c r="A116" s="220">
        <v>41515</v>
      </c>
      <c r="B116" s="235" t="s">
        <v>533</v>
      </c>
      <c r="C116" s="229">
        <f>A116</f>
        <v>41515</v>
      </c>
      <c r="D116" s="228" t="s">
        <v>531</v>
      </c>
      <c r="E116" s="283" t="s">
        <v>164</v>
      </c>
      <c r="F116" s="222" t="s">
        <v>124</v>
      </c>
      <c r="G116" s="57">
        <v>18000400</v>
      </c>
      <c r="H116" s="59"/>
      <c r="I116" s="65">
        <f t="shared" si="2"/>
        <v>8</v>
      </c>
    </row>
    <row r="117" spans="1:9" ht="19.5" hidden="1" customHeight="1">
      <c r="A117" s="220">
        <f t="shared" ref="A117:A124" si="3">C117</f>
        <v>41572</v>
      </c>
      <c r="B117" s="223" t="s">
        <v>185</v>
      </c>
      <c r="C117" s="229">
        <v>41572</v>
      </c>
      <c r="D117" s="228" t="s">
        <v>219</v>
      </c>
      <c r="E117" s="283" t="s">
        <v>164</v>
      </c>
      <c r="F117" s="222" t="s">
        <v>93</v>
      </c>
      <c r="G117" s="76"/>
      <c r="H117" s="59">
        <v>16364000</v>
      </c>
      <c r="I117" s="65">
        <f t="shared" si="2"/>
        <v>10</v>
      </c>
    </row>
    <row r="118" spans="1:9" ht="19.5" hidden="1" customHeight="1">
      <c r="A118" s="220">
        <f t="shared" si="3"/>
        <v>41572</v>
      </c>
      <c r="B118" s="223" t="s">
        <v>185</v>
      </c>
      <c r="C118" s="229">
        <v>41572</v>
      </c>
      <c r="D118" s="228" t="s">
        <v>530</v>
      </c>
      <c r="E118" s="283" t="s">
        <v>164</v>
      </c>
      <c r="F118" s="222" t="s">
        <v>54</v>
      </c>
      <c r="G118" s="76"/>
      <c r="H118" s="59">
        <v>1636400</v>
      </c>
      <c r="I118" s="65">
        <f t="shared" si="2"/>
        <v>10</v>
      </c>
    </row>
    <row r="119" spans="1:9" ht="19.5" hidden="1" customHeight="1">
      <c r="A119" s="220">
        <f t="shared" si="3"/>
        <v>41573</v>
      </c>
      <c r="B119" s="235" t="s">
        <v>521</v>
      </c>
      <c r="C119" s="229">
        <v>41573</v>
      </c>
      <c r="D119" s="228" t="s">
        <v>219</v>
      </c>
      <c r="E119" s="283" t="s">
        <v>164</v>
      </c>
      <c r="F119" s="222" t="s">
        <v>93</v>
      </c>
      <c r="G119" s="76"/>
      <c r="H119" s="59">
        <v>16364000</v>
      </c>
      <c r="I119" s="65">
        <f t="shared" si="2"/>
        <v>10</v>
      </c>
    </row>
    <row r="120" spans="1:9" s="65" customFormat="1" ht="19.5" hidden="1" customHeight="1">
      <c r="A120" s="220">
        <f t="shared" si="3"/>
        <v>41573</v>
      </c>
      <c r="B120" s="235" t="s">
        <v>521</v>
      </c>
      <c r="C120" s="229">
        <v>41573</v>
      </c>
      <c r="D120" s="228" t="s">
        <v>530</v>
      </c>
      <c r="E120" s="283" t="s">
        <v>164</v>
      </c>
      <c r="F120" s="222" t="s">
        <v>54</v>
      </c>
      <c r="G120" s="76"/>
      <c r="H120" s="59">
        <v>1636400</v>
      </c>
      <c r="I120" s="65">
        <f t="shared" si="2"/>
        <v>10</v>
      </c>
    </row>
    <row r="121" spans="1:9" ht="19.5" hidden="1" customHeight="1">
      <c r="A121" s="220">
        <f t="shared" si="3"/>
        <v>41575</v>
      </c>
      <c r="B121" s="235" t="s">
        <v>181</v>
      </c>
      <c r="C121" s="229">
        <v>41575</v>
      </c>
      <c r="D121" s="228" t="s">
        <v>219</v>
      </c>
      <c r="E121" s="283" t="s">
        <v>164</v>
      </c>
      <c r="F121" s="222" t="s">
        <v>93</v>
      </c>
      <c r="G121" s="76"/>
      <c r="H121" s="59">
        <v>16364000</v>
      </c>
      <c r="I121" s="65">
        <f t="shared" si="2"/>
        <v>10</v>
      </c>
    </row>
    <row r="122" spans="1:9" s="65" customFormat="1" ht="19.5" hidden="1" customHeight="1">
      <c r="A122" s="220">
        <f t="shared" si="3"/>
        <v>41575</v>
      </c>
      <c r="B122" s="235" t="s">
        <v>181</v>
      </c>
      <c r="C122" s="229">
        <v>41575</v>
      </c>
      <c r="D122" s="228" t="s">
        <v>530</v>
      </c>
      <c r="E122" s="283" t="s">
        <v>164</v>
      </c>
      <c r="F122" s="222" t="s">
        <v>54</v>
      </c>
      <c r="G122" s="76"/>
      <c r="H122" s="59">
        <v>1636400</v>
      </c>
      <c r="I122" s="65">
        <f t="shared" si="2"/>
        <v>10</v>
      </c>
    </row>
    <row r="123" spans="1:9" s="65" customFormat="1" ht="19.5" hidden="1" customHeight="1">
      <c r="A123" s="220">
        <f t="shared" si="3"/>
        <v>41576</v>
      </c>
      <c r="B123" s="235" t="s">
        <v>188</v>
      </c>
      <c r="C123" s="229">
        <v>41576</v>
      </c>
      <c r="D123" s="228" t="s">
        <v>219</v>
      </c>
      <c r="E123" s="283" t="s">
        <v>164</v>
      </c>
      <c r="F123" s="222" t="s">
        <v>93</v>
      </c>
      <c r="G123" s="76"/>
      <c r="H123" s="59">
        <v>16364000</v>
      </c>
      <c r="I123" s="65">
        <f t="shared" si="2"/>
        <v>10</v>
      </c>
    </row>
    <row r="124" spans="1:9" s="65" customFormat="1" ht="19.5" hidden="1" customHeight="1">
      <c r="A124" s="220">
        <f t="shared" si="3"/>
        <v>41576</v>
      </c>
      <c r="B124" s="235" t="s">
        <v>188</v>
      </c>
      <c r="C124" s="229">
        <v>41576</v>
      </c>
      <c r="D124" s="228" t="s">
        <v>530</v>
      </c>
      <c r="E124" s="283" t="s">
        <v>164</v>
      </c>
      <c r="F124" s="222" t="s">
        <v>54</v>
      </c>
      <c r="G124" s="76"/>
      <c r="H124" s="59">
        <v>1636400</v>
      </c>
      <c r="I124" s="65">
        <f t="shared" si="2"/>
        <v>10</v>
      </c>
    </row>
    <row r="125" spans="1:9" s="65" customFormat="1" ht="19.5" hidden="1" customHeight="1">
      <c r="A125" s="220">
        <v>41579</v>
      </c>
      <c r="B125" s="235" t="s">
        <v>534</v>
      </c>
      <c r="C125" s="229">
        <f>A125</f>
        <v>41579</v>
      </c>
      <c r="D125" s="228" t="s">
        <v>531</v>
      </c>
      <c r="E125" s="283" t="s">
        <v>164</v>
      </c>
      <c r="F125" s="222" t="s">
        <v>124</v>
      </c>
      <c r="G125" s="76">
        <v>18000400</v>
      </c>
      <c r="H125" s="59"/>
      <c r="I125" s="65">
        <f t="shared" si="2"/>
        <v>11</v>
      </c>
    </row>
    <row r="126" spans="1:9" s="65" customFormat="1" ht="19.5" hidden="1" customHeight="1">
      <c r="A126" s="220">
        <v>41581</v>
      </c>
      <c r="B126" s="235" t="s">
        <v>186</v>
      </c>
      <c r="C126" s="229">
        <f>A126</f>
        <v>41581</v>
      </c>
      <c r="D126" s="228" t="s">
        <v>531</v>
      </c>
      <c r="E126" s="283" t="s">
        <v>164</v>
      </c>
      <c r="F126" s="222" t="s">
        <v>124</v>
      </c>
      <c r="G126" s="76">
        <v>18000400</v>
      </c>
      <c r="H126" s="59"/>
      <c r="I126" s="65">
        <f t="shared" si="2"/>
        <v>11</v>
      </c>
    </row>
    <row r="127" spans="1:9" s="65" customFormat="1" ht="19.5" hidden="1" customHeight="1">
      <c r="A127" s="220">
        <v>41583</v>
      </c>
      <c r="B127" s="58" t="s">
        <v>526</v>
      </c>
      <c r="C127" s="220">
        <f>A127</f>
        <v>41583</v>
      </c>
      <c r="D127" s="221" t="s">
        <v>531</v>
      </c>
      <c r="E127" s="283" t="s">
        <v>164</v>
      </c>
      <c r="F127" s="222" t="s">
        <v>124</v>
      </c>
      <c r="G127" s="57">
        <v>18000400</v>
      </c>
      <c r="H127" s="56"/>
      <c r="I127" s="65">
        <f t="shared" si="2"/>
        <v>11</v>
      </c>
    </row>
    <row r="128" spans="1:9" s="65" customFormat="1" ht="19.5" hidden="1" customHeight="1">
      <c r="A128" s="220">
        <v>41586</v>
      </c>
      <c r="B128" s="58" t="s">
        <v>121</v>
      </c>
      <c r="C128" s="220">
        <f>A128</f>
        <v>41586</v>
      </c>
      <c r="D128" s="221" t="s">
        <v>531</v>
      </c>
      <c r="E128" s="283" t="s">
        <v>164</v>
      </c>
      <c r="F128" s="222" t="s">
        <v>124</v>
      </c>
      <c r="G128" s="57">
        <v>18000400</v>
      </c>
      <c r="H128" s="56"/>
      <c r="I128" s="65">
        <f t="shared" si="2"/>
        <v>11</v>
      </c>
    </row>
    <row r="129" spans="1:9" s="65" customFormat="1" ht="19.5" hidden="1" customHeight="1">
      <c r="A129" s="220">
        <f>C129</f>
        <v>41554</v>
      </c>
      <c r="B129" s="223" t="s">
        <v>521</v>
      </c>
      <c r="C129" s="220">
        <v>41554</v>
      </c>
      <c r="D129" s="221" t="s">
        <v>535</v>
      </c>
      <c r="E129" s="283" t="s">
        <v>162</v>
      </c>
      <c r="F129" s="222" t="s">
        <v>93</v>
      </c>
      <c r="G129" s="56"/>
      <c r="H129" s="56">
        <v>104100</v>
      </c>
      <c r="I129" s="65">
        <f t="shared" si="2"/>
        <v>10</v>
      </c>
    </row>
    <row r="130" spans="1:9" s="65" customFormat="1" ht="19.5" hidden="1" customHeight="1">
      <c r="A130" s="220">
        <f>C130</f>
        <v>41554</v>
      </c>
      <c r="B130" s="223" t="s">
        <v>521</v>
      </c>
      <c r="C130" s="220">
        <v>41554</v>
      </c>
      <c r="D130" s="221" t="s">
        <v>535</v>
      </c>
      <c r="E130" s="283" t="s">
        <v>162</v>
      </c>
      <c r="F130" s="222" t="s">
        <v>93</v>
      </c>
      <c r="G130" s="56"/>
      <c r="H130" s="56">
        <v>17245900</v>
      </c>
      <c r="I130" s="65">
        <f t="shared" si="2"/>
        <v>10</v>
      </c>
    </row>
    <row r="131" spans="1:9" ht="20.25" hidden="1" customHeight="1">
      <c r="A131" s="220">
        <f>C131</f>
        <v>41554</v>
      </c>
      <c r="B131" s="223" t="s">
        <v>181</v>
      </c>
      <c r="C131" s="220">
        <v>41554</v>
      </c>
      <c r="D131" s="221" t="s">
        <v>536</v>
      </c>
      <c r="E131" s="283" t="s">
        <v>162</v>
      </c>
      <c r="F131" s="222" t="s">
        <v>54</v>
      </c>
      <c r="G131" s="56"/>
      <c r="H131" s="56">
        <v>10410</v>
      </c>
      <c r="I131" s="65">
        <f t="shared" si="2"/>
        <v>10</v>
      </c>
    </row>
    <row r="132" spans="1:9" ht="20.25" hidden="1" customHeight="1">
      <c r="A132" s="220">
        <f>C132</f>
        <v>41554</v>
      </c>
      <c r="B132" s="223" t="s">
        <v>181</v>
      </c>
      <c r="C132" s="220">
        <v>41554</v>
      </c>
      <c r="D132" s="221" t="s">
        <v>536</v>
      </c>
      <c r="E132" s="283" t="s">
        <v>162</v>
      </c>
      <c r="F132" s="222" t="s">
        <v>54</v>
      </c>
      <c r="G132" s="56"/>
      <c r="H132" s="56">
        <v>1724590</v>
      </c>
      <c r="I132" s="65">
        <f t="shared" si="2"/>
        <v>10</v>
      </c>
    </row>
    <row r="133" spans="1:9" ht="20.25" hidden="1" customHeight="1">
      <c r="A133" s="220">
        <v>41554</v>
      </c>
      <c r="B133" s="223" t="s">
        <v>200</v>
      </c>
      <c r="C133" s="229">
        <f>A133</f>
        <v>41554</v>
      </c>
      <c r="D133" s="228" t="s">
        <v>537</v>
      </c>
      <c r="E133" s="283" t="s">
        <v>162</v>
      </c>
      <c r="F133" s="222" t="s">
        <v>124</v>
      </c>
      <c r="G133" s="59">
        <v>19085000</v>
      </c>
      <c r="H133" s="59"/>
      <c r="I133" s="65">
        <f t="shared" si="2"/>
        <v>10</v>
      </c>
    </row>
    <row r="134" spans="1:9" ht="20.25" hidden="1" customHeight="1">
      <c r="A134" s="220">
        <f>C134</f>
        <v>41564</v>
      </c>
      <c r="B134" s="223" t="s">
        <v>189</v>
      </c>
      <c r="C134" s="229">
        <v>41564</v>
      </c>
      <c r="D134" s="228" t="s">
        <v>535</v>
      </c>
      <c r="E134" s="283" t="s">
        <v>162</v>
      </c>
      <c r="F134" s="222" t="s">
        <v>93</v>
      </c>
      <c r="G134" s="59"/>
      <c r="H134" s="59">
        <v>10410000</v>
      </c>
      <c r="I134" s="65">
        <f t="shared" si="2"/>
        <v>10</v>
      </c>
    </row>
    <row r="135" spans="1:9" ht="20.25" hidden="1" customHeight="1">
      <c r="A135" s="220">
        <f>C135</f>
        <v>41564</v>
      </c>
      <c r="B135" s="230" t="s">
        <v>189</v>
      </c>
      <c r="C135" s="229">
        <v>41564</v>
      </c>
      <c r="D135" s="228" t="s">
        <v>536</v>
      </c>
      <c r="E135" s="283" t="s">
        <v>162</v>
      </c>
      <c r="F135" s="222" t="s">
        <v>54</v>
      </c>
      <c r="G135" s="59"/>
      <c r="H135" s="59">
        <v>1041000</v>
      </c>
      <c r="I135" s="65">
        <f t="shared" si="2"/>
        <v>10</v>
      </c>
    </row>
    <row r="136" spans="1:9" ht="20.25" hidden="1" customHeight="1">
      <c r="A136" s="220">
        <v>41564</v>
      </c>
      <c r="B136" s="230" t="s">
        <v>202</v>
      </c>
      <c r="C136" s="229">
        <f>A136</f>
        <v>41564</v>
      </c>
      <c r="D136" s="228" t="s">
        <v>537</v>
      </c>
      <c r="E136" s="283" t="s">
        <v>162</v>
      </c>
      <c r="F136" s="222" t="s">
        <v>124</v>
      </c>
      <c r="G136" s="59">
        <v>11451000</v>
      </c>
      <c r="H136" s="59"/>
      <c r="I136" s="65">
        <f t="shared" si="2"/>
        <v>10</v>
      </c>
    </row>
    <row r="137" spans="1:9" ht="20.25" hidden="1" customHeight="1">
      <c r="A137" s="220">
        <f>C137</f>
        <v>41565</v>
      </c>
      <c r="B137" s="230" t="s">
        <v>511</v>
      </c>
      <c r="C137" s="229">
        <v>41565</v>
      </c>
      <c r="D137" s="228" t="s">
        <v>535</v>
      </c>
      <c r="E137" s="283" t="s">
        <v>162</v>
      </c>
      <c r="F137" s="222" t="s">
        <v>93</v>
      </c>
      <c r="G137" s="59"/>
      <c r="H137" s="59">
        <v>13880000</v>
      </c>
      <c r="I137" s="65">
        <f t="shared" si="2"/>
        <v>10</v>
      </c>
    </row>
    <row r="138" spans="1:9" ht="20.25" hidden="1" customHeight="1">
      <c r="A138" s="220">
        <f>C138</f>
        <v>41565</v>
      </c>
      <c r="B138" s="230" t="s">
        <v>511</v>
      </c>
      <c r="C138" s="229">
        <v>41565</v>
      </c>
      <c r="D138" s="228" t="s">
        <v>536</v>
      </c>
      <c r="E138" s="283" t="s">
        <v>162</v>
      </c>
      <c r="F138" s="222" t="s">
        <v>54</v>
      </c>
      <c r="G138" s="59"/>
      <c r="H138" s="59">
        <v>1388000</v>
      </c>
      <c r="I138" s="65">
        <f t="shared" si="2"/>
        <v>10</v>
      </c>
    </row>
    <row r="139" spans="1:9" ht="20.25" hidden="1" customHeight="1">
      <c r="A139" s="220">
        <v>41565</v>
      </c>
      <c r="B139" s="230" t="s">
        <v>195</v>
      </c>
      <c r="C139" s="229">
        <f>A139</f>
        <v>41565</v>
      </c>
      <c r="D139" s="228" t="s">
        <v>537</v>
      </c>
      <c r="E139" s="283" t="s">
        <v>162</v>
      </c>
      <c r="F139" s="222" t="s">
        <v>124</v>
      </c>
      <c r="G139" s="59">
        <v>15268000</v>
      </c>
      <c r="H139" s="59"/>
      <c r="I139" s="65">
        <f t="shared" si="2"/>
        <v>10</v>
      </c>
    </row>
    <row r="140" spans="1:9" ht="20.25" hidden="1" customHeight="1">
      <c r="A140" s="220">
        <f>C140</f>
        <v>41576</v>
      </c>
      <c r="B140" s="230" t="s">
        <v>538</v>
      </c>
      <c r="C140" s="229">
        <v>41576</v>
      </c>
      <c r="D140" s="228" t="s">
        <v>535</v>
      </c>
      <c r="E140" s="283" t="s">
        <v>162</v>
      </c>
      <c r="F140" s="222" t="s">
        <v>93</v>
      </c>
      <c r="G140" s="59"/>
      <c r="H140" s="59">
        <v>6940000</v>
      </c>
      <c r="I140" s="65">
        <f t="shared" si="2"/>
        <v>10</v>
      </c>
    </row>
    <row r="141" spans="1:9" ht="20.25" hidden="1" customHeight="1">
      <c r="A141" s="220">
        <f>C141</f>
        <v>41576</v>
      </c>
      <c r="B141" s="230" t="s">
        <v>538</v>
      </c>
      <c r="C141" s="229">
        <v>41576</v>
      </c>
      <c r="D141" s="228" t="s">
        <v>536</v>
      </c>
      <c r="E141" s="283" t="s">
        <v>162</v>
      </c>
      <c r="F141" s="222" t="s">
        <v>54</v>
      </c>
      <c r="G141" s="59"/>
      <c r="H141" s="59">
        <v>694000</v>
      </c>
      <c r="I141" s="65">
        <f t="shared" si="2"/>
        <v>10</v>
      </c>
    </row>
    <row r="142" spans="1:9" ht="20.25" hidden="1" customHeight="1">
      <c r="A142" s="220">
        <v>41576</v>
      </c>
      <c r="B142" s="230" t="s">
        <v>196</v>
      </c>
      <c r="C142" s="229">
        <f>A142</f>
        <v>41576</v>
      </c>
      <c r="D142" s="228" t="s">
        <v>537</v>
      </c>
      <c r="E142" s="283" t="s">
        <v>162</v>
      </c>
      <c r="F142" s="222" t="s">
        <v>124</v>
      </c>
      <c r="G142" s="59">
        <v>7634000</v>
      </c>
      <c r="H142" s="59"/>
      <c r="I142" s="65">
        <f t="shared" ref="I142:I205" si="4">IF(A142&lt;&gt;"",MONTH(A142),"")</f>
        <v>10</v>
      </c>
    </row>
    <row r="143" spans="1:9" ht="20.25" hidden="1" customHeight="1">
      <c r="A143" s="224">
        <f>C143</f>
        <v>41358</v>
      </c>
      <c r="B143" s="225" t="s">
        <v>189</v>
      </c>
      <c r="C143" s="224">
        <v>41358</v>
      </c>
      <c r="D143" s="226" t="s">
        <v>197</v>
      </c>
      <c r="E143" s="283" t="s">
        <v>60</v>
      </c>
      <c r="F143" s="227" t="s">
        <v>93</v>
      </c>
      <c r="G143" s="53"/>
      <c r="H143" s="53">
        <v>14100000</v>
      </c>
      <c r="I143" s="65">
        <f t="shared" si="4"/>
        <v>3</v>
      </c>
    </row>
    <row r="144" spans="1:9" ht="20.25" hidden="1" customHeight="1">
      <c r="A144" s="224">
        <f>C144</f>
        <v>41389</v>
      </c>
      <c r="B144" s="225" t="s">
        <v>94</v>
      </c>
      <c r="C144" s="220">
        <v>41389</v>
      </c>
      <c r="D144" s="221" t="s">
        <v>539</v>
      </c>
      <c r="E144" s="283" t="s">
        <v>60</v>
      </c>
      <c r="F144" s="222" t="s">
        <v>95</v>
      </c>
      <c r="G144" s="56">
        <v>14100000</v>
      </c>
      <c r="H144" s="56"/>
      <c r="I144" s="65">
        <f t="shared" si="4"/>
        <v>4</v>
      </c>
    </row>
    <row r="145" spans="1:9" ht="20.25" hidden="1" customHeight="1">
      <c r="A145" s="224">
        <f>C145</f>
        <v>41521</v>
      </c>
      <c r="B145" s="223" t="s">
        <v>185</v>
      </c>
      <c r="C145" s="220">
        <v>41521</v>
      </c>
      <c r="D145" s="221" t="s">
        <v>197</v>
      </c>
      <c r="E145" s="283" t="s">
        <v>60</v>
      </c>
      <c r="F145" s="222" t="s">
        <v>93</v>
      </c>
      <c r="G145" s="56"/>
      <c r="H145" s="56">
        <v>14100000</v>
      </c>
      <c r="I145" s="65">
        <f t="shared" si="4"/>
        <v>9</v>
      </c>
    </row>
    <row r="146" spans="1:9" ht="20.25" hidden="1" customHeight="1">
      <c r="A146" s="224">
        <f>C146</f>
        <v>41592</v>
      </c>
      <c r="B146" s="223" t="s">
        <v>94</v>
      </c>
      <c r="C146" s="220">
        <v>41592</v>
      </c>
      <c r="D146" s="221" t="s">
        <v>539</v>
      </c>
      <c r="E146" s="283" t="s">
        <v>60</v>
      </c>
      <c r="F146" s="222" t="s">
        <v>95</v>
      </c>
      <c r="G146" s="56">
        <v>14100000</v>
      </c>
      <c r="H146" s="56"/>
      <c r="I146" s="65">
        <f t="shared" si="4"/>
        <v>11</v>
      </c>
    </row>
    <row r="147" spans="1:9" ht="20.25" hidden="1" customHeight="1">
      <c r="A147" s="224">
        <f>C147</f>
        <v>41607</v>
      </c>
      <c r="B147" s="223" t="s">
        <v>532</v>
      </c>
      <c r="C147" s="220">
        <v>41607</v>
      </c>
      <c r="D147" s="221" t="s">
        <v>197</v>
      </c>
      <c r="E147" s="283" t="s">
        <v>60</v>
      </c>
      <c r="F147" s="222" t="s">
        <v>93</v>
      </c>
      <c r="G147" s="56"/>
      <c r="H147" s="56">
        <v>4000000</v>
      </c>
      <c r="I147" s="65">
        <f t="shared" si="4"/>
        <v>11</v>
      </c>
    </row>
    <row r="148" spans="1:9" ht="20.25" hidden="1" customHeight="1">
      <c r="A148" s="224">
        <v>41607</v>
      </c>
      <c r="B148" s="223" t="s">
        <v>220</v>
      </c>
      <c r="C148" s="220">
        <v>41607</v>
      </c>
      <c r="D148" s="221" t="s">
        <v>540</v>
      </c>
      <c r="E148" s="283" t="s">
        <v>60</v>
      </c>
      <c r="F148" s="222" t="s">
        <v>124</v>
      </c>
      <c r="G148" s="56">
        <v>4000000</v>
      </c>
      <c r="H148" s="56"/>
      <c r="I148" s="65">
        <f t="shared" si="4"/>
        <v>11</v>
      </c>
    </row>
    <row r="149" spans="1:9" ht="20.25" hidden="1" customHeight="1">
      <c r="A149" s="224">
        <f t="shared" ref="A149:A159" si="5">C149</f>
        <v>41292</v>
      </c>
      <c r="B149" s="225" t="s">
        <v>185</v>
      </c>
      <c r="C149" s="224">
        <v>41292</v>
      </c>
      <c r="D149" s="226" t="s">
        <v>541</v>
      </c>
      <c r="E149" s="283" t="s">
        <v>61</v>
      </c>
      <c r="F149" s="227" t="s">
        <v>93</v>
      </c>
      <c r="G149" s="53"/>
      <c r="H149" s="53">
        <v>14000598</v>
      </c>
      <c r="I149" s="65">
        <f t="shared" si="4"/>
        <v>1</v>
      </c>
    </row>
    <row r="150" spans="1:9" ht="20.25" hidden="1" customHeight="1">
      <c r="A150" s="224">
        <f t="shared" si="5"/>
        <v>41292</v>
      </c>
      <c r="B150" s="225" t="s">
        <v>185</v>
      </c>
      <c r="C150" s="220">
        <v>41292</v>
      </c>
      <c r="D150" s="221" t="s">
        <v>542</v>
      </c>
      <c r="E150" s="283" t="s">
        <v>61</v>
      </c>
      <c r="F150" s="222" t="s">
        <v>54</v>
      </c>
      <c r="G150" s="56"/>
      <c r="H150" s="56">
        <v>1400060</v>
      </c>
      <c r="I150" s="65">
        <f t="shared" si="4"/>
        <v>1</v>
      </c>
    </row>
    <row r="151" spans="1:9" ht="20.25" hidden="1" customHeight="1">
      <c r="A151" s="224">
        <f t="shared" si="5"/>
        <v>41333</v>
      </c>
      <c r="B151" s="223" t="s">
        <v>188</v>
      </c>
      <c r="C151" s="220">
        <v>41333</v>
      </c>
      <c r="D151" s="221" t="s">
        <v>198</v>
      </c>
      <c r="E151" s="283" t="s">
        <v>61</v>
      </c>
      <c r="F151" s="222" t="s">
        <v>93</v>
      </c>
      <c r="G151" s="56"/>
      <c r="H151" s="56">
        <v>35840000</v>
      </c>
      <c r="I151" s="65">
        <f t="shared" si="4"/>
        <v>2</v>
      </c>
    </row>
    <row r="152" spans="1:9" ht="20.25" hidden="1" customHeight="1">
      <c r="A152" s="224">
        <f t="shared" si="5"/>
        <v>41333</v>
      </c>
      <c r="B152" s="223" t="s">
        <v>188</v>
      </c>
      <c r="C152" s="220">
        <v>41333</v>
      </c>
      <c r="D152" s="221" t="s">
        <v>199</v>
      </c>
      <c r="E152" s="283" t="s">
        <v>61</v>
      </c>
      <c r="F152" s="222" t="s">
        <v>54</v>
      </c>
      <c r="G152" s="56"/>
      <c r="H152" s="56">
        <v>3584000</v>
      </c>
      <c r="I152" s="65">
        <f t="shared" si="4"/>
        <v>2</v>
      </c>
    </row>
    <row r="153" spans="1:9" ht="20.25" hidden="1" customHeight="1">
      <c r="A153" s="224">
        <f t="shared" si="5"/>
        <v>41403</v>
      </c>
      <c r="B153" s="223" t="s">
        <v>94</v>
      </c>
      <c r="C153" s="220">
        <v>41403</v>
      </c>
      <c r="D153" s="221" t="s">
        <v>104</v>
      </c>
      <c r="E153" s="283" t="s">
        <v>61</v>
      </c>
      <c r="F153" s="222" t="s">
        <v>95</v>
      </c>
      <c r="G153" s="56">
        <v>39424000</v>
      </c>
      <c r="H153" s="56"/>
      <c r="I153" s="65">
        <f t="shared" si="4"/>
        <v>5</v>
      </c>
    </row>
    <row r="154" spans="1:9" s="193" customFormat="1" ht="19.5" hidden="1" customHeight="1">
      <c r="A154" s="224">
        <f t="shared" si="5"/>
        <v>41451</v>
      </c>
      <c r="B154" s="223" t="s">
        <v>188</v>
      </c>
      <c r="C154" s="220">
        <v>41451</v>
      </c>
      <c r="D154" s="221" t="s">
        <v>198</v>
      </c>
      <c r="E154" s="283" t="s">
        <v>61</v>
      </c>
      <c r="F154" s="222" t="s">
        <v>93</v>
      </c>
      <c r="G154" s="56"/>
      <c r="H154" s="56">
        <v>35000000</v>
      </c>
      <c r="I154" s="65">
        <f t="shared" si="4"/>
        <v>6</v>
      </c>
    </row>
    <row r="155" spans="1:9" ht="20.25" hidden="1" customHeight="1">
      <c r="A155" s="224">
        <f t="shared" si="5"/>
        <v>41451</v>
      </c>
      <c r="B155" s="223" t="s">
        <v>188</v>
      </c>
      <c r="C155" s="220">
        <v>41451</v>
      </c>
      <c r="D155" s="221" t="s">
        <v>199</v>
      </c>
      <c r="E155" s="283" t="s">
        <v>61</v>
      </c>
      <c r="F155" s="222" t="s">
        <v>54</v>
      </c>
      <c r="G155" s="56"/>
      <c r="H155" s="56">
        <v>3500000</v>
      </c>
      <c r="I155" s="65">
        <f t="shared" si="4"/>
        <v>6</v>
      </c>
    </row>
    <row r="156" spans="1:9" ht="20.25" hidden="1" customHeight="1">
      <c r="A156" s="224">
        <f t="shared" si="5"/>
        <v>41472</v>
      </c>
      <c r="B156" s="223" t="s">
        <v>94</v>
      </c>
      <c r="C156" s="220">
        <v>41472</v>
      </c>
      <c r="D156" s="221" t="s">
        <v>543</v>
      </c>
      <c r="E156" s="283" t="s">
        <v>61</v>
      </c>
      <c r="F156" s="222" t="s">
        <v>95</v>
      </c>
      <c r="G156" s="56">
        <v>38500000</v>
      </c>
      <c r="H156" s="56"/>
      <c r="I156" s="65">
        <f t="shared" si="4"/>
        <v>7</v>
      </c>
    </row>
    <row r="157" spans="1:9" ht="20.25" hidden="1" customHeight="1">
      <c r="A157" s="224">
        <f t="shared" si="5"/>
        <v>41473</v>
      </c>
      <c r="B157" s="223" t="s">
        <v>189</v>
      </c>
      <c r="C157" s="220">
        <v>41473</v>
      </c>
      <c r="D157" s="221" t="s">
        <v>198</v>
      </c>
      <c r="E157" s="283" t="s">
        <v>61</v>
      </c>
      <c r="F157" s="222" t="s">
        <v>93</v>
      </c>
      <c r="G157" s="56"/>
      <c r="H157" s="56">
        <v>35000000</v>
      </c>
      <c r="I157" s="65">
        <f t="shared" si="4"/>
        <v>7</v>
      </c>
    </row>
    <row r="158" spans="1:9" ht="20.25" hidden="1" customHeight="1">
      <c r="A158" s="224">
        <f t="shared" si="5"/>
        <v>41473</v>
      </c>
      <c r="B158" s="223" t="s">
        <v>189</v>
      </c>
      <c r="C158" s="220">
        <v>41473</v>
      </c>
      <c r="D158" s="221" t="s">
        <v>199</v>
      </c>
      <c r="E158" s="283" t="s">
        <v>61</v>
      </c>
      <c r="F158" s="222" t="s">
        <v>54</v>
      </c>
      <c r="G158" s="56"/>
      <c r="H158" s="56">
        <v>3500000</v>
      </c>
      <c r="I158" s="65">
        <f t="shared" si="4"/>
        <v>7</v>
      </c>
    </row>
    <row r="159" spans="1:9" ht="20.25" hidden="1" customHeight="1">
      <c r="A159" s="224">
        <f t="shared" si="5"/>
        <v>41522</v>
      </c>
      <c r="B159" s="223" t="s">
        <v>94</v>
      </c>
      <c r="C159" s="220">
        <v>41522</v>
      </c>
      <c r="D159" s="221" t="s">
        <v>544</v>
      </c>
      <c r="E159" s="283" t="s">
        <v>61</v>
      </c>
      <c r="F159" s="222" t="s">
        <v>95</v>
      </c>
      <c r="G159" s="56">
        <v>38500658</v>
      </c>
      <c r="H159" s="56"/>
      <c r="I159" s="65">
        <f t="shared" si="4"/>
        <v>9</v>
      </c>
    </row>
    <row r="160" spans="1:9" s="108" customFormat="1" ht="16.5" hidden="1">
      <c r="A160" s="220">
        <f>C160</f>
        <v>41597</v>
      </c>
      <c r="B160" s="63" t="s">
        <v>142</v>
      </c>
      <c r="C160" s="73">
        <v>41597</v>
      </c>
      <c r="D160" s="221" t="s">
        <v>545</v>
      </c>
      <c r="E160" s="283" t="s">
        <v>466</v>
      </c>
      <c r="F160" s="222" t="s">
        <v>93</v>
      </c>
      <c r="G160" s="57">
        <v>32209500</v>
      </c>
      <c r="H160" s="56"/>
      <c r="I160" s="65">
        <f t="shared" si="4"/>
        <v>11</v>
      </c>
    </row>
    <row r="161" spans="1:9" s="65" customFormat="1" ht="19.5" hidden="1" customHeight="1">
      <c r="A161" s="220">
        <f t="shared" ref="A161:A224" si="6">C161</f>
        <v>41597</v>
      </c>
      <c r="B161" s="63" t="s">
        <v>142</v>
      </c>
      <c r="C161" s="73">
        <v>41597</v>
      </c>
      <c r="D161" s="221" t="s">
        <v>546</v>
      </c>
      <c r="E161" s="283" t="s">
        <v>466</v>
      </c>
      <c r="F161" s="222" t="s">
        <v>93</v>
      </c>
      <c r="G161" s="57">
        <v>480960</v>
      </c>
      <c r="H161" s="56"/>
      <c r="I161" s="65">
        <f t="shared" si="4"/>
        <v>11</v>
      </c>
    </row>
    <row r="162" spans="1:9" s="65" customFormat="1" ht="19.5" hidden="1" customHeight="1">
      <c r="A162" s="220">
        <f t="shared" si="6"/>
        <v>41597</v>
      </c>
      <c r="B162" s="63" t="s">
        <v>142</v>
      </c>
      <c r="C162" s="73">
        <v>41597</v>
      </c>
      <c r="D162" s="57" t="s">
        <v>547</v>
      </c>
      <c r="E162" s="283" t="s">
        <v>466</v>
      </c>
      <c r="F162" s="222" t="s">
        <v>93</v>
      </c>
      <c r="G162" s="57">
        <v>7402500</v>
      </c>
      <c r="H162" s="56"/>
      <c r="I162" s="65">
        <f t="shared" si="4"/>
        <v>11</v>
      </c>
    </row>
    <row r="163" spans="1:9" s="72" customFormat="1" ht="19.5" hidden="1" customHeight="1">
      <c r="A163" s="220">
        <f t="shared" si="6"/>
        <v>41597</v>
      </c>
      <c r="B163" s="63" t="s">
        <v>142</v>
      </c>
      <c r="C163" s="73">
        <v>41597</v>
      </c>
      <c r="D163" s="221" t="s">
        <v>545</v>
      </c>
      <c r="E163" s="283" t="s">
        <v>466</v>
      </c>
      <c r="F163" s="222" t="s">
        <v>146</v>
      </c>
      <c r="G163" s="57">
        <v>3220950</v>
      </c>
      <c r="H163" s="56"/>
      <c r="I163" s="65">
        <f t="shared" si="4"/>
        <v>11</v>
      </c>
    </row>
    <row r="164" spans="1:9" s="72" customFormat="1" ht="19.5" hidden="1" customHeight="1">
      <c r="A164" s="220">
        <f t="shared" si="6"/>
        <v>41597</v>
      </c>
      <c r="B164" s="63" t="s">
        <v>142</v>
      </c>
      <c r="C164" s="73">
        <v>41597</v>
      </c>
      <c r="D164" s="221" t="s">
        <v>546</v>
      </c>
      <c r="E164" s="283" t="s">
        <v>466</v>
      </c>
      <c r="F164" s="222" t="s">
        <v>146</v>
      </c>
      <c r="G164" s="57">
        <v>48096</v>
      </c>
      <c r="H164" s="56"/>
      <c r="I164" s="65">
        <f t="shared" si="4"/>
        <v>11</v>
      </c>
    </row>
    <row r="165" spans="1:9" s="72" customFormat="1" ht="19.5" hidden="1" customHeight="1">
      <c r="A165" s="220">
        <f t="shared" si="6"/>
        <v>41597</v>
      </c>
      <c r="B165" s="63" t="s">
        <v>142</v>
      </c>
      <c r="C165" s="73">
        <v>41597</v>
      </c>
      <c r="D165" s="221" t="s">
        <v>547</v>
      </c>
      <c r="E165" s="283" t="s">
        <v>466</v>
      </c>
      <c r="F165" s="222" t="s">
        <v>146</v>
      </c>
      <c r="G165" s="57">
        <v>740250</v>
      </c>
      <c r="H165" s="56"/>
      <c r="I165" s="65">
        <f t="shared" si="4"/>
        <v>11</v>
      </c>
    </row>
    <row r="166" spans="1:9" s="65" customFormat="1" ht="19.5" hidden="1" customHeight="1">
      <c r="A166" s="220">
        <f t="shared" si="6"/>
        <v>41597</v>
      </c>
      <c r="B166" s="232" t="s">
        <v>49</v>
      </c>
      <c r="C166" s="73">
        <v>41597</v>
      </c>
      <c r="D166" s="228" t="s">
        <v>548</v>
      </c>
      <c r="E166" s="283" t="s">
        <v>466</v>
      </c>
      <c r="F166" s="222" t="s">
        <v>315</v>
      </c>
      <c r="G166" s="57"/>
      <c r="H166" s="56">
        <v>156</v>
      </c>
      <c r="I166" s="65">
        <f t="shared" si="4"/>
        <v>11</v>
      </c>
    </row>
    <row r="167" spans="1:9" s="65" customFormat="1" ht="19.5" customHeight="1">
      <c r="A167" s="224">
        <f t="shared" si="6"/>
        <v>41331</v>
      </c>
      <c r="B167" s="225" t="s">
        <v>521</v>
      </c>
      <c r="C167" s="224">
        <v>41331</v>
      </c>
      <c r="D167" s="228" t="s">
        <v>549</v>
      </c>
      <c r="E167" s="283" t="s">
        <v>163</v>
      </c>
      <c r="F167" s="222" t="s">
        <v>93</v>
      </c>
      <c r="G167" s="56"/>
      <c r="H167" s="56">
        <v>7600000</v>
      </c>
      <c r="I167" s="65">
        <f t="shared" si="4"/>
        <v>2</v>
      </c>
    </row>
    <row r="168" spans="1:9" s="72" customFormat="1" ht="19.5" customHeight="1">
      <c r="A168" s="224">
        <f t="shared" si="6"/>
        <v>41331</v>
      </c>
      <c r="B168" s="223" t="s">
        <v>521</v>
      </c>
      <c r="C168" s="220">
        <v>41331</v>
      </c>
      <c r="D168" s="228" t="s">
        <v>550</v>
      </c>
      <c r="E168" s="283" t="s">
        <v>163</v>
      </c>
      <c r="F168" s="222" t="s">
        <v>93</v>
      </c>
      <c r="G168" s="56"/>
      <c r="H168" s="56">
        <v>4040000</v>
      </c>
      <c r="I168" s="65">
        <f t="shared" si="4"/>
        <v>2</v>
      </c>
    </row>
    <row r="169" spans="1:9" s="72" customFormat="1" ht="19.5" customHeight="1">
      <c r="A169" s="224">
        <f t="shared" si="6"/>
        <v>41331</v>
      </c>
      <c r="B169" s="223" t="s">
        <v>521</v>
      </c>
      <c r="C169" s="220">
        <v>41331</v>
      </c>
      <c r="D169" s="228" t="s">
        <v>551</v>
      </c>
      <c r="E169" s="283" t="s">
        <v>163</v>
      </c>
      <c r="F169" s="222" t="s">
        <v>54</v>
      </c>
      <c r="G169" s="56"/>
      <c r="H169" s="56">
        <v>760000</v>
      </c>
      <c r="I169" s="65">
        <f t="shared" si="4"/>
        <v>2</v>
      </c>
    </row>
    <row r="170" spans="1:9" s="72" customFormat="1" ht="19.5" customHeight="1">
      <c r="A170" s="224">
        <f t="shared" si="6"/>
        <v>41331</v>
      </c>
      <c r="B170" s="223" t="s">
        <v>521</v>
      </c>
      <c r="C170" s="220">
        <v>41331</v>
      </c>
      <c r="D170" s="228" t="s">
        <v>552</v>
      </c>
      <c r="E170" s="283" t="s">
        <v>163</v>
      </c>
      <c r="F170" s="222" t="s">
        <v>54</v>
      </c>
      <c r="G170" s="59"/>
      <c r="H170" s="59">
        <v>404000</v>
      </c>
      <c r="I170" s="65">
        <f t="shared" si="4"/>
        <v>2</v>
      </c>
    </row>
    <row r="171" spans="1:9" s="72" customFormat="1" ht="19.5" customHeight="1">
      <c r="A171" s="224">
        <f t="shared" si="6"/>
        <v>41332</v>
      </c>
      <c r="B171" s="223" t="s">
        <v>181</v>
      </c>
      <c r="C171" s="220">
        <v>41332</v>
      </c>
      <c r="D171" s="228" t="s">
        <v>553</v>
      </c>
      <c r="E171" s="283" t="s">
        <v>163</v>
      </c>
      <c r="F171" s="222" t="s">
        <v>93</v>
      </c>
      <c r="G171" s="59"/>
      <c r="H171" s="59">
        <v>5656000</v>
      </c>
      <c r="I171" s="65">
        <f t="shared" si="4"/>
        <v>2</v>
      </c>
    </row>
    <row r="172" spans="1:9" s="72" customFormat="1" ht="19.5" customHeight="1">
      <c r="A172" s="224">
        <f t="shared" si="6"/>
        <v>41332</v>
      </c>
      <c r="B172" s="223" t="s">
        <v>181</v>
      </c>
      <c r="C172" s="220">
        <v>41332</v>
      </c>
      <c r="D172" s="228" t="s">
        <v>204</v>
      </c>
      <c r="E172" s="283" t="s">
        <v>163</v>
      </c>
      <c r="F172" s="222" t="s">
        <v>93</v>
      </c>
      <c r="G172" s="59"/>
      <c r="H172" s="59">
        <v>3900000</v>
      </c>
      <c r="I172" s="65">
        <f t="shared" si="4"/>
        <v>2</v>
      </c>
    </row>
    <row r="173" spans="1:9" s="72" customFormat="1" ht="19.5" customHeight="1">
      <c r="A173" s="224">
        <f t="shared" si="6"/>
        <v>41332</v>
      </c>
      <c r="B173" s="223" t="s">
        <v>181</v>
      </c>
      <c r="C173" s="220">
        <v>41332</v>
      </c>
      <c r="D173" s="228" t="s">
        <v>554</v>
      </c>
      <c r="E173" s="283" t="s">
        <v>163</v>
      </c>
      <c r="F173" s="222" t="s">
        <v>54</v>
      </c>
      <c r="G173" s="59"/>
      <c r="H173" s="59">
        <v>565600</v>
      </c>
      <c r="I173" s="65">
        <f t="shared" si="4"/>
        <v>2</v>
      </c>
    </row>
    <row r="174" spans="1:9" s="72" customFormat="1" ht="19.5" customHeight="1">
      <c r="A174" s="224">
        <f t="shared" si="6"/>
        <v>41332</v>
      </c>
      <c r="B174" s="223" t="s">
        <v>181</v>
      </c>
      <c r="C174" s="220">
        <v>41332</v>
      </c>
      <c r="D174" s="228" t="s">
        <v>555</v>
      </c>
      <c r="E174" s="283" t="s">
        <v>163</v>
      </c>
      <c r="F174" s="222" t="s">
        <v>54</v>
      </c>
      <c r="G174" s="59"/>
      <c r="H174" s="59">
        <v>390000</v>
      </c>
      <c r="I174" s="65">
        <f t="shared" si="4"/>
        <v>2</v>
      </c>
    </row>
    <row r="175" spans="1:9" s="72" customFormat="1" ht="19.5" customHeight="1">
      <c r="A175" s="224">
        <f t="shared" si="6"/>
        <v>41391</v>
      </c>
      <c r="B175" s="223" t="s">
        <v>521</v>
      </c>
      <c r="C175" s="220">
        <v>41391</v>
      </c>
      <c r="D175" s="228" t="s">
        <v>116</v>
      </c>
      <c r="E175" s="283" t="s">
        <v>163</v>
      </c>
      <c r="F175" s="222" t="s">
        <v>93</v>
      </c>
      <c r="G175" s="59"/>
      <c r="H175" s="59">
        <v>9146000</v>
      </c>
      <c r="I175" s="65">
        <f t="shared" si="4"/>
        <v>4</v>
      </c>
    </row>
    <row r="176" spans="1:9" s="72" customFormat="1" ht="19.5" customHeight="1">
      <c r="A176" s="224">
        <f t="shared" si="6"/>
        <v>41391</v>
      </c>
      <c r="B176" s="223" t="s">
        <v>521</v>
      </c>
      <c r="C176" s="220">
        <v>41391</v>
      </c>
      <c r="D176" s="228" t="s">
        <v>556</v>
      </c>
      <c r="E176" s="283" t="s">
        <v>163</v>
      </c>
      <c r="F176" s="222" t="s">
        <v>93</v>
      </c>
      <c r="G176" s="59"/>
      <c r="H176" s="59">
        <v>5542000</v>
      </c>
      <c r="I176" s="65">
        <f t="shared" si="4"/>
        <v>4</v>
      </c>
    </row>
    <row r="177" spans="1:9" s="72" customFormat="1" ht="19.5" customHeight="1">
      <c r="A177" s="224">
        <f t="shared" si="6"/>
        <v>41391</v>
      </c>
      <c r="B177" s="223" t="s">
        <v>521</v>
      </c>
      <c r="C177" s="220">
        <v>41391</v>
      </c>
      <c r="D177" s="228" t="s">
        <v>206</v>
      </c>
      <c r="E177" s="283" t="s">
        <v>163</v>
      </c>
      <c r="F177" s="222" t="s">
        <v>54</v>
      </c>
      <c r="G177" s="59"/>
      <c r="H177" s="59">
        <v>914600</v>
      </c>
      <c r="I177" s="65">
        <f t="shared" si="4"/>
        <v>4</v>
      </c>
    </row>
    <row r="178" spans="1:9" s="72" customFormat="1" ht="19.5" customHeight="1">
      <c r="A178" s="224">
        <f t="shared" si="6"/>
        <v>41391</v>
      </c>
      <c r="B178" s="223" t="s">
        <v>521</v>
      </c>
      <c r="C178" s="220">
        <v>41391</v>
      </c>
      <c r="D178" s="228" t="s">
        <v>557</v>
      </c>
      <c r="E178" s="283" t="s">
        <v>163</v>
      </c>
      <c r="F178" s="222" t="s">
        <v>54</v>
      </c>
      <c r="G178" s="59"/>
      <c r="H178" s="59">
        <v>554200</v>
      </c>
      <c r="I178" s="65">
        <f t="shared" si="4"/>
        <v>4</v>
      </c>
    </row>
    <row r="179" spans="1:9" s="72" customFormat="1" ht="19.5" customHeight="1">
      <c r="A179" s="224">
        <f t="shared" si="6"/>
        <v>41482</v>
      </c>
      <c r="B179" s="223" t="s">
        <v>532</v>
      </c>
      <c r="C179" s="220">
        <v>41482</v>
      </c>
      <c r="D179" s="228" t="s">
        <v>116</v>
      </c>
      <c r="E179" s="283" t="s">
        <v>163</v>
      </c>
      <c r="F179" s="222" t="s">
        <v>93</v>
      </c>
      <c r="G179" s="59"/>
      <c r="H179" s="59">
        <v>3808000</v>
      </c>
      <c r="I179" s="65">
        <f t="shared" si="4"/>
        <v>7</v>
      </c>
    </row>
    <row r="180" spans="1:9" s="72" customFormat="1" ht="19.5" customHeight="1">
      <c r="A180" s="224">
        <f t="shared" si="6"/>
        <v>41482</v>
      </c>
      <c r="B180" s="223" t="s">
        <v>532</v>
      </c>
      <c r="C180" s="220">
        <v>41482</v>
      </c>
      <c r="D180" s="228" t="s">
        <v>204</v>
      </c>
      <c r="E180" s="283" t="s">
        <v>163</v>
      </c>
      <c r="F180" s="222" t="s">
        <v>93</v>
      </c>
      <c r="G180" s="59"/>
      <c r="H180" s="59">
        <v>6318000</v>
      </c>
      <c r="I180" s="65">
        <f t="shared" si="4"/>
        <v>7</v>
      </c>
    </row>
    <row r="181" spans="1:9" s="72" customFormat="1" ht="19.5" customHeight="1">
      <c r="A181" s="224">
        <f t="shared" si="6"/>
        <v>41482</v>
      </c>
      <c r="B181" s="223" t="s">
        <v>532</v>
      </c>
      <c r="C181" s="220">
        <v>41482</v>
      </c>
      <c r="D181" s="228" t="s">
        <v>549</v>
      </c>
      <c r="E181" s="283" t="s">
        <v>163</v>
      </c>
      <c r="F181" s="222" t="s">
        <v>93</v>
      </c>
      <c r="G181" s="59"/>
      <c r="H181" s="59">
        <v>4256000</v>
      </c>
      <c r="I181" s="65">
        <f t="shared" si="4"/>
        <v>7</v>
      </c>
    </row>
    <row r="182" spans="1:9" s="72" customFormat="1" ht="19.5" customHeight="1">
      <c r="A182" s="224">
        <f t="shared" si="6"/>
        <v>41482</v>
      </c>
      <c r="B182" s="230" t="s">
        <v>532</v>
      </c>
      <c r="C182" s="229">
        <v>41482</v>
      </c>
      <c r="D182" s="228" t="s">
        <v>203</v>
      </c>
      <c r="E182" s="283" t="s">
        <v>163</v>
      </c>
      <c r="F182" s="222" t="s">
        <v>93</v>
      </c>
      <c r="G182" s="59"/>
      <c r="H182" s="59">
        <v>6020000</v>
      </c>
      <c r="I182" s="65">
        <f t="shared" si="4"/>
        <v>7</v>
      </c>
    </row>
    <row r="183" spans="1:9" s="72" customFormat="1" ht="19.5" customHeight="1">
      <c r="A183" s="224">
        <f t="shared" si="6"/>
        <v>41482</v>
      </c>
      <c r="B183" s="223" t="s">
        <v>532</v>
      </c>
      <c r="C183" s="229">
        <v>41482</v>
      </c>
      <c r="D183" s="228" t="s">
        <v>206</v>
      </c>
      <c r="E183" s="283" t="s">
        <v>163</v>
      </c>
      <c r="F183" s="222" t="s">
        <v>54</v>
      </c>
      <c r="G183" s="59"/>
      <c r="H183" s="59">
        <v>380800</v>
      </c>
      <c r="I183" s="65">
        <f t="shared" si="4"/>
        <v>7</v>
      </c>
    </row>
    <row r="184" spans="1:9" s="72" customFormat="1" ht="19.5" customHeight="1">
      <c r="A184" s="224">
        <f t="shared" si="6"/>
        <v>41482</v>
      </c>
      <c r="B184" s="223" t="s">
        <v>532</v>
      </c>
      <c r="C184" s="229">
        <v>41482</v>
      </c>
      <c r="D184" s="228" t="s">
        <v>555</v>
      </c>
      <c r="E184" s="283" t="s">
        <v>163</v>
      </c>
      <c r="F184" s="222" t="s">
        <v>54</v>
      </c>
      <c r="G184" s="59"/>
      <c r="H184" s="59">
        <v>631800</v>
      </c>
      <c r="I184" s="65">
        <f t="shared" si="4"/>
        <v>7</v>
      </c>
    </row>
    <row r="185" spans="1:9" s="72" customFormat="1" ht="19.5" customHeight="1">
      <c r="A185" s="224">
        <f t="shared" si="6"/>
        <v>41482</v>
      </c>
      <c r="B185" s="223" t="s">
        <v>532</v>
      </c>
      <c r="C185" s="229">
        <v>41482</v>
      </c>
      <c r="D185" s="228" t="s">
        <v>551</v>
      </c>
      <c r="E185" s="283" t="s">
        <v>163</v>
      </c>
      <c r="F185" s="222" t="s">
        <v>54</v>
      </c>
      <c r="G185" s="59"/>
      <c r="H185" s="59">
        <v>425600</v>
      </c>
      <c r="I185" s="65">
        <f t="shared" si="4"/>
        <v>7</v>
      </c>
    </row>
    <row r="186" spans="1:9" s="72" customFormat="1" ht="19.5" customHeight="1">
      <c r="A186" s="220">
        <f t="shared" si="6"/>
        <v>41482</v>
      </c>
      <c r="B186" s="223" t="s">
        <v>532</v>
      </c>
      <c r="C186" s="220">
        <v>41482</v>
      </c>
      <c r="D186" s="221" t="s">
        <v>558</v>
      </c>
      <c r="E186" s="283" t="s">
        <v>163</v>
      </c>
      <c r="F186" s="222" t="s">
        <v>54</v>
      </c>
      <c r="G186" s="56"/>
      <c r="H186" s="56">
        <v>602000</v>
      </c>
      <c r="I186" s="65">
        <f t="shared" si="4"/>
        <v>7</v>
      </c>
    </row>
    <row r="187" spans="1:9" s="72" customFormat="1" ht="19.5" customHeight="1">
      <c r="A187" s="220">
        <f t="shared" si="6"/>
        <v>41482</v>
      </c>
      <c r="B187" s="223" t="s">
        <v>559</v>
      </c>
      <c r="C187" s="220">
        <v>41482</v>
      </c>
      <c r="D187" s="221" t="s">
        <v>205</v>
      </c>
      <c r="E187" s="283" t="s">
        <v>163</v>
      </c>
      <c r="F187" s="222" t="s">
        <v>184</v>
      </c>
      <c r="G187" s="56">
        <v>3210250</v>
      </c>
      <c r="H187" s="56"/>
      <c r="I187" s="65">
        <f t="shared" si="4"/>
        <v>7</v>
      </c>
    </row>
    <row r="188" spans="1:9" s="72" customFormat="1" ht="19.5" hidden="1" customHeight="1">
      <c r="A188" s="220">
        <f t="shared" si="6"/>
        <v>41276</v>
      </c>
      <c r="B188" s="223" t="s">
        <v>94</v>
      </c>
      <c r="C188" s="220">
        <v>41276</v>
      </c>
      <c r="D188" s="221" t="s">
        <v>104</v>
      </c>
      <c r="E188" s="283" t="s">
        <v>62</v>
      </c>
      <c r="F188" s="222" t="s">
        <v>95</v>
      </c>
      <c r="G188" s="56">
        <v>50000000</v>
      </c>
      <c r="H188" s="56"/>
      <c r="I188" s="65">
        <f t="shared" si="4"/>
        <v>1</v>
      </c>
    </row>
    <row r="189" spans="1:9" s="72" customFormat="1" ht="19.5" hidden="1" customHeight="1">
      <c r="A189" s="220">
        <f t="shared" si="6"/>
        <v>41310</v>
      </c>
      <c r="B189" s="223" t="s">
        <v>94</v>
      </c>
      <c r="C189" s="220">
        <v>41310</v>
      </c>
      <c r="D189" s="221" t="s">
        <v>104</v>
      </c>
      <c r="E189" s="283" t="s">
        <v>62</v>
      </c>
      <c r="F189" s="222" t="s">
        <v>95</v>
      </c>
      <c r="G189" s="56">
        <v>50000000</v>
      </c>
      <c r="H189" s="56"/>
      <c r="I189" s="65">
        <f t="shared" si="4"/>
        <v>2</v>
      </c>
    </row>
    <row r="190" spans="1:9" s="72" customFormat="1" ht="19.5" hidden="1" customHeight="1">
      <c r="A190" s="220">
        <f t="shared" si="6"/>
        <v>41337</v>
      </c>
      <c r="B190" s="223" t="s">
        <v>521</v>
      </c>
      <c r="C190" s="220">
        <v>41337</v>
      </c>
      <c r="D190" s="221" t="s">
        <v>215</v>
      </c>
      <c r="E190" s="283" t="s">
        <v>62</v>
      </c>
      <c r="F190" s="222" t="s">
        <v>93</v>
      </c>
      <c r="G190" s="56"/>
      <c r="H190" s="56">
        <v>20875000</v>
      </c>
      <c r="I190" s="65">
        <f t="shared" si="4"/>
        <v>3</v>
      </c>
    </row>
    <row r="191" spans="1:9" s="72" customFormat="1" ht="19.5" hidden="1" customHeight="1">
      <c r="A191" s="220">
        <f t="shared" si="6"/>
        <v>41337</v>
      </c>
      <c r="B191" s="223" t="s">
        <v>521</v>
      </c>
      <c r="C191" s="220">
        <v>41337</v>
      </c>
      <c r="D191" s="221" t="s">
        <v>216</v>
      </c>
      <c r="E191" s="283" t="s">
        <v>62</v>
      </c>
      <c r="F191" s="222" t="s">
        <v>54</v>
      </c>
      <c r="G191" s="56"/>
      <c r="H191" s="56">
        <v>2087500</v>
      </c>
      <c r="I191" s="65">
        <f t="shared" si="4"/>
        <v>3</v>
      </c>
    </row>
    <row r="192" spans="1:9" s="72" customFormat="1" ht="19.5" hidden="1" customHeight="1">
      <c r="A192" s="220">
        <f t="shared" si="6"/>
        <v>41349</v>
      </c>
      <c r="B192" s="223" t="s">
        <v>181</v>
      </c>
      <c r="C192" s="220">
        <v>41349</v>
      </c>
      <c r="D192" s="221" t="s">
        <v>560</v>
      </c>
      <c r="E192" s="283" t="s">
        <v>62</v>
      </c>
      <c r="F192" s="222" t="s">
        <v>93</v>
      </c>
      <c r="G192" s="56"/>
      <c r="H192" s="56">
        <v>30406500</v>
      </c>
      <c r="I192" s="65">
        <f t="shared" si="4"/>
        <v>3</v>
      </c>
    </row>
    <row r="193" spans="1:9" s="72" customFormat="1" ht="19.5" hidden="1" customHeight="1">
      <c r="A193" s="220">
        <f t="shared" si="6"/>
        <v>41349</v>
      </c>
      <c r="B193" s="223" t="s">
        <v>181</v>
      </c>
      <c r="C193" s="220">
        <v>41349</v>
      </c>
      <c r="D193" s="221" t="s">
        <v>561</v>
      </c>
      <c r="E193" s="283" t="s">
        <v>62</v>
      </c>
      <c r="F193" s="222" t="s">
        <v>54</v>
      </c>
      <c r="G193" s="56"/>
      <c r="H193" s="56">
        <v>3040650</v>
      </c>
      <c r="I193" s="65">
        <f t="shared" si="4"/>
        <v>3</v>
      </c>
    </row>
    <row r="194" spans="1:9" s="72" customFormat="1" ht="19.5" hidden="1" customHeight="1">
      <c r="A194" s="220">
        <f t="shared" si="6"/>
        <v>41359</v>
      </c>
      <c r="B194" s="223" t="s">
        <v>511</v>
      </c>
      <c r="C194" s="220">
        <v>41359</v>
      </c>
      <c r="D194" s="221" t="s">
        <v>96</v>
      </c>
      <c r="E194" s="283" t="s">
        <v>62</v>
      </c>
      <c r="F194" s="222" t="s">
        <v>93</v>
      </c>
      <c r="G194" s="56"/>
      <c r="H194" s="56">
        <v>30875000</v>
      </c>
      <c r="I194" s="65">
        <f t="shared" si="4"/>
        <v>3</v>
      </c>
    </row>
    <row r="195" spans="1:9" s="72" customFormat="1" ht="19.5" hidden="1" customHeight="1">
      <c r="A195" s="220">
        <f t="shared" si="6"/>
        <v>41359</v>
      </c>
      <c r="B195" s="223" t="s">
        <v>511</v>
      </c>
      <c r="C195" s="220">
        <v>41359</v>
      </c>
      <c r="D195" s="221" t="s">
        <v>97</v>
      </c>
      <c r="E195" s="283" t="s">
        <v>62</v>
      </c>
      <c r="F195" s="222" t="s">
        <v>54</v>
      </c>
      <c r="G195" s="56"/>
      <c r="H195" s="56">
        <v>3087500</v>
      </c>
      <c r="I195" s="65">
        <f t="shared" si="4"/>
        <v>3</v>
      </c>
    </row>
    <row r="196" spans="1:9" s="72" customFormat="1" ht="19.5" hidden="1" customHeight="1">
      <c r="A196" s="220">
        <f t="shared" si="6"/>
        <v>41360</v>
      </c>
      <c r="B196" s="223" t="s">
        <v>94</v>
      </c>
      <c r="C196" s="220">
        <v>41360</v>
      </c>
      <c r="D196" s="221" t="s">
        <v>562</v>
      </c>
      <c r="E196" s="283" t="s">
        <v>62</v>
      </c>
      <c r="F196" s="222" t="s">
        <v>95</v>
      </c>
      <c r="G196" s="56">
        <v>50000000</v>
      </c>
      <c r="H196" s="56"/>
      <c r="I196" s="65">
        <f t="shared" si="4"/>
        <v>3</v>
      </c>
    </row>
    <row r="197" spans="1:9" s="72" customFormat="1" ht="19.5" hidden="1" customHeight="1">
      <c r="A197" s="220">
        <f t="shared" si="6"/>
        <v>41365</v>
      </c>
      <c r="B197" s="223" t="s">
        <v>185</v>
      </c>
      <c r="C197" s="220">
        <v>41365</v>
      </c>
      <c r="D197" s="221" t="s">
        <v>560</v>
      </c>
      <c r="E197" s="283" t="s">
        <v>62</v>
      </c>
      <c r="F197" s="222" t="s">
        <v>93</v>
      </c>
      <c r="G197" s="56"/>
      <c r="H197" s="56">
        <v>30537000</v>
      </c>
      <c r="I197" s="65">
        <f t="shared" si="4"/>
        <v>4</v>
      </c>
    </row>
    <row r="198" spans="1:9" s="72" customFormat="1" ht="19.5" hidden="1" customHeight="1">
      <c r="A198" s="220">
        <f t="shared" si="6"/>
        <v>41365</v>
      </c>
      <c r="B198" s="223" t="s">
        <v>185</v>
      </c>
      <c r="C198" s="220">
        <v>41365</v>
      </c>
      <c r="D198" s="221" t="s">
        <v>561</v>
      </c>
      <c r="E198" s="283" t="s">
        <v>62</v>
      </c>
      <c r="F198" s="222" t="s">
        <v>54</v>
      </c>
      <c r="G198" s="56"/>
      <c r="H198" s="56">
        <v>3053700</v>
      </c>
      <c r="I198" s="65">
        <f t="shared" si="4"/>
        <v>4</v>
      </c>
    </row>
    <row r="199" spans="1:9" s="72" customFormat="1" ht="19.5" hidden="1" customHeight="1">
      <c r="A199" s="220">
        <f t="shared" si="6"/>
        <v>41377</v>
      </c>
      <c r="B199" s="223" t="s">
        <v>94</v>
      </c>
      <c r="C199" s="220">
        <v>41377</v>
      </c>
      <c r="D199" s="221" t="s">
        <v>104</v>
      </c>
      <c r="E199" s="283" t="s">
        <v>62</v>
      </c>
      <c r="F199" s="222" t="s">
        <v>95</v>
      </c>
      <c r="G199" s="56">
        <v>50000000</v>
      </c>
      <c r="H199" s="56"/>
      <c r="I199" s="65">
        <f t="shared" si="4"/>
        <v>4</v>
      </c>
    </row>
    <row r="200" spans="1:9" s="72" customFormat="1" ht="19.5" hidden="1" customHeight="1">
      <c r="A200" s="220">
        <f t="shared" si="6"/>
        <v>41403</v>
      </c>
      <c r="B200" s="223" t="s">
        <v>94</v>
      </c>
      <c r="C200" s="220">
        <v>41403</v>
      </c>
      <c r="D200" s="221" t="s">
        <v>104</v>
      </c>
      <c r="E200" s="283" t="s">
        <v>62</v>
      </c>
      <c r="F200" s="222" t="s">
        <v>95</v>
      </c>
      <c r="G200" s="56">
        <v>50000000</v>
      </c>
      <c r="H200" s="56"/>
      <c r="I200" s="65">
        <f t="shared" si="4"/>
        <v>5</v>
      </c>
    </row>
    <row r="201" spans="1:9" s="72" customFormat="1" ht="19.5" hidden="1" customHeight="1">
      <c r="A201" s="220">
        <f t="shared" si="6"/>
        <v>41407</v>
      </c>
      <c r="B201" s="223" t="s">
        <v>185</v>
      </c>
      <c r="C201" s="220">
        <v>41407</v>
      </c>
      <c r="D201" s="221" t="s">
        <v>96</v>
      </c>
      <c r="E201" s="283" t="s">
        <v>62</v>
      </c>
      <c r="F201" s="222" t="s">
        <v>93</v>
      </c>
      <c r="G201" s="56"/>
      <c r="H201" s="56">
        <v>50375000</v>
      </c>
      <c r="I201" s="65">
        <f t="shared" si="4"/>
        <v>5</v>
      </c>
    </row>
    <row r="202" spans="1:9" s="72" customFormat="1" ht="19.5" hidden="1" customHeight="1">
      <c r="A202" s="220">
        <f t="shared" si="6"/>
        <v>41407</v>
      </c>
      <c r="B202" s="223" t="s">
        <v>185</v>
      </c>
      <c r="C202" s="220">
        <v>41407</v>
      </c>
      <c r="D202" s="221" t="s">
        <v>97</v>
      </c>
      <c r="E202" s="283" t="s">
        <v>62</v>
      </c>
      <c r="F202" s="222" t="s">
        <v>54</v>
      </c>
      <c r="G202" s="56"/>
      <c r="H202" s="56">
        <v>5037500</v>
      </c>
      <c r="I202" s="65">
        <f t="shared" si="4"/>
        <v>5</v>
      </c>
    </row>
    <row r="203" spans="1:9" s="72" customFormat="1" ht="19.5" hidden="1" customHeight="1">
      <c r="A203" s="220">
        <f t="shared" si="6"/>
        <v>41411</v>
      </c>
      <c r="B203" s="223" t="s">
        <v>521</v>
      </c>
      <c r="C203" s="220">
        <v>41411</v>
      </c>
      <c r="D203" s="221" t="s">
        <v>207</v>
      </c>
      <c r="E203" s="283" t="s">
        <v>62</v>
      </c>
      <c r="F203" s="222" t="s">
        <v>93</v>
      </c>
      <c r="G203" s="56"/>
      <c r="H203" s="56">
        <v>7560000</v>
      </c>
      <c r="I203" s="65">
        <f t="shared" si="4"/>
        <v>5</v>
      </c>
    </row>
    <row r="204" spans="1:9" s="72" customFormat="1" ht="19.5" hidden="1" customHeight="1">
      <c r="A204" s="220">
        <f t="shared" si="6"/>
        <v>41411</v>
      </c>
      <c r="B204" s="223" t="s">
        <v>521</v>
      </c>
      <c r="C204" s="220">
        <v>41411</v>
      </c>
      <c r="D204" s="221" t="s">
        <v>213</v>
      </c>
      <c r="E204" s="283" t="s">
        <v>62</v>
      </c>
      <c r="F204" s="222" t="s">
        <v>93</v>
      </c>
      <c r="G204" s="56"/>
      <c r="H204" s="56">
        <v>1807500</v>
      </c>
      <c r="I204" s="65">
        <f t="shared" si="4"/>
        <v>5</v>
      </c>
    </row>
    <row r="205" spans="1:9" s="72" customFormat="1" ht="19.5" hidden="1" customHeight="1">
      <c r="A205" s="220">
        <f t="shared" si="6"/>
        <v>41411</v>
      </c>
      <c r="B205" s="223" t="s">
        <v>521</v>
      </c>
      <c r="C205" s="220">
        <v>41411</v>
      </c>
      <c r="D205" s="221" t="s">
        <v>208</v>
      </c>
      <c r="E205" s="283" t="s">
        <v>62</v>
      </c>
      <c r="F205" s="222" t="s">
        <v>54</v>
      </c>
      <c r="G205" s="56"/>
      <c r="H205" s="56">
        <v>756000</v>
      </c>
      <c r="I205" s="65">
        <f t="shared" si="4"/>
        <v>5</v>
      </c>
    </row>
    <row r="206" spans="1:9" s="72" customFormat="1" ht="19.5" hidden="1" customHeight="1">
      <c r="A206" s="220">
        <f t="shared" si="6"/>
        <v>41411</v>
      </c>
      <c r="B206" s="223" t="s">
        <v>521</v>
      </c>
      <c r="C206" s="220">
        <v>41411</v>
      </c>
      <c r="D206" s="221" t="s">
        <v>214</v>
      </c>
      <c r="E206" s="283" t="s">
        <v>62</v>
      </c>
      <c r="F206" s="222" t="s">
        <v>54</v>
      </c>
      <c r="G206" s="56"/>
      <c r="H206" s="56">
        <v>180750</v>
      </c>
      <c r="I206" s="65">
        <f t="shared" ref="I206:I269" si="7">IF(A206&lt;&gt;"",MONTH(A206),"")</f>
        <v>5</v>
      </c>
    </row>
    <row r="207" spans="1:9" s="72" customFormat="1" ht="19.5" hidden="1" customHeight="1">
      <c r="A207" s="220">
        <f t="shared" si="6"/>
        <v>41421</v>
      </c>
      <c r="B207" s="223" t="s">
        <v>189</v>
      </c>
      <c r="C207" s="220">
        <v>41421</v>
      </c>
      <c r="D207" s="221" t="s">
        <v>96</v>
      </c>
      <c r="E207" s="283" t="s">
        <v>62</v>
      </c>
      <c r="F207" s="222" t="s">
        <v>93</v>
      </c>
      <c r="G207" s="56"/>
      <c r="H207" s="56">
        <v>24375000</v>
      </c>
      <c r="I207" s="65">
        <f t="shared" si="7"/>
        <v>5</v>
      </c>
    </row>
    <row r="208" spans="1:9" s="72" customFormat="1" ht="19.5" hidden="1" customHeight="1">
      <c r="A208" s="220">
        <f t="shared" si="6"/>
        <v>41421</v>
      </c>
      <c r="B208" s="223" t="s">
        <v>189</v>
      </c>
      <c r="C208" s="220">
        <v>41421</v>
      </c>
      <c r="D208" s="221" t="s">
        <v>213</v>
      </c>
      <c r="E208" s="283" t="s">
        <v>62</v>
      </c>
      <c r="F208" s="222" t="s">
        <v>93</v>
      </c>
      <c r="G208" s="56"/>
      <c r="H208" s="56">
        <v>1205000</v>
      </c>
      <c r="I208" s="65">
        <f t="shared" si="7"/>
        <v>5</v>
      </c>
    </row>
    <row r="209" spans="1:9" s="72" customFormat="1" ht="19.5" hidden="1" customHeight="1">
      <c r="A209" s="220">
        <f t="shared" si="6"/>
        <v>41421</v>
      </c>
      <c r="B209" s="223" t="s">
        <v>189</v>
      </c>
      <c r="C209" s="220">
        <v>41421</v>
      </c>
      <c r="D209" s="221" t="s">
        <v>97</v>
      </c>
      <c r="E209" s="283" t="s">
        <v>62</v>
      </c>
      <c r="F209" s="222" t="s">
        <v>54</v>
      </c>
      <c r="G209" s="56"/>
      <c r="H209" s="56">
        <v>2437500</v>
      </c>
      <c r="I209" s="65">
        <f t="shared" si="7"/>
        <v>5</v>
      </c>
    </row>
    <row r="210" spans="1:9" s="72" customFormat="1" ht="19.5" hidden="1" customHeight="1">
      <c r="A210" s="220">
        <f t="shared" si="6"/>
        <v>41421</v>
      </c>
      <c r="B210" s="223" t="s">
        <v>189</v>
      </c>
      <c r="C210" s="220">
        <v>41421</v>
      </c>
      <c r="D210" s="221" t="s">
        <v>214</v>
      </c>
      <c r="E210" s="283" t="s">
        <v>62</v>
      </c>
      <c r="F210" s="222" t="s">
        <v>54</v>
      </c>
      <c r="G210" s="56"/>
      <c r="H210" s="56">
        <v>120500</v>
      </c>
      <c r="I210" s="65">
        <f t="shared" si="7"/>
        <v>5</v>
      </c>
    </row>
    <row r="211" spans="1:9" s="72" customFormat="1" ht="19.5" hidden="1" customHeight="1">
      <c r="A211" s="220">
        <f t="shared" si="6"/>
        <v>41425</v>
      </c>
      <c r="B211" s="223" t="s">
        <v>518</v>
      </c>
      <c r="C211" s="220">
        <v>41425</v>
      </c>
      <c r="D211" s="221" t="s">
        <v>96</v>
      </c>
      <c r="E211" s="283" t="s">
        <v>62</v>
      </c>
      <c r="F211" s="222" t="s">
        <v>93</v>
      </c>
      <c r="G211" s="56"/>
      <c r="H211" s="56">
        <v>4225000</v>
      </c>
      <c r="I211" s="65">
        <f t="shared" si="7"/>
        <v>5</v>
      </c>
    </row>
    <row r="212" spans="1:9" s="72" customFormat="1" ht="19.5" hidden="1" customHeight="1">
      <c r="A212" s="220">
        <f t="shared" si="6"/>
        <v>41425</v>
      </c>
      <c r="B212" s="223" t="s">
        <v>518</v>
      </c>
      <c r="C212" s="220">
        <v>41425</v>
      </c>
      <c r="D212" s="221" t="s">
        <v>97</v>
      </c>
      <c r="E212" s="283" t="s">
        <v>62</v>
      </c>
      <c r="F212" s="222" t="s">
        <v>54</v>
      </c>
      <c r="G212" s="56"/>
      <c r="H212" s="56">
        <v>422500</v>
      </c>
      <c r="I212" s="65">
        <f t="shared" si="7"/>
        <v>5</v>
      </c>
    </row>
    <row r="213" spans="1:9" s="72" customFormat="1" ht="19.5" hidden="1" customHeight="1">
      <c r="A213" s="220">
        <f t="shared" si="6"/>
        <v>41436</v>
      </c>
      <c r="B213" s="223" t="s">
        <v>94</v>
      </c>
      <c r="C213" s="220">
        <v>41436</v>
      </c>
      <c r="D213" s="221" t="s">
        <v>563</v>
      </c>
      <c r="E213" s="283" t="s">
        <v>62</v>
      </c>
      <c r="F213" s="222" t="s">
        <v>95</v>
      </c>
      <c r="G213" s="56">
        <v>60000000</v>
      </c>
      <c r="H213" s="56"/>
      <c r="I213" s="65">
        <f t="shared" si="7"/>
        <v>6</v>
      </c>
    </row>
    <row r="214" spans="1:9" s="72" customFormat="1" ht="19.5" hidden="1" customHeight="1">
      <c r="A214" s="220">
        <f t="shared" si="6"/>
        <v>41446</v>
      </c>
      <c r="B214" s="223" t="s">
        <v>521</v>
      </c>
      <c r="C214" s="220">
        <v>41446</v>
      </c>
      <c r="D214" s="221" t="s">
        <v>100</v>
      </c>
      <c r="E214" s="283" t="s">
        <v>62</v>
      </c>
      <c r="F214" s="222" t="s">
        <v>93</v>
      </c>
      <c r="G214" s="56"/>
      <c r="H214" s="56">
        <v>4784000</v>
      </c>
      <c r="I214" s="65">
        <f t="shared" si="7"/>
        <v>6</v>
      </c>
    </row>
    <row r="215" spans="1:9" s="72" customFormat="1" ht="19.5" hidden="1" customHeight="1">
      <c r="A215" s="220">
        <f t="shared" si="6"/>
        <v>41446</v>
      </c>
      <c r="B215" s="223" t="s">
        <v>521</v>
      </c>
      <c r="C215" s="220">
        <v>41446</v>
      </c>
      <c r="D215" s="221" t="s">
        <v>98</v>
      </c>
      <c r="E215" s="283" t="s">
        <v>62</v>
      </c>
      <c r="F215" s="222" t="s">
        <v>93</v>
      </c>
      <c r="G215" s="56"/>
      <c r="H215" s="56">
        <v>2677500</v>
      </c>
      <c r="I215" s="65">
        <f t="shared" si="7"/>
        <v>6</v>
      </c>
    </row>
    <row r="216" spans="1:9" s="72" customFormat="1" ht="19.5" hidden="1" customHeight="1">
      <c r="A216" s="220">
        <f t="shared" si="6"/>
        <v>41446</v>
      </c>
      <c r="B216" s="223" t="s">
        <v>521</v>
      </c>
      <c r="C216" s="220">
        <v>41446</v>
      </c>
      <c r="D216" s="221" t="s">
        <v>101</v>
      </c>
      <c r="E216" s="283" t="s">
        <v>62</v>
      </c>
      <c r="F216" s="222" t="s">
        <v>54</v>
      </c>
      <c r="G216" s="56"/>
      <c r="H216" s="56">
        <v>478400</v>
      </c>
      <c r="I216" s="65">
        <f t="shared" si="7"/>
        <v>6</v>
      </c>
    </row>
    <row r="217" spans="1:9" s="72" customFormat="1" ht="19.5" hidden="1" customHeight="1">
      <c r="A217" s="220">
        <f t="shared" si="6"/>
        <v>41446</v>
      </c>
      <c r="B217" s="223" t="s">
        <v>521</v>
      </c>
      <c r="C217" s="220">
        <v>41446</v>
      </c>
      <c r="D217" s="221" t="s">
        <v>99</v>
      </c>
      <c r="E217" s="283" t="s">
        <v>62</v>
      </c>
      <c r="F217" s="222" t="s">
        <v>54</v>
      </c>
      <c r="G217" s="56"/>
      <c r="H217" s="56">
        <v>267750</v>
      </c>
      <c r="I217" s="65">
        <f t="shared" si="7"/>
        <v>6</v>
      </c>
    </row>
    <row r="218" spans="1:9" s="72" customFormat="1" ht="19.5" hidden="1" customHeight="1">
      <c r="A218" s="220">
        <f t="shared" si="6"/>
        <v>41459</v>
      </c>
      <c r="B218" s="223" t="s">
        <v>521</v>
      </c>
      <c r="C218" s="220">
        <v>41459</v>
      </c>
      <c r="D218" s="221" t="s">
        <v>215</v>
      </c>
      <c r="E218" s="283" t="s">
        <v>62</v>
      </c>
      <c r="F218" s="222" t="s">
        <v>93</v>
      </c>
      <c r="G218" s="56"/>
      <c r="H218" s="56">
        <v>10354000</v>
      </c>
      <c r="I218" s="65">
        <f t="shared" si="7"/>
        <v>7</v>
      </c>
    </row>
    <row r="219" spans="1:9" s="72" customFormat="1" ht="19.5" hidden="1" customHeight="1">
      <c r="A219" s="220">
        <f t="shared" si="6"/>
        <v>41459</v>
      </c>
      <c r="B219" s="223" t="s">
        <v>521</v>
      </c>
      <c r="C219" s="220">
        <v>41459</v>
      </c>
      <c r="D219" s="221" t="s">
        <v>216</v>
      </c>
      <c r="E219" s="283" t="s">
        <v>62</v>
      </c>
      <c r="F219" s="222" t="s">
        <v>54</v>
      </c>
      <c r="G219" s="56"/>
      <c r="H219" s="56">
        <v>1035400</v>
      </c>
      <c r="I219" s="65">
        <f t="shared" si="7"/>
        <v>7</v>
      </c>
    </row>
    <row r="220" spans="1:9" s="72" customFormat="1" ht="19.5" hidden="1" customHeight="1">
      <c r="A220" s="220">
        <f t="shared" si="6"/>
        <v>41465</v>
      </c>
      <c r="B220" s="223" t="s">
        <v>94</v>
      </c>
      <c r="C220" s="220">
        <v>41465</v>
      </c>
      <c r="D220" s="221" t="s">
        <v>104</v>
      </c>
      <c r="E220" s="283" t="s">
        <v>62</v>
      </c>
      <c r="F220" s="222" t="s">
        <v>95</v>
      </c>
      <c r="G220" s="56">
        <v>60000000</v>
      </c>
      <c r="H220" s="56"/>
      <c r="I220" s="65">
        <f t="shared" si="7"/>
        <v>7</v>
      </c>
    </row>
    <row r="221" spans="1:9" s="72" customFormat="1" ht="19.5" hidden="1" customHeight="1">
      <c r="A221" s="220">
        <f t="shared" si="6"/>
        <v>41470</v>
      </c>
      <c r="B221" s="223" t="s">
        <v>181</v>
      </c>
      <c r="C221" s="220">
        <v>41470</v>
      </c>
      <c r="D221" s="221" t="s">
        <v>100</v>
      </c>
      <c r="E221" s="283" t="s">
        <v>62</v>
      </c>
      <c r="F221" s="222" t="s">
        <v>93</v>
      </c>
      <c r="G221" s="56"/>
      <c r="H221" s="56">
        <v>9384000</v>
      </c>
      <c r="I221" s="65">
        <f t="shared" si="7"/>
        <v>7</v>
      </c>
    </row>
    <row r="222" spans="1:9" s="72" customFormat="1" ht="19.5" hidden="1" customHeight="1">
      <c r="A222" s="220">
        <f t="shared" si="6"/>
        <v>41470</v>
      </c>
      <c r="B222" s="223" t="s">
        <v>181</v>
      </c>
      <c r="C222" s="220">
        <v>41470</v>
      </c>
      <c r="D222" s="221" t="s">
        <v>98</v>
      </c>
      <c r="E222" s="283" t="s">
        <v>62</v>
      </c>
      <c r="F222" s="222" t="s">
        <v>93</v>
      </c>
      <c r="G222" s="56"/>
      <c r="H222" s="56">
        <v>12138000</v>
      </c>
      <c r="I222" s="65">
        <f t="shared" si="7"/>
        <v>7</v>
      </c>
    </row>
    <row r="223" spans="1:9" s="72" customFormat="1" ht="19.5" hidden="1" customHeight="1">
      <c r="A223" s="220">
        <f t="shared" si="6"/>
        <v>41470</v>
      </c>
      <c r="B223" s="223" t="s">
        <v>181</v>
      </c>
      <c r="C223" s="220">
        <v>41470</v>
      </c>
      <c r="D223" s="221" t="s">
        <v>101</v>
      </c>
      <c r="E223" s="283" t="s">
        <v>62</v>
      </c>
      <c r="F223" s="222" t="s">
        <v>54</v>
      </c>
      <c r="G223" s="56"/>
      <c r="H223" s="56">
        <v>938400</v>
      </c>
      <c r="I223" s="65">
        <f t="shared" si="7"/>
        <v>7</v>
      </c>
    </row>
    <row r="224" spans="1:9" s="72" customFormat="1" ht="19.5" hidden="1" customHeight="1">
      <c r="A224" s="220">
        <f t="shared" si="6"/>
        <v>41470</v>
      </c>
      <c r="B224" s="223" t="s">
        <v>181</v>
      </c>
      <c r="C224" s="220">
        <v>41470</v>
      </c>
      <c r="D224" s="221" t="s">
        <v>99</v>
      </c>
      <c r="E224" s="283" t="s">
        <v>62</v>
      </c>
      <c r="F224" s="222" t="s">
        <v>54</v>
      </c>
      <c r="G224" s="56"/>
      <c r="H224" s="56">
        <v>1213800</v>
      </c>
      <c r="I224" s="65">
        <f t="shared" si="7"/>
        <v>7</v>
      </c>
    </row>
    <row r="225" spans="1:9" s="72" customFormat="1" ht="19.5" hidden="1" customHeight="1">
      <c r="A225" s="220">
        <f t="shared" ref="A225:A288" si="8">C225</f>
        <v>41478</v>
      </c>
      <c r="B225" s="223" t="s">
        <v>511</v>
      </c>
      <c r="C225" s="220">
        <v>41478</v>
      </c>
      <c r="D225" s="221" t="s">
        <v>213</v>
      </c>
      <c r="E225" s="283" t="s">
        <v>62</v>
      </c>
      <c r="F225" s="222" t="s">
        <v>93</v>
      </c>
      <c r="G225" s="56"/>
      <c r="H225" s="56">
        <v>6326250</v>
      </c>
      <c r="I225" s="65">
        <f t="shared" si="7"/>
        <v>7</v>
      </c>
    </row>
    <row r="226" spans="1:9" s="72" customFormat="1" ht="19.5" hidden="1" customHeight="1">
      <c r="A226" s="220">
        <f t="shared" si="8"/>
        <v>41478</v>
      </c>
      <c r="B226" s="223" t="s">
        <v>511</v>
      </c>
      <c r="C226" s="220">
        <v>41478</v>
      </c>
      <c r="D226" s="221" t="s">
        <v>116</v>
      </c>
      <c r="E226" s="283" t="s">
        <v>62</v>
      </c>
      <c r="F226" s="222" t="s">
        <v>93</v>
      </c>
      <c r="G226" s="56"/>
      <c r="H226" s="56">
        <v>3840000</v>
      </c>
      <c r="I226" s="65">
        <f t="shared" si="7"/>
        <v>7</v>
      </c>
    </row>
    <row r="227" spans="1:9" s="72" customFormat="1" ht="19.5" hidden="1" customHeight="1">
      <c r="A227" s="220">
        <f t="shared" si="8"/>
        <v>41478</v>
      </c>
      <c r="B227" s="223" t="s">
        <v>511</v>
      </c>
      <c r="C227" s="220">
        <v>41478</v>
      </c>
      <c r="D227" s="221" t="s">
        <v>564</v>
      </c>
      <c r="E227" s="283" t="s">
        <v>62</v>
      </c>
      <c r="F227" s="222" t="s">
        <v>93</v>
      </c>
      <c r="G227" s="56"/>
      <c r="H227" s="56">
        <v>8466000</v>
      </c>
      <c r="I227" s="65">
        <f t="shared" si="7"/>
        <v>7</v>
      </c>
    </row>
    <row r="228" spans="1:9" s="72" customFormat="1" ht="19.5" hidden="1" customHeight="1">
      <c r="A228" s="220">
        <f t="shared" si="8"/>
        <v>41478</v>
      </c>
      <c r="B228" s="223" t="s">
        <v>511</v>
      </c>
      <c r="C228" s="220">
        <v>41478</v>
      </c>
      <c r="D228" s="221" t="s">
        <v>214</v>
      </c>
      <c r="E228" s="283" t="s">
        <v>62</v>
      </c>
      <c r="F228" s="222" t="s">
        <v>54</v>
      </c>
      <c r="G228" s="56"/>
      <c r="H228" s="56">
        <v>632625</v>
      </c>
      <c r="I228" s="65">
        <f t="shared" si="7"/>
        <v>7</v>
      </c>
    </row>
    <row r="229" spans="1:9" s="72" customFormat="1" ht="19.5" hidden="1" customHeight="1">
      <c r="A229" s="220">
        <f t="shared" si="8"/>
        <v>41478</v>
      </c>
      <c r="B229" s="223" t="s">
        <v>511</v>
      </c>
      <c r="C229" s="220">
        <v>41478</v>
      </c>
      <c r="D229" s="221" t="s">
        <v>206</v>
      </c>
      <c r="E229" s="283" t="s">
        <v>62</v>
      </c>
      <c r="F229" s="222" t="s">
        <v>54</v>
      </c>
      <c r="G229" s="56"/>
      <c r="H229" s="56">
        <v>384000</v>
      </c>
      <c r="I229" s="65">
        <f t="shared" si="7"/>
        <v>7</v>
      </c>
    </row>
    <row r="230" spans="1:9" s="72" customFormat="1" ht="19.5" hidden="1" customHeight="1">
      <c r="A230" s="220">
        <f t="shared" si="8"/>
        <v>41478</v>
      </c>
      <c r="B230" s="223" t="s">
        <v>511</v>
      </c>
      <c r="C230" s="220">
        <v>41478</v>
      </c>
      <c r="D230" s="221" t="s">
        <v>565</v>
      </c>
      <c r="E230" s="283" t="s">
        <v>62</v>
      </c>
      <c r="F230" s="222" t="s">
        <v>54</v>
      </c>
      <c r="G230" s="56"/>
      <c r="H230" s="56">
        <v>846600</v>
      </c>
      <c r="I230" s="65">
        <f t="shared" si="7"/>
        <v>7</v>
      </c>
    </row>
    <row r="231" spans="1:9" s="72" customFormat="1" ht="19.5" hidden="1" customHeight="1">
      <c r="A231" s="220">
        <f t="shared" si="8"/>
        <v>41480</v>
      </c>
      <c r="B231" s="223" t="s">
        <v>518</v>
      </c>
      <c r="C231" s="220">
        <v>41480</v>
      </c>
      <c r="D231" s="221" t="s">
        <v>217</v>
      </c>
      <c r="E231" s="283" t="s">
        <v>62</v>
      </c>
      <c r="F231" s="222" t="s">
        <v>93</v>
      </c>
      <c r="G231" s="56"/>
      <c r="H231" s="56">
        <v>4504500</v>
      </c>
      <c r="I231" s="65">
        <f t="shared" si="7"/>
        <v>7</v>
      </c>
    </row>
    <row r="232" spans="1:9" s="72" customFormat="1" ht="19.5" hidden="1" customHeight="1">
      <c r="A232" s="220">
        <f t="shared" si="8"/>
        <v>41480</v>
      </c>
      <c r="B232" s="223" t="s">
        <v>518</v>
      </c>
      <c r="C232" s="220">
        <v>41480</v>
      </c>
      <c r="D232" s="221" t="s">
        <v>211</v>
      </c>
      <c r="E232" s="283" t="s">
        <v>62</v>
      </c>
      <c r="F232" s="222" t="s">
        <v>93</v>
      </c>
      <c r="G232" s="56"/>
      <c r="H232" s="56">
        <v>21190500</v>
      </c>
      <c r="I232" s="65">
        <f t="shared" si="7"/>
        <v>7</v>
      </c>
    </row>
    <row r="233" spans="1:9" s="72" customFormat="1" ht="19.5" hidden="1" customHeight="1">
      <c r="A233" s="220">
        <f t="shared" si="8"/>
        <v>41480</v>
      </c>
      <c r="B233" s="223" t="s">
        <v>518</v>
      </c>
      <c r="C233" s="220">
        <v>41480</v>
      </c>
      <c r="D233" s="221" t="s">
        <v>218</v>
      </c>
      <c r="E233" s="283" t="s">
        <v>62</v>
      </c>
      <c r="F233" s="222" t="s">
        <v>54</v>
      </c>
      <c r="G233" s="56"/>
      <c r="H233" s="56">
        <v>450450</v>
      </c>
      <c r="I233" s="65">
        <f t="shared" si="7"/>
        <v>7</v>
      </c>
    </row>
    <row r="234" spans="1:9" s="72" customFormat="1" ht="19.5" hidden="1" customHeight="1">
      <c r="A234" s="220">
        <f t="shared" si="8"/>
        <v>41480</v>
      </c>
      <c r="B234" s="223" t="s">
        <v>518</v>
      </c>
      <c r="C234" s="220">
        <v>41480</v>
      </c>
      <c r="D234" s="221" t="s">
        <v>212</v>
      </c>
      <c r="E234" s="283" t="s">
        <v>62</v>
      </c>
      <c r="F234" s="222" t="s">
        <v>54</v>
      </c>
      <c r="G234" s="56"/>
      <c r="H234" s="56">
        <v>2119050</v>
      </c>
      <c r="I234" s="65">
        <f t="shared" si="7"/>
        <v>7</v>
      </c>
    </row>
    <row r="235" spans="1:9" s="72" customFormat="1" ht="19.5" hidden="1" customHeight="1">
      <c r="A235" s="220">
        <f t="shared" si="8"/>
        <v>41489</v>
      </c>
      <c r="B235" s="223" t="s">
        <v>185</v>
      </c>
      <c r="C235" s="220">
        <v>41489</v>
      </c>
      <c r="D235" s="221" t="s">
        <v>209</v>
      </c>
      <c r="E235" s="283" t="s">
        <v>62</v>
      </c>
      <c r="F235" s="222" t="s">
        <v>93</v>
      </c>
      <c r="G235" s="56"/>
      <c r="H235" s="56">
        <v>14906000</v>
      </c>
      <c r="I235" s="65">
        <f t="shared" si="7"/>
        <v>8</v>
      </c>
    </row>
    <row r="236" spans="1:9" s="72" customFormat="1" ht="19.5" hidden="1" customHeight="1">
      <c r="A236" s="220">
        <f t="shared" si="8"/>
        <v>41489</v>
      </c>
      <c r="B236" s="223" t="s">
        <v>185</v>
      </c>
      <c r="C236" s="220">
        <v>41489</v>
      </c>
      <c r="D236" s="221" t="s">
        <v>210</v>
      </c>
      <c r="E236" s="283" t="s">
        <v>62</v>
      </c>
      <c r="F236" s="222" t="s">
        <v>54</v>
      </c>
      <c r="G236" s="56"/>
      <c r="H236" s="56">
        <v>1490600</v>
      </c>
      <c r="I236" s="65">
        <f t="shared" si="7"/>
        <v>8</v>
      </c>
    </row>
    <row r="237" spans="1:9" s="72" customFormat="1" ht="19.5" hidden="1" customHeight="1">
      <c r="A237" s="220">
        <f t="shared" si="8"/>
        <v>41498</v>
      </c>
      <c r="B237" s="223" t="s">
        <v>188</v>
      </c>
      <c r="C237" s="220">
        <v>41498</v>
      </c>
      <c r="D237" s="221" t="s">
        <v>213</v>
      </c>
      <c r="E237" s="283" t="s">
        <v>62</v>
      </c>
      <c r="F237" s="222" t="s">
        <v>93</v>
      </c>
      <c r="G237" s="56"/>
      <c r="H237" s="56">
        <v>2771500</v>
      </c>
      <c r="I237" s="65">
        <f t="shared" si="7"/>
        <v>8</v>
      </c>
    </row>
    <row r="238" spans="1:9" s="65" customFormat="1" ht="19.5" hidden="1" customHeight="1">
      <c r="A238" s="220">
        <f t="shared" si="8"/>
        <v>41498</v>
      </c>
      <c r="B238" s="223" t="s">
        <v>188</v>
      </c>
      <c r="C238" s="220">
        <v>41498</v>
      </c>
      <c r="D238" s="221" t="s">
        <v>98</v>
      </c>
      <c r="E238" s="283" t="s">
        <v>62</v>
      </c>
      <c r="F238" s="222" t="s">
        <v>93</v>
      </c>
      <c r="G238" s="56"/>
      <c r="H238" s="56">
        <v>14518000</v>
      </c>
      <c r="I238" s="65">
        <f t="shared" si="7"/>
        <v>8</v>
      </c>
    </row>
    <row r="239" spans="1:9" s="65" customFormat="1" ht="19.5" hidden="1" customHeight="1">
      <c r="A239" s="220">
        <f t="shared" si="8"/>
        <v>41498</v>
      </c>
      <c r="B239" s="223" t="s">
        <v>188</v>
      </c>
      <c r="C239" s="220">
        <v>41498</v>
      </c>
      <c r="D239" s="221" t="s">
        <v>100</v>
      </c>
      <c r="E239" s="283" t="s">
        <v>62</v>
      </c>
      <c r="F239" s="222" t="s">
        <v>93</v>
      </c>
      <c r="G239" s="56"/>
      <c r="H239" s="56">
        <v>11224000</v>
      </c>
      <c r="I239" s="65">
        <f t="shared" si="7"/>
        <v>8</v>
      </c>
    </row>
    <row r="240" spans="1:9" s="72" customFormat="1" ht="19.5" hidden="1" customHeight="1">
      <c r="A240" s="220">
        <f t="shared" si="8"/>
        <v>41498</v>
      </c>
      <c r="B240" s="223" t="s">
        <v>188</v>
      </c>
      <c r="C240" s="220">
        <v>41498</v>
      </c>
      <c r="D240" s="221" t="s">
        <v>214</v>
      </c>
      <c r="E240" s="283" t="s">
        <v>62</v>
      </c>
      <c r="F240" s="222" t="s">
        <v>54</v>
      </c>
      <c r="G240" s="56"/>
      <c r="H240" s="56">
        <v>277150</v>
      </c>
      <c r="I240" s="65">
        <f t="shared" si="7"/>
        <v>8</v>
      </c>
    </row>
    <row r="241" spans="1:9" s="72" customFormat="1" ht="19.5" hidden="1" customHeight="1">
      <c r="A241" s="220">
        <f t="shared" si="8"/>
        <v>41498</v>
      </c>
      <c r="B241" s="223" t="s">
        <v>188</v>
      </c>
      <c r="C241" s="220">
        <v>41498</v>
      </c>
      <c r="D241" s="221" t="s">
        <v>99</v>
      </c>
      <c r="E241" s="283" t="s">
        <v>62</v>
      </c>
      <c r="F241" s="222" t="s">
        <v>54</v>
      </c>
      <c r="G241" s="56"/>
      <c r="H241" s="56">
        <v>1451800</v>
      </c>
      <c r="I241" s="65">
        <f t="shared" si="7"/>
        <v>8</v>
      </c>
    </row>
    <row r="242" spans="1:9" s="65" customFormat="1" ht="19.5" hidden="1" customHeight="1">
      <c r="A242" s="220">
        <f t="shared" si="8"/>
        <v>41498</v>
      </c>
      <c r="B242" s="223" t="s">
        <v>188</v>
      </c>
      <c r="C242" s="220">
        <v>41498</v>
      </c>
      <c r="D242" s="221" t="s">
        <v>101</v>
      </c>
      <c r="E242" s="283" t="s">
        <v>62</v>
      </c>
      <c r="F242" s="222" t="s">
        <v>54</v>
      </c>
      <c r="G242" s="56"/>
      <c r="H242" s="56">
        <v>1122400</v>
      </c>
      <c r="I242" s="65">
        <f t="shared" si="7"/>
        <v>8</v>
      </c>
    </row>
    <row r="243" spans="1:9" s="65" customFormat="1" ht="19.5" hidden="1" customHeight="1">
      <c r="A243" s="220">
        <f t="shared" si="8"/>
        <v>41499</v>
      </c>
      <c r="B243" s="223" t="s">
        <v>94</v>
      </c>
      <c r="C243" s="220">
        <v>41499</v>
      </c>
      <c r="D243" s="221" t="s">
        <v>104</v>
      </c>
      <c r="E243" s="283" t="s">
        <v>62</v>
      </c>
      <c r="F243" s="222" t="s">
        <v>95</v>
      </c>
      <c r="G243" s="56">
        <v>60000000</v>
      </c>
      <c r="H243" s="56"/>
      <c r="I243" s="65">
        <f t="shared" si="7"/>
        <v>8</v>
      </c>
    </row>
    <row r="244" spans="1:9" s="72" customFormat="1" ht="19.5" hidden="1" customHeight="1">
      <c r="A244" s="220">
        <f t="shared" si="8"/>
        <v>41522</v>
      </c>
      <c r="B244" s="223" t="s">
        <v>94</v>
      </c>
      <c r="C244" s="220">
        <v>41522</v>
      </c>
      <c r="D244" s="221" t="s">
        <v>104</v>
      </c>
      <c r="E244" s="283" t="s">
        <v>62</v>
      </c>
      <c r="F244" s="222" t="s">
        <v>95</v>
      </c>
      <c r="G244" s="56">
        <v>50000000</v>
      </c>
      <c r="H244" s="56"/>
      <c r="I244" s="65">
        <f t="shared" si="7"/>
        <v>9</v>
      </c>
    </row>
    <row r="245" spans="1:9" s="72" customFormat="1" ht="19.5" hidden="1" customHeight="1">
      <c r="A245" s="220">
        <f t="shared" si="8"/>
        <v>41529</v>
      </c>
      <c r="B245" s="223" t="s">
        <v>189</v>
      </c>
      <c r="C245" s="220">
        <v>41529</v>
      </c>
      <c r="D245" s="221" t="s">
        <v>100</v>
      </c>
      <c r="E245" s="283" t="s">
        <v>62</v>
      </c>
      <c r="F245" s="222" t="s">
        <v>93</v>
      </c>
      <c r="G245" s="56"/>
      <c r="H245" s="56">
        <v>7636000</v>
      </c>
      <c r="I245" s="65">
        <f t="shared" si="7"/>
        <v>9</v>
      </c>
    </row>
    <row r="246" spans="1:9" s="65" customFormat="1" ht="19.5" hidden="1" customHeight="1">
      <c r="A246" s="220">
        <f t="shared" si="8"/>
        <v>41529</v>
      </c>
      <c r="B246" s="223" t="s">
        <v>189</v>
      </c>
      <c r="C246" s="220">
        <v>41529</v>
      </c>
      <c r="D246" s="221" t="s">
        <v>98</v>
      </c>
      <c r="E246" s="283" t="s">
        <v>62</v>
      </c>
      <c r="F246" s="222" t="s">
        <v>93</v>
      </c>
      <c r="G246" s="56"/>
      <c r="H246" s="56">
        <v>9877000</v>
      </c>
      <c r="I246" s="65">
        <f t="shared" si="7"/>
        <v>9</v>
      </c>
    </row>
    <row r="247" spans="1:9" s="65" customFormat="1" ht="19.5" hidden="1" customHeight="1">
      <c r="A247" s="220">
        <f t="shared" si="8"/>
        <v>41529</v>
      </c>
      <c r="B247" s="223" t="s">
        <v>189</v>
      </c>
      <c r="C247" s="220">
        <v>41529</v>
      </c>
      <c r="D247" s="221" t="s">
        <v>207</v>
      </c>
      <c r="E247" s="283" t="s">
        <v>62</v>
      </c>
      <c r="F247" s="222" t="s">
        <v>93</v>
      </c>
      <c r="G247" s="56"/>
      <c r="H247" s="56">
        <v>14238000</v>
      </c>
      <c r="I247" s="65">
        <f t="shared" si="7"/>
        <v>9</v>
      </c>
    </row>
    <row r="248" spans="1:9" s="72" customFormat="1" ht="19.5" hidden="1" customHeight="1">
      <c r="A248" s="220">
        <f t="shared" si="8"/>
        <v>41529</v>
      </c>
      <c r="B248" s="223" t="s">
        <v>189</v>
      </c>
      <c r="C248" s="220">
        <v>41529</v>
      </c>
      <c r="D248" s="221" t="s">
        <v>211</v>
      </c>
      <c r="E248" s="283" t="s">
        <v>62</v>
      </c>
      <c r="F248" s="222" t="s">
        <v>93</v>
      </c>
      <c r="G248" s="56"/>
      <c r="H248" s="56">
        <v>22852500</v>
      </c>
      <c r="I248" s="65">
        <f t="shared" si="7"/>
        <v>9</v>
      </c>
    </row>
    <row r="249" spans="1:9" s="72" customFormat="1" ht="19.5" hidden="1" customHeight="1">
      <c r="A249" s="220">
        <f t="shared" si="8"/>
        <v>41529</v>
      </c>
      <c r="B249" s="223" t="s">
        <v>189</v>
      </c>
      <c r="C249" s="220">
        <v>41529</v>
      </c>
      <c r="D249" s="221" t="s">
        <v>116</v>
      </c>
      <c r="E249" s="283" t="s">
        <v>62</v>
      </c>
      <c r="F249" s="222" t="s">
        <v>93</v>
      </c>
      <c r="G249" s="56"/>
      <c r="H249" s="56">
        <v>4440000</v>
      </c>
      <c r="I249" s="65">
        <f t="shared" si="7"/>
        <v>9</v>
      </c>
    </row>
    <row r="250" spans="1:9" s="65" customFormat="1" ht="19.5" hidden="1" customHeight="1">
      <c r="A250" s="220">
        <f t="shared" si="8"/>
        <v>41529</v>
      </c>
      <c r="B250" s="223" t="s">
        <v>189</v>
      </c>
      <c r="C250" s="220">
        <v>41529</v>
      </c>
      <c r="D250" s="221" t="s">
        <v>101</v>
      </c>
      <c r="E250" s="283" t="s">
        <v>62</v>
      </c>
      <c r="F250" s="222" t="s">
        <v>54</v>
      </c>
      <c r="G250" s="56"/>
      <c r="H250" s="56">
        <v>763600</v>
      </c>
      <c r="I250" s="65">
        <f t="shared" si="7"/>
        <v>9</v>
      </c>
    </row>
    <row r="251" spans="1:9" s="65" customFormat="1" ht="19.5" hidden="1" customHeight="1">
      <c r="A251" s="220">
        <f t="shared" si="8"/>
        <v>41529</v>
      </c>
      <c r="B251" s="223" t="s">
        <v>189</v>
      </c>
      <c r="C251" s="220">
        <v>41529</v>
      </c>
      <c r="D251" s="221" t="s">
        <v>99</v>
      </c>
      <c r="E251" s="283" t="s">
        <v>62</v>
      </c>
      <c r="F251" s="222" t="s">
        <v>54</v>
      </c>
      <c r="G251" s="56"/>
      <c r="H251" s="56">
        <v>987700</v>
      </c>
      <c r="I251" s="65">
        <f t="shared" si="7"/>
        <v>9</v>
      </c>
    </row>
    <row r="252" spans="1:9" s="72" customFormat="1" ht="19.5" hidden="1" customHeight="1">
      <c r="A252" s="220">
        <f t="shared" si="8"/>
        <v>41529</v>
      </c>
      <c r="B252" s="223" t="s">
        <v>189</v>
      </c>
      <c r="C252" s="220">
        <v>41529</v>
      </c>
      <c r="D252" s="221" t="s">
        <v>208</v>
      </c>
      <c r="E252" s="283" t="s">
        <v>62</v>
      </c>
      <c r="F252" s="222" t="s">
        <v>54</v>
      </c>
      <c r="G252" s="56"/>
      <c r="H252" s="56">
        <v>1423800</v>
      </c>
      <c r="I252" s="65">
        <f t="shared" si="7"/>
        <v>9</v>
      </c>
    </row>
    <row r="253" spans="1:9" s="72" customFormat="1" ht="19.5" hidden="1" customHeight="1">
      <c r="A253" s="220">
        <f t="shared" si="8"/>
        <v>41529</v>
      </c>
      <c r="B253" s="223" t="s">
        <v>189</v>
      </c>
      <c r="C253" s="220">
        <v>41529</v>
      </c>
      <c r="D253" s="221" t="s">
        <v>212</v>
      </c>
      <c r="E253" s="283" t="s">
        <v>62</v>
      </c>
      <c r="F253" s="222" t="s">
        <v>54</v>
      </c>
      <c r="G253" s="56"/>
      <c r="H253" s="56">
        <v>2285250</v>
      </c>
      <c r="I253" s="65">
        <f t="shared" si="7"/>
        <v>9</v>
      </c>
    </row>
    <row r="254" spans="1:9" s="65" customFormat="1" ht="19.5" hidden="1" customHeight="1">
      <c r="A254" s="220">
        <f t="shared" si="8"/>
        <v>41529</v>
      </c>
      <c r="B254" s="223" t="s">
        <v>189</v>
      </c>
      <c r="C254" s="220">
        <v>41529</v>
      </c>
      <c r="D254" s="221" t="s">
        <v>206</v>
      </c>
      <c r="E254" s="283" t="s">
        <v>62</v>
      </c>
      <c r="F254" s="222" t="s">
        <v>54</v>
      </c>
      <c r="G254" s="56"/>
      <c r="H254" s="56">
        <v>444000</v>
      </c>
      <c r="I254" s="65">
        <f t="shared" si="7"/>
        <v>9</v>
      </c>
    </row>
    <row r="255" spans="1:9" s="65" customFormat="1" ht="19.5" hidden="1" customHeight="1">
      <c r="A255" s="220">
        <f t="shared" si="8"/>
        <v>41544</v>
      </c>
      <c r="B255" s="223" t="s">
        <v>518</v>
      </c>
      <c r="C255" s="220">
        <v>41544</v>
      </c>
      <c r="D255" s="221" t="s">
        <v>209</v>
      </c>
      <c r="E255" s="283" t="s">
        <v>62</v>
      </c>
      <c r="F255" s="222" t="s">
        <v>93</v>
      </c>
      <c r="G255" s="56"/>
      <c r="H255" s="56">
        <v>16319500</v>
      </c>
      <c r="I255" s="65">
        <f t="shared" si="7"/>
        <v>9</v>
      </c>
    </row>
    <row r="256" spans="1:9" s="72" customFormat="1" ht="19.5" hidden="1" customHeight="1">
      <c r="A256" s="220">
        <f t="shared" si="8"/>
        <v>41544</v>
      </c>
      <c r="B256" s="223" t="s">
        <v>518</v>
      </c>
      <c r="C256" s="220">
        <v>41544</v>
      </c>
      <c r="D256" s="221" t="s">
        <v>564</v>
      </c>
      <c r="E256" s="283" t="s">
        <v>62</v>
      </c>
      <c r="F256" s="222" t="s">
        <v>93</v>
      </c>
      <c r="G256" s="56"/>
      <c r="H256" s="56">
        <v>747000</v>
      </c>
      <c r="I256" s="65">
        <f t="shared" si="7"/>
        <v>9</v>
      </c>
    </row>
    <row r="257" spans="1:9" s="72" customFormat="1" ht="19.5" hidden="1" customHeight="1">
      <c r="A257" s="220">
        <f t="shared" si="8"/>
        <v>41544</v>
      </c>
      <c r="B257" s="223" t="s">
        <v>518</v>
      </c>
      <c r="C257" s="220">
        <v>41544</v>
      </c>
      <c r="D257" s="221" t="s">
        <v>210</v>
      </c>
      <c r="E257" s="283" t="s">
        <v>62</v>
      </c>
      <c r="F257" s="222" t="s">
        <v>54</v>
      </c>
      <c r="G257" s="56"/>
      <c r="H257" s="56">
        <v>1631950</v>
      </c>
      <c r="I257" s="65">
        <f t="shared" si="7"/>
        <v>9</v>
      </c>
    </row>
    <row r="258" spans="1:9" s="65" customFormat="1" ht="19.5" hidden="1" customHeight="1">
      <c r="A258" s="220">
        <f t="shared" si="8"/>
        <v>41544</v>
      </c>
      <c r="B258" s="223" t="s">
        <v>518</v>
      </c>
      <c r="C258" s="220">
        <v>41544</v>
      </c>
      <c r="D258" s="221" t="s">
        <v>565</v>
      </c>
      <c r="E258" s="283" t="s">
        <v>62</v>
      </c>
      <c r="F258" s="222" t="s">
        <v>54</v>
      </c>
      <c r="G258" s="56"/>
      <c r="H258" s="56">
        <v>74700</v>
      </c>
      <c r="I258" s="65">
        <f t="shared" si="7"/>
        <v>9</v>
      </c>
    </row>
    <row r="259" spans="1:9" s="65" customFormat="1" ht="19.5" hidden="1" customHeight="1">
      <c r="A259" s="220">
        <f t="shared" si="8"/>
        <v>41549</v>
      </c>
      <c r="B259" s="223" t="s">
        <v>94</v>
      </c>
      <c r="C259" s="220">
        <v>41549</v>
      </c>
      <c r="D259" s="221" t="s">
        <v>104</v>
      </c>
      <c r="E259" s="283" t="s">
        <v>62</v>
      </c>
      <c r="F259" s="222" t="s">
        <v>95</v>
      </c>
      <c r="G259" s="56">
        <v>50000000</v>
      </c>
      <c r="H259" s="56"/>
      <c r="I259" s="65">
        <f t="shared" si="7"/>
        <v>10</v>
      </c>
    </row>
    <row r="260" spans="1:9" s="72" customFormat="1" ht="19.5" hidden="1" customHeight="1">
      <c r="A260" s="220">
        <f t="shared" si="8"/>
        <v>41558</v>
      </c>
      <c r="B260" s="223" t="s">
        <v>188</v>
      </c>
      <c r="C260" s="220">
        <v>41558</v>
      </c>
      <c r="D260" s="221" t="s">
        <v>217</v>
      </c>
      <c r="E260" s="283" t="s">
        <v>62</v>
      </c>
      <c r="F260" s="222" t="s">
        <v>93</v>
      </c>
      <c r="G260" s="56"/>
      <c r="H260" s="56">
        <v>3900000</v>
      </c>
      <c r="I260" s="65">
        <f t="shared" si="7"/>
        <v>10</v>
      </c>
    </row>
    <row r="261" spans="1:9" s="72" customFormat="1" ht="19.5" hidden="1" customHeight="1">
      <c r="A261" s="220">
        <f t="shared" si="8"/>
        <v>41558</v>
      </c>
      <c r="B261" s="223" t="s">
        <v>188</v>
      </c>
      <c r="C261" s="220">
        <v>41558</v>
      </c>
      <c r="D261" s="221" t="s">
        <v>218</v>
      </c>
      <c r="E261" s="283" t="s">
        <v>62</v>
      </c>
      <c r="F261" s="222" t="s">
        <v>54</v>
      </c>
      <c r="G261" s="56"/>
      <c r="H261" s="56">
        <v>390000</v>
      </c>
      <c r="I261" s="65">
        <f t="shared" si="7"/>
        <v>10</v>
      </c>
    </row>
    <row r="262" spans="1:9" s="72" customFormat="1" ht="19.5" hidden="1" customHeight="1">
      <c r="A262" s="220">
        <f t="shared" si="8"/>
        <v>41566</v>
      </c>
      <c r="B262" s="223" t="s">
        <v>503</v>
      </c>
      <c r="C262" s="220">
        <v>41566</v>
      </c>
      <c r="D262" s="221" t="s">
        <v>207</v>
      </c>
      <c r="E262" s="283" t="s">
        <v>62</v>
      </c>
      <c r="F262" s="222" t="s">
        <v>93</v>
      </c>
      <c r="G262" s="56"/>
      <c r="H262" s="56">
        <v>10458000</v>
      </c>
      <c r="I262" s="65">
        <f t="shared" si="7"/>
        <v>10</v>
      </c>
    </row>
    <row r="263" spans="1:9" s="72" customFormat="1" ht="19.5" hidden="1" customHeight="1">
      <c r="A263" s="220">
        <f t="shared" si="8"/>
        <v>41566</v>
      </c>
      <c r="B263" s="223" t="s">
        <v>503</v>
      </c>
      <c r="C263" s="220">
        <v>41566</v>
      </c>
      <c r="D263" s="221" t="s">
        <v>213</v>
      </c>
      <c r="E263" s="283" t="s">
        <v>62</v>
      </c>
      <c r="F263" s="222" t="s">
        <v>93</v>
      </c>
      <c r="G263" s="56"/>
      <c r="H263" s="56">
        <v>2771500</v>
      </c>
      <c r="I263" s="65">
        <f t="shared" si="7"/>
        <v>10</v>
      </c>
    </row>
    <row r="264" spans="1:9" s="72" customFormat="1" ht="19.5" hidden="1" customHeight="1">
      <c r="A264" s="220">
        <f t="shared" si="8"/>
        <v>41566</v>
      </c>
      <c r="B264" s="223" t="s">
        <v>503</v>
      </c>
      <c r="C264" s="220">
        <v>41566</v>
      </c>
      <c r="D264" s="221" t="s">
        <v>209</v>
      </c>
      <c r="E264" s="283" t="s">
        <v>62</v>
      </c>
      <c r="F264" s="222" t="s">
        <v>93</v>
      </c>
      <c r="G264" s="56"/>
      <c r="H264" s="56">
        <v>15548500</v>
      </c>
      <c r="I264" s="65">
        <f t="shared" si="7"/>
        <v>10</v>
      </c>
    </row>
    <row r="265" spans="1:9" s="72" customFormat="1" ht="19.5" hidden="1" customHeight="1">
      <c r="A265" s="220">
        <f t="shared" si="8"/>
        <v>41566</v>
      </c>
      <c r="B265" s="223" t="s">
        <v>503</v>
      </c>
      <c r="C265" s="220">
        <v>41566</v>
      </c>
      <c r="D265" s="221" t="s">
        <v>208</v>
      </c>
      <c r="E265" s="283" t="s">
        <v>62</v>
      </c>
      <c r="F265" s="222" t="s">
        <v>54</v>
      </c>
      <c r="G265" s="56"/>
      <c r="H265" s="56">
        <v>1045800</v>
      </c>
      <c r="I265" s="65">
        <f t="shared" si="7"/>
        <v>10</v>
      </c>
    </row>
    <row r="266" spans="1:9" s="72" customFormat="1" ht="19.5" hidden="1" customHeight="1">
      <c r="A266" s="220">
        <f t="shared" si="8"/>
        <v>41566</v>
      </c>
      <c r="B266" s="223" t="s">
        <v>503</v>
      </c>
      <c r="C266" s="220">
        <v>41566</v>
      </c>
      <c r="D266" s="221" t="s">
        <v>214</v>
      </c>
      <c r="E266" s="283" t="s">
        <v>62</v>
      </c>
      <c r="F266" s="222" t="s">
        <v>54</v>
      </c>
      <c r="G266" s="56"/>
      <c r="H266" s="56">
        <v>277150</v>
      </c>
      <c r="I266" s="65">
        <f t="shared" si="7"/>
        <v>10</v>
      </c>
    </row>
    <row r="267" spans="1:9" s="72" customFormat="1" ht="19.5" hidden="1" customHeight="1">
      <c r="A267" s="220">
        <f t="shared" si="8"/>
        <v>41566</v>
      </c>
      <c r="B267" s="223" t="s">
        <v>503</v>
      </c>
      <c r="C267" s="220">
        <v>41566</v>
      </c>
      <c r="D267" s="221" t="s">
        <v>210</v>
      </c>
      <c r="E267" s="283" t="s">
        <v>62</v>
      </c>
      <c r="F267" s="222" t="s">
        <v>54</v>
      </c>
      <c r="G267" s="56"/>
      <c r="H267" s="56">
        <v>1554850</v>
      </c>
      <c r="I267" s="65">
        <f t="shared" si="7"/>
        <v>10</v>
      </c>
    </row>
    <row r="268" spans="1:9" s="72" customFormat="1" ht="19.5" hidden="1" customHeight="1">
      <c r="A268" s="220">
        <f t="shared" si="8"/>
        <v>41571</v>
      </c>
      <c r="B268" s="223" t="s">
        <v>532</v>
      </c>
      <c r="C268" s="220">
        <v>41571</v>
      </c>
      <c r="D268" s="221" t="s">
        <v>116</v>
      </c>
      <c r="E268" s="283" t="s">
        <v>62</v>
      </c>
      <c r="F268" s="222" t="s">
        <v>93</v>
      </c>
      <c r="G268" s="56"/>
      <c r="H268" s="56">
        <v>2700000</v>
      </c>
      <c r="I268" s="65">
        <f t="shared" si="7"/>
        <v>10</v>
      </c>
    </row>
    <row r="269" spans="1:9" s="72" customFormat="1" ht="19.5" hidden="1" customHeight="1">
      <c r="A269" s="220">
        <f t="shared" si="8"/>
        <v>41571</v>
      </c>
      <c r="B269" s="223" t="s">
        <v>532</v>
      </c>
      <c r="C269" s="220">
        <v>41571</v>
      </c>
      <c r="D269" s="221" t="s">
        <v>217</v>
      </c>
      <c r="E269" s="283" t="s">
        <v>62</v>
      </c>
      <c r="F269" s="222" t="s">
        <v>93</v>
      </c>
      <c r="G269" s="56"/>
      <c r="H269" s="56">
        <v>1300000</v>
      </c>
      <c r="I269" s="65">
        <f t="shared" si="7"/>
        <v>10</v>
      </c>
    </row>
    <row r="270" spans="1:9" s="72" customFormat="1" ht="19.5" hidden="1" customHeight="1">
      <c r="A270" s="220">
        <f t="shared" si="8"/>
        <v>41571</v>
      </c>
      <c r="B270" s="223" t="s">
        <v>532</v>
      </c>
      <c r="C270" s="220">
        <v>41571</v>
      </c>
      <c r="D270" s="221" t="s">
        <v>206</v>
      </c>
      <c r="E270" s="283" t="s">
        <v>62</v>
      </c>
      <c r="F270" s="222" t="s">
        <v>54</v>
      </c>
      <c r="G270" s="56"/>
      <c r="H270" s="56">
        <v>270000</v>
      </c>
      <c r="I270" s="65">
        <f t="shared" ref="I270:I333" si="9">IF(A270&lt;&gt;"",MONTH(A270),"")</f>
        <v>10</v>
      </c>
    </row>
    <row r="271" spans="1:9" s="72" customFormat="1" ht="19.5" hidden="1" customHeight="1">
      <c r="A271" s="220">
        <f t="shared" si="8"/>
        <v>41571</v>
      </c>
      <c r="B271" s="223" t="s">
        <v>532</v>
      </c>
      <c r="C271" s="220">
        <v>41571</v>
      </c>
      <c r="D271" s="221" t="s">
        <v>218</v>
      </c>
      <c r="E271" s="283" t="s">
        <v>62</v>
      </c>
      <c r="F271" s="222" t="s">
        <v>54</v>
      </c>
      <c r="G271" s="56"/>
      <c r="H271" s="56">
        <v>130000</v>
      </c>
      <c r="I271" s="65">
        <f t="shared" si="9"/>
        <v>10</v>
      </c>
    </row>
    <row r="272" spans="1:9" s="72" customFormat="1" ht="19.5" hidden="1" customHeight="1">
      <c r="A272" s="220">
        <f t="shared" si="8"/>
        <v>41575</v>
      </c>
      <c r="B272" s="223" t="s">
        <v>566</v>
      </c>
      <c r="C272" s="220">
        <v>41575</v>
      </c>
      <c r="D272" s="221" t="s">
        <v>567</v>
      </c>
      <c r="E272" s="283" t="s">
        <v>62</v>
      </c>
      <c r="F272" s="222" t="s">
        <v>93</v>
      </c>
      <c r="G272" s="56"/>
      <c r="H272" s="56">
        <v>6990500</v>
      </c>
      <c r="I272" s="65">
        <f t="shared" si="9"/>
        <v>10</v>
      </c>
    </row>
    <row r="273" spans="1:9" s="72" customFormat="1" ht="19.5" hidden="1" customHeight="1">
      <c r="A273" s="220">
        <f t="shared" si="8"/>
        <v>41575</v>
      </c>
      <c r="B273" s="223" t="s">
        <v>566</v>
      </c>
      <c r="C273" s="220">
        <v>41575</v>
      </c>
      <c r="D273" s="221" t="s">
        <v>568</v>
      </c>
      <c r="E273" s="283" t="s">
        <v>62</v>
      </c>
      <c r="F273" s="222" t="s">
        <v>93</v>
      </c>
      <c r="G273" s="56"/>
      <c r="H273" s="56">
        <v>2081500</v>
      </c>
      <c r="I273" s="65">
        <f t="shared" si="9"/>
        <v>10</v>
      </c>
    </row>
    <row r="274" spans="1:9" s="72" customFormat="1" ht="19.5" hidden="1" customHeight="1">
      <c r="A274" s="220">
        <f t="shared" si="8"/>
        <v>41575</v>
      </c>
      <c r="B274" s="223" t="s">
        <v>566</v>
      </c>
      <c r="C274" s="220">
        <v>41575</v>
      </c>
      <c r="D274" s="221" t="s">
        <v>569</v>
      </c>
      <c r="E274" s="283" t="s">
        <v>62</v>
      </c>
      <c r="F274" s="222" t="s">
        <v>93</v>
      </c>
      <c r="G274" s="56"/>
      <c r="H274" s="56">
        <v>2541000</v>
      </c>
      <c r="I274" s="65">
        <f t="shared" si="9"/>
        <v>10</v>
      </c>
    </row>
    <row r="275" spans="1:9" s="72" customFormat="1" ht="19.5" hidden="1" customHeight="1">
      <c r="A275" s="220">
        <f t="shared" si="8"/>
        <v>41575</v>
      </c>
      <c r="B275" s="223" t="s">
        <v>566</v>
      </c>
      <c r="C275" s="220">
        <v>41575</v>
      </c>
      <c r="D275" s="221" t="s">
        <v>570</v>
      </c>
      <c r="E275" s="283" t="s">
        <v>62</v>
      </c>
      <c r="F275" s="222" t="s">
        <v>54</v>
      </c>
      <c r="G275" s="56"/>
      <c r="H275" s="56">
        <v>699050</v>
      </c>
      <c r="I275" s="65">
        <f t="shared" si="9"/>
        <v>10</v>
      </c>
    </row>
    <row r="276" spans="1:9" s="72" customFormat="1" ht="19.5" hidden="1" customHeight="1">
      <c r="A276" s="220">
        <f t="shared" si="8"/>
        <v>41575</v>
      </c>
      <c r="B276" s="223" t="s">
        <v>566</v>
      </c>
      <c r="C276" s="220">
        <v>41575</v>
      </c>
      <c r="D276" s="221" t="s">
        <v>571</v>
      </c>
      <c r="E276" s="283" t="s">
        <v>62</v>
      </c>
      <c r="F276" s="222" t="s">
        <v>54</v>
      </c>
      <c r="G276" s="56"/>
      <c r="H276" s="56">
        <v>208150</v>
      </c>
      <c r="I276" s="65">
        <f t="shared" si="9"/>
        <v>10</v>
      </c>
    </row>
    <row r="277" spans="1:9" s="72" customFormat="1" ht="19.5" hidden="1" customHeight="1">
      <c r="A277" s="220">
        <f t="shared" si="8"/>
        <v>41575</v>
      </c>
      <c r="B277" s="223" t="s">
        <v>566</v>
      </c>
      <c r="C277" s="220">
        <v>41575</v>
      </c>
      <c r="D277" s="221" t="s">
        <v>572</v>
      </c>
      <c r="E277" s="283" t="s">
        <v>62</v>
      </c>
      <c r="F277" s="222" t="s">
        <v>54</v>
      </c>
      <c r="G277" s="56"/>
      <c r="H277" s="56">
        <v>254100</v>
      </c>
      <c r="I277" s="65">
        <f t="shared" si="9"/>
        <v>10</v>
      </c>
    </row>
    <row r="278" spans="1:9" s="72" customFormat="1" ht="19.5" hidden="1" customHeight="1">
      <c r="A278" s="220">
        <f t="shared" si="8"/>
        <v>41584</v>
      </c>
      <c r="B278" s="223" t="s">
        <v>511</v>
      </c>
      <c r="C278" s="220">
        <v>41584</v>
      </c>
      <c r="D278" s="221" t="s">
        <v>116</v>
      </c>
      <c r="E278" s="283" t="s">
        <v>62</v>
      </c>
      <c r="F278" s="222" t="s">
        <v>93</v>
      </c>
      <c r="G278" s="56"/>
      <c r="H278" s="56">
        <v>2760000</v>
      </c>
      <c r="I278" s="65">
        <f t="shared" si="9"/>
        <v>11</v>
      </c>
    </row>
    <row r="279" spans="1:9" s="72" customFormat="1" ht="19.5" hidden="1" customHeight="1">
      <c r="A279" s="220">
        <f t="shared" si="8"/>
        <v>41584</v>
      </c>
      <c r="B279" s="223" t="s">
        <v>511</v>
      </c>
      <c r="C279" s="220">
        <v>41584</v>
      </c>
      <c r="D279" s="221" t="s">
        <v>206</v>
      </c>
      <c r="E279" s="283" t="s">
        <v>62</v>
      </c>
      <c r="F279" s="222" t="s">
        <v>54</v>
      </c>
      <c r="G279" s="56"/>
      <c r="H279" s="56">
        <v>276000</v>
      </c>
      <c r="I279" s="65">
        <f t="shared" si="9"/>
        <v>11</v>
      </c>
    </row>
    <row r="280" spans="1:9" s="72" customFormat="1" ht="19.5" hidden="1" customHeight="1">
      <c r="A280" s="220">
        <f t="shared" si="8"/>
        <v>41586</v>
      </c>
      <c r="B280" s="223" t="s">
        <v>94</v>
      </c>
      <c r="C280" s="220">
        <v>41586</v>
      </c>
      <c r="D280" s="221" t="s">
        <v>104</v>
      </c>
      <c r="E280" s="283" t="s">
        <v>62</v>
      </c>
      <c r="F280" s="222" t="s">
        <v>95</v>
      </c>
      <c r="G280" s="56">
        <v>70000000</v>
      </c>
      <c r="H280" s="56"/>
      <c r="I280" s="65">
        <f t="shared" si="9"/>
        <v>11</v>
      </c>
    </row>
    <row r="281" spans="1:9" s="72" customFormat="1" ht="19.5" hidden="1" customHeight="1">
      <c r="A281" s="220">
        <f t="shared" si="8"/>
        <v>41610</v>
      </c>
      <c r="B281" s="223" t="s">
        <v>185</v>
      </c>
      <c r="C281" s="220">
        <v>41610</v>
      </c>
      <c r="D281" s="221" t="s">
        <v>96</v>
      </c>
      <c r="E281" s="283" t="s">
        <v>62</v>
      </c>
      <c r="F281" s="222" t="s">
        <v>93</v>
      </c>
      <c r="G281" s="56"/>
      <c r="H281" s="56">
        <v>46475000</v>
      </c>
      <c r="I281" s="65">
        <f t="shared" si="9"/>
        <v>12</v>
      </c>
    </row>
    <row r="282" spans="1:9" s="72" customFormat="1" ht="19.5" hidden="1" customHeight="1">
      <c r="A282" s="220">
        <f t="shared" si="8"/>
        <v>41610</v>
      </c>
      <c r="B282" s="223" t="s">
        <v>185</v>
      </c>
      <c r="C282" s="220">
        <v>41610</v>
      </c>
      <c r="D282" s="221" t="s">
        <v>97</v>
      </c>
      <c r="E282" s="283" t="s">
        <v>62</v>
      </c>
      <c r="F282" s="222" t="s">
        <v>54</v>
      </c>
      <c r="G282" s="56"/>
      <c r="H282" s="56">
        <v>4647500</v>
      </c>
      <c r="I282" s="65">
        <f t="shared" si="9"/>
        <v>12</v>
      </c>
    </row>
    <row r="283" spans="1:9" s="72" customFormat="1" ht="19.5" hidden="1" customHeight="1">
      <c r="A283" s="220">
        <f t="shared" si="8"/>
        <v>41610</v>
      </c>
      <c r="B283" s="223" t="s">
        <v>185</v>
      </c>
      <c r="C283" s="220">
        <v>41610</v>
      </c>
      <c r="D283" s="221" t="s">
        <v>209</v>
      </c>
      <c r="E283" s="283" t="s">
        <v>62</v>
      </c>
      <c r="F283" s="222" t="s">
        <v>93</v>
      </c>
      <c r="G283" s="56"/>
      <c r="H283" s="56">
        <v>14392000</v>
      </c>
      <c r="I283" s="65">
        <f t="shared" si="9"/>
        <v>12</v>
      </c>
    </row>
    <row r="284" spans="1:9" s="72" customFormat="1" ht="19.5" hidden="1" customHeight="1">
      <c r="A284" s="220">
        <f t="shared" si="8"/>
        <v>41610</v>
      </c>
      <c r="B284" s="223" t="s">
        <v>185</v>
      </c>
      <c r="C284" s="220">
        <v>41610</v>
      </c>
      <c r="D284" s="221" t="s">
        <v>210</v>
      </c>
      <c r="E284" s="283" t="s">
        <v>62</v>
      </c>
      <c r="F284" s="222" t="s">
        <v>54</v>
      </c>
      <c r="G284" s="56"/>
      <c r="H284" s="56">
        <v>1439200</v>
      </c>
      <c r="I284" s="65">
        <f t="shared" si="9"/>
        <v>12</v>
      </c>
    </row>
    <row r="285" spans="1:9" s="72" customFormat="1" ht="19.5" hidden="1" customHeight="1">
      <c r="A285" s="220">
        <f t="shared" si="8"/>
        <v>41610</v>
      </c>
      <c r="B285" s="223" t="s">
        <v>185</v>
      </c>
      <c r="C285" s="220">
        <v>41610</v>
      </c>
      <c r="D285" s="221" t="s">
        <v>213</v>
      </c>
      <c r="E285" s="283" t="s">
        <v>62</v>
      </c>
      <c r="F285" s="222" t="s">
        <v>93</v>
      </c>
      <c r="G285" s="56"/>
      <c r="H285" s="56">
        <v>5362250</v>
      </c>
      <c r="I285" s="65">
        <f t="shared" si="9"/>
        <v>12</v>
      </c>
    </row>
    <row r="286" spans="1:9" s="72" customFormat="1" ht="19.5" hidden="1" customHeight="1">
      <c r="A286" s="220">
        <f t="shared" si="8"/>
        <v>41610</v>
      </c>
      <c r="B286" s="223" t="s">
        <v>185</v>
      </c>
      <c r="C286" s="220">
        <v>41610</v>
      </c>
      <c r="D286" s="221" t="s">
        <v>214</v>
      </c>
      <c r="E286" s="283" t="s">
        <v>62</v>
      </c>
      <c r="F286" s="222" t="s">
        <v>54</v>
      </c>
      <c r="G286" s="56"/>
      <c r="H286" s="56">
        <v>536225</v>
      </c>
      <c r="I286" s="65">
        <f t="shared" si="9"/>
        <v>12</v>
      </c>
    </row>
    <row r="287" spans="1:9" s="72" customFormat="1" ht="19.5" hidden="1" customHeight="1">
      <c r="A287" s="220">
        <f t="shared" si="8"/>
        <v>41610</v>
      </c>
      <c r="B287" s="223" t="s">
        <v>185</v>
      </c>
      <c r="C287" s="220">
        <v>41610</v>
      </c>
      <c r="D287" s="221" t="s">
        <v>116</v>
      </c>
      <c r="E287" s="283" t="s">
        <v>62</v>
      </c>
      <c r="F287" s="222" t="s">
        <v>93</v>
      </c>
      <c r="G287" s="56"/>
      <c r="H287" s="56">
        <v>7800000</v>
      </c>
      <c r="I287" s="65">
        <f t="shared" si="9"/>
        <v>12</v>
      </c>
    </row>
    <row r="288" spans="1:9" s="72" customFormat="1" ht="19.5" hidden="1" customHeight="1">
      <c r="A288" s="220">
        <f t="shared" si="8"/>
        <v>41610</v>
      </c>
      <c r="B288" s="223" t="s">
        <v>185</v>
      </c>
      <c r="C288" s="220">
        <v>41610</v>
      </c>
      <c r="D288" s="221" t="s">
        <v>206</v>
      </c>
      <c r="E288" s="283" t="s">
        <v>62</v>
      </c>
      <c r="F288" s="222" t="s">
        <v>54</v>
      </c>
      <c r="G288" s="56"/>
      <c r="H288" s="56">
        <v>780000</v>
      </c>
      <c r="I288" s="65">
        <f t="shared" si="9"/>
        <v>12</v>
      </c>
    </row>
    <row r="289" spans="1:9" s="72" customFormat="1" ht="19.5" hidden="1" customHeight="1">
      <c r="A289" s="220">
        <f t="shared" ref="A289:A299" si="10">C289</f>
        <v>41620</v>
      </c>
      <c r="B289" s="223" t="s">
        <v>94</v>
      </c>
      <c r="C289" s="220">
        <v>41620</v>
      </c>
      <c r="D289" s="221" t="s">
        <v>104</v>
      </c>
      <c r="E289" s="283" t="s">
        <v>62</v>
      </c>
      <c r="F289" s="222" t="s">
        <v>95</v>
      </c>
      <c r="G289" s="56">
        <v>70000000</v>
      </c>
      <c r="H289" s="56"/>
      <c r="I289" s="65">
        <f t="shared" si="9"/>
        <v>12</v>
      </c>
    </row>
    <row r="290" spans="1:9" s="72" customFormat="1" ht="19.5" hidden="1" customHeight="1">
      <c r="A290" s="220">
        <f t="shared" si="10"/>
        <v>41628</v>
      </c>
      <c r="B290" s="223" t="s">
        <v>521</v>
      </c>
      <c r="C290" s="220">
        <v>41628</v>
      </c>
      <c r="D290" s="221" t="s">
        <v>116</v>
      </c>
      <c r="E290" s="283" t="s">
        <v>62</v>
      </c>
      <c r="F290" s="222" t="s">
        <v>93</v>
      </c>
      <c r="G290" s="56"/>
      <c r="H290" s="56">
        <v>3900000</v>
      </c>
      <c r="I290" s="65">
        <f t="shared" si="9"/>
        <v>12</v>
      </c>
    </row>
    <row r="291" spans="1:9" s="72" customFormat="1" ht="19.5" hidden="1" customHeight="1">
      <c r="A291" s="220">
        <f t="shared" si="10"/>
        <v>41628</v>
      </c>
      <c r="B291" s="223" t="s">
        <v>521</v>
      </c>
      <c r="C291" s="220">
        <v>41628</v>
      </c>
      <c r="D291" s="221" t="s">
        <v>206</v>
      </c>
      <c r="E291" s="283" t="s">
        <v>62</v>
      </c>
      <c r="F291" s="222" t="s">
        <v>54</v>
      </c>
      <c r="G291" s="56"/>
      <c r="H291" s="56">
        <v>390000</v>
      </c>
      <c r="I291" s="65">
        <f t="shared" si="9"/>
        <v>12</v>
      </c>
    </row>
    <row r="292" spans="1:9" s="72" customFormat="1" ht="19.5" hidden="1" customHeight="1">
      <c r="A292" s="220">
        <f t="shared" si="10"/>
        <v>41628</v>
      </c>
      <c r="B292" s="223" t="s">
        <v>521</v>
      </c>
      <c r="C292" s="220">
        <v>41628</v>
      </c>
      <c r="D292" s="221" t="s">
        <v>213</v>
      </c>
      <c r="E292" s="283" t="s">
        <v>62</v>
      </c>
      <c r="F292" s="222" t="s">
        <v>93</v>
      </c>
      <c r="G292" s="56"/>
      <c r="H292" s="56">
        <v>2108750</v>
      </c>
      <c r="I292" s="65">
        <f t="shared" si="9"/>
        <v>12</v>
      </c>
    </row>
    <row r="293" spans="1:9" s="72" customFormat="1" ht="19.5" hidden="1" customHeight="1">
      <c r="A293" s="220">
        <f t="shared" si="10"/>
        <v>41628</v>
      </c>
      <c r="B293" s="223" t="s">
        <v>521</v>
      </c>
      <c r="C293" s="220">
        <v>41628</v>
      </c>
      <c r="D293" s="221" t="s">
        <v>214</v>
      </c>
      <c r="E293" s="283" t="s">
        <v>62</v>
      </c>
      <c r="F293" s="222" t="s">
        <v>54</v>
      </c>
      <c r="G293" s="56"/>
      <c r="H293" s="56">
        <v>210875</v>
      </c>
      <c r="I293" s="65">
        <f t="shared" si="9"/>
        <v>12</v>
      </c>
    </row>
    <row r="294" spans="1:9" s="72" customFormat="1" ht="19.5" hidden="1" customHeight="1">
      <c r="A294" s="220">
        <f t="shared" si="10"/>
        <v>41636</v>
      </c>
      <c r="B294" s="223" t="s">
        <v>188</v>
      </c>
      <c r="C294" s="220">
        <v>41636</v>
      </c>
      <c r="D294" s="221" t="s">
        <v>100</v>
      </c>
      <c r="E294" s="283" t="s">
        <v>62</v>
      </c>
      <c r="F294" s="222" t="s">
        <v>93</v>
      </c>
      <c r="G294" s="56"/>
      <c r="H294" s="56">
        <v>6440000</v>
      </c>
      <c r="I294" s="65">
        <f t="shared" si="9"/>
        <v>12</v>
      </c>
    </row>
    <row r="295" spans="1:9" s="72" customFormat="1" ht="19.5" hidden="1" customHeight="1">
      <c r="A295" s="220">
        <f t="shared" si="10"/>
        <v>41636</v>
      </c>
      <c r="B295" s="223" t="s">
        <v>188</v>
      </c>
      <c r="C295" s="220">
        <v>41636</v>
      </c>
      <c r="D295" s="221" t="s">
        <v>101</v>
      </c>
      <c r="E295" s="283" t="s">
        <v>62</v>
      </c>
      <c r="F295" s="222" t="s">
        <v>54</v>
      </c>
      <c r="G295" s="56"/>
      <c r="H295" s="56">
        <v>644000</v>
      </c>
      <c r="I295" s="65">
        <f t="shared" si="9"/>
        <v>12</v>
      </c>
    </row>
    <row r="296" spans="1:9" s="72" customFormat="1" ht="19.5" hidden="1" customHeight="1">
      <c r="A296" s="220">
        <f t="shared" si="10"/>
        <v>41636</v>
      </c>
      <c r="B296" s="223" t="s">
        <v>188</v>
      </c>
      <c r="C296" s="220">
        <v>41636</v>
      </c>
      <c r="D296" s="221" t="s">
        <v>98</v>
      </c>
      <c r="E296" s="283" t="s">
        <v>62</v>
      </c>
      <c r="F296" s="222" t="s">
        <v>93</v>
      </c>
      <c r="G296" s="56"/>
      <c r="H296" s="56">
        <v>8330000</v>
      </c>
      <c r="I296" s="65">
        <f t="shared" si="9"/>
        <v>12</v>
      </c>
    </row>
    <row r="297" spans="1:9" s="72" customFormat="1" ht="19.5" hidden="1" customHeight="1">
      <c r="A297" s="220">
        <f t="shared" si="10"/>
        <v>41636</v>
      </c>
      <c r="B297" s="223" t="s">
        <v>188</v>
      </c>
      <c r="C297" s="220">
        <v>41636</v>
      </c>
      <c r="D297" s="221" t="s">
        <v>99</v>
      </c>
      <c r="E297" s="283" t="s">
        <v>62</v>
      </c>
      <c r="F297" s="222" t="s">
        <v>54</v>
      </c>
      <c r="G297" s="56"/>
      <c r="H297" s="56">
        <v>833000</v>
      </c>
      <c r="I297" s="65">
        <f t="shared" si="9"/>
        <v>12</v>
      </c>
    </row>
    <row r="298" spans="1:9" s="72" customFormat="1" ht="19.5" hidden="1" customHeight="1">
      <c r="A298" s="220">
        <f t="shared" si="10"/>
        <v>41636</v>
      </c>
      <c r="B298" s="223" t="s">
        <v>188</v>
      </c>
      <c r="C298" s="220">
        <v>41636</v>
      </c>
      <c r="D298" s="221" t="s">
        <v>569</v>
      </c>
      <c r="E298" s="283" t="s">
        <v>62</v>
      </c>
      <c r="F298" s="222" t="s">
        <v>93</v>
      </c>
      <c r="G298" s="56"/>
      <c r="H298" s="56">
        <v>6110500</v>
      </c>
      <c r="I298" s="65">
        <f t="shared" si="9"/>
        <v>12</v>
      </c>
    </row>
    <row r="299" spans="1:9" s="72" customFormat="1" ht="19.5" hidden="1" customHeight="1">
      <c r="A299" s="220">
        <f t="shared" si="10"/>
        <v>41636</v>
      </c>
      <c r="B299" s="223" t="s">
        <v>188</v>
      </c>
      <c r="C299" s="220">
        <v>41636</v>
      </c>
      <c r="D299" s="221" t="s">
        <v>572</v>
      </c>
      <c r="E299" s="283" t="s">
        <v>62</v>
      </c>
      <c r="F299" s="222" t="s">
        <v>54</v>
      </c>
      <c r="G299" s="56"/>
      <c r="H299" s="56">
        <v>611050</v>
      </c>
      <c r="I299" s="65">
        <f t="shared" si="9"/>
        <v>12</v>
      </c>
    </row>
    <row r="300" spans="1:9" s="72" customFormat="1" ht="19.5" hidden="1" customHeight="1">
      <c r="A300" s="220">
        <f>C300</f>
        <v>41334</v>
      </c>
      <c r="B300" s="63" t="s">
        <v>185</v>
      </c>
      <c r="C300" s="73">
        <v>41334</v>
      </c>
      <c r="D300" s="221" t="s">
        <v>102</v>
      </c>
      <c r="E300" s="283" t="s">
        <v>63</v>
      </c>
      <c r="F300" s="222" t="s">
        <v>93</v>
      </c>
      <c r="G300" s="57"/>
      <c r="H300" s="56">
        <v>33149900</v>
      </c>
      <c r="I300" s="65">
        <f t="shared" si="9"/>
        <v>3</v>
      </c>
    </row>
    <row r="301" spans="1:9" s="72" customFormat="1" ht="19.5" hidden="1" customHeight="1">
      <c r="A301" s="220">
        <f>C301</f>
        <v>41334</v>
      </c>
      <c r="B301" s="63" t="s">
        <v>185</v>
      </c>
      <c r="C301" s="73">
        <v>41334</v>
      </c>
      <c r="D301" s="221" t="s">
        <v>103</v>
      </c>
      <c r="E301" s="283" t="s">
        <v>63</v>
      </c>
      <c r="F301" s="222" t="s">
        <v>93</v>
      </c>
      <c r="G301" s="57"/>
      <c r="H301" s="56">
        <v>18867420</v>
      </c>
      <c r="I301" s="65">
        <f t="shared" si="9"/>
        <v>3</v>
      </c>
    </row>
    <row r="302" spans="1:9" s="72" customFormat="1" ht="19.5" hidden="1" customHeight="1">
      <c r="A302" s="220">
        <f>C302</f>
        <v>41334</v>
      </c>
      <c r="B302" s="63" t="s">
        <v>185</v>
      </c>
      <c r="C302" s="73">
        <v>41334</v>
      </c>
      <c r="D302" s="57" t="s">
        <v>102</v>
      </c>
      <c r="E302" s="283" t="s">
        <v>63</v>
      </c>
      <c r="F302" s="222" t="s">
        <v>54</v>
      </c>
      <c r="G302" s="57"/>
      <c r="H302" s="56">
        <v>3314990</v>
      </c>
      <c r="I302" s="65">
        <f t="shared" si="9"/>
        <v>3</v>
      </c>
    </row>
    <row r="303" spans="1:9" s="72" customFormat="1" ht="19.5" hidden="1" customHeight="1">
      <c r="A303" s="220">
        <f>C303</f>
        <v>41334</v>
      </c>
      <c r="B303" s="63" t="s">
        <v>185</v>
      </c>
      <c r="C303" s="73">
        <v>41334</v>
      </c>
      <c r="D303" s="57" t="s">
        <v>103</v>
      </c>
      <c r="E303" s="283" t="s">
        <v>63</v>
      </c>
      <c r="F303" s="222" t="s">
        <v>54</v>
      </c>
      <c r="G303" s="57"/>
      <c r="H303" s="56">
        <v>1886742</v>
      </c>
      <c r="I303" s="65">
        <f t="shared" si="9"/>
        <v>3</v>
      </c>
    </row>
    <row r="304" spans="1:9" s="72" customFormat="1" ht="19.5" hidden="1" customHeight="1">
      <c r="A304" s="220">
        <v>41305</v>
      </c>
      <c r="B304" s="58" t="s">
        <v>49</v>
      </c>
      <c r="C304" s="73">
        <v>41272</v>
      </c>
      <c r="D304" s="57" t="s">
        <v>573</v>
      </c>
      <c r="E304" s="299" t="s">
        <v>69</v>
      </c>
      <c r="F304" s="222" t="s">
        <v>107</v>
      </c>
      <c r="G304" s="56"/>
      <c r="H304" s="56">
        <v>19238300</v>
      </c>
      <c r="I304" s="65">
        <f t="shared" si="9"/>
        <v>1</v>
      </c>
    </row>
    <row r="305" spans="1:9" s="72" customFormat="1" ht="19.5" hidden="1" customHeight="1">
      <c r="A305" s="220">
        <v>41305</v>
      </c>
      <c r="B305" s="58" t="s">
        <v>49</v>
      </c>
      <c r="C305" s="73">
        <v>41272</v>
      </c>
      <c r="D305" s="57" t="s">
        <v>574</v>
      </c>
      <c r="E305" s="299" t="s">
        <v>69</v>
      </c>
      <c r="F305" s="222" t="s">
        <v>54</v>
      </c>
      <c r="G305" s="56"/>
      <c r="H305" s="56">
        <v>1923830</v>
      </c>
      <c r="I305" s="65">
        <f t="shared" si="9"/>
        <v>1</v>
      </c>
    </row>
    <row r="306" spans="1:9" s="72" customFormat="1" ht="19.5" hidden="1" customHeight="1">
      <c r="A306" s="220">
        <v>41276</v>
      </c>
      <c r="B306" s="58" t="s">
        <v>94</v>
      </c>
      <c r="C306" s="73">
        <v>41276</v>
      </c>
      <c r="D306" s="57" t="s">
        <v>575</v>
      </c>
      <c r="E306" s="299" t="s">
        <v>69</v>
      </c>
      <c r="F306" s="222" t="s">
        <v>95</v>
      </c>
      <c r="G306" s="56">
        <v>15882900</v>
      </c>
      <c r="H306" s="56"/>
      <c r="I306" s="65">
        <f t="shared" si="9"/>
        <v>1</v>
      </c>
    </row>
    <row r="307" spans="1:9" s="72" customFormat="1" ht="19.5" hidden="1" customHeight="1">
      <c r="A307" s="220">
        <v>41305</v>
      </c>
      <c r="B307" s="58" t="s">
        <v>49</v>
      </c>
      <c r="C307" s="73">
        <v>41282</v>
      </c>
      <c r="D307" s="57" t="s">
        <v>576</v>
      </c>
      <c r="E307" s="299" t="s">
        <v>69</v>
      </c>
      <c r="F307" s="222" t="s">
        <v>107</v>
      </c>
      <c r="G307" s="56"/>
      <c r="H307" s="56">
        <v>13401800</v>
      </c>
      <c r="I307" s="65">
        <f t="shared" si="9"/>
        <v>1</v>
      </c>
    </row>
    <row r="308" spans="1:9" s="72" customFormat="1" ht="19.5" hidden="1" customHeight="1">
      <c r="A308" s="220">
        <v>41305</v>
      </c>
      <c r="B308" s="58" t="s">
        <v>49</v>
      </c>
      <c r="C308" s="73">
        <v>41282</v>
      </c>
      <c r="D308" s="57" t="s">
        <v>577</v>
      </c>
      <c r="E308" s="299" t="s">
        <v>69</v>
      </c>
      <c r="F308" s="222" t="s">
        <v>54</v>
      </c>
      <c r="G308" s="56"/>
      <c r="H308" s="56">
        <v>1340180</v>
      </c>
      <c r="I308" s="65">
        <f t="shared" si="9"/>
        <v>1</v>
      </c>
    </row>
    <row r="309" spans="1:9" s="72" customFormat="1" ht="19.5" hidden="1" customHeight="1">
      <c r="A309" s="220">
        <v>41305</v>
      </c>
      <c r="B309" s="58" t="s">
        <v>49</v>
      </c>
      <c r="C309" s="73">
        <v>41282</v>
      </c>
      <c r="D309" s="57" t="s">
        <v>578</v>
      </c>
      <c r="E309" s="299" t="s">
        <v>69</v>
      </c>
      <c r="F309" s="222" t="s">
        <v>107</v>
      </c>
      <c r="G309" s="56"/>
      <c r="H309" s="56">
        <v>159481</v>
      </c>
      <c r="I309" s="65">
        <f t="shared" si="9"/>
        <v>1</v>
      </c>
    </row>
    <row r="310" spans="1:9" s="72" customFormat="1" ht="19.5" hidden="1" customHeight="1">
      <c r="A310" s="220">
        <v>41305</v>
      </c>
      <c r="B310" s="58" t="s">
        <v>49</v>
      </c>
      <c r="C310" s="73">
        <v>41282</v>
      </c>
      <c r="D310" s="57" t="s">
        <v>579</v>
      </c>
      <c r="E310" s="299" t="s">
        <v>69</v>
      </c>
      <c r="F310" s="222" t="s">
        <v>54</v>
      </c>
      <c r="G310" s="56"/>
      <c r="H310" s="56">
        <v>15948</v>
      </c>
      <c r="I310" s="65">
        <f t="shared" si="9"/>
        <v>1</v>
      </c>
    </row>
    <row r="311" spans="1:9" s="72" customFormat="1" ht="19.5" hidden="1" customHeight="1">
      <c r="A311" s="220">
        <v>41285</v>
      </c>
      <c r="B311" s="58" t="s">
        <v>94</v>
      </c>
      <c r="C311" s="73">
        <v>41285</v>
      </c>
      <c r="D311" s="57" t="s">
        <v>575</v>
      </c>
      <c r="E311" s="299" t="s">
        <v>69</v>
      </c>
      <c r="F311" s="222" t="s">
        <v>95</v>
      </c>
      <c r="G311" s="56">
        <v>21162130</v>
      </c>
      <c r="H311" s="56"/>
      <c r="I311" s="65">
        <f t="shared" si="9"/>
        <v>1</v>
      </c>
    </row>
    <row r="312" spans="1:9" s="72" customFormat="1" ht="19.5" hidden="1" customHeight="1">
      <c r="A312" s="220">
        <v>41289</v>
      </c>
      <c r="B312" s="58" t="s">
        <v>94</v>
      </c>
      <c r="C312" s="73">
        <v>41289</v>
      </c>
      <c r="D312" s="57" t="s">
        <v>575</v>
      </c>
      <c r="E312" s="299" t="s">
        <v>69</v>
      </c>
      <c r="F312" s="222" t="s">
        <v>95</v>
      </c>
      <c r="G312" s="56">
        <v>21162130</v>
      </c>
      <c r="H312" s="56"/>
      <c r="I312" s="65">
        <f t="shared" si="9"/>
        <v>1</v>
      </c>
    </row>
    <row r="313" spans="1:9" s="72" customFormat="1" ht="19.5" hidden="1" customHeight="1">
      <c r="A313" s="220">
        <v>41333</v>
      </c>
      <c r="B313" s="58" t="s">
        <v>49</v>
      </c>
      <c r="C313" s="73">
        <v>41289</v>
      </c>
      <c r="D313" s="57" t="s">
        <v>580</v>
      </c>
      <c r="E313" s="299" t="s">
        <v>69</v>
      </c>
      <c r="F313" s="222" t="s">
        <v>107</v>
      </c>
      <c r="G313" s="56"/>
      <c r="H313" s="56">
        <v>10438300</v>
      </c>
      <c r="I313" s="65">
        <f t="shared" si="9"/>
        <v>2</v>
      </c>
    </row>
    <row r="314" spans="1:9" s="72" customFormat="1" ht="19.5" hidden="1" customHeight="1">
      <c r="A314" s="220">
        <v>41333</v>
      </c>
      <c r="B314" s="58" t="s">
        <v>49</v>
      </c>
      <c r="C314" s="73">
        <v>41289</v>
      </c>
      <c r="D314" s="57" t="s">
        <v>581</v>
      </c>
      <c r="E314" s="299" t="s">
        <v>69</v>
      </c>
      <c r="F314" s="222" t="s">
        <v>54</v>
      </c>
      <c r="G314" s="56"/>
      <c r="H314" s="56">
        <v>1043830</v>
      </c>
      <c r="I314" s="65">
        <f t="shared" si="9"/>
        <v>2</v>
      </c>
    </row>
    <row r="315" spans="1:9" s="72" customFormat="1" ht="19.5" hidden="1" customHeight="1">
      <c r="A315" s="220">
        <v>41298</v>
      </c>
      <c r="B315" s="58" t="s">
        <v>94</v>
      </c>
      <c r="C315" s="73">
        <v>41298</v>
      </c>
      <c r="D315" s="57" t="s">
        <v>575</v>
      </c>
      <c r="E315" s="299" t="s">
        <v>69</v>
      </c>
      <c r="F315" s="222" t="s">
        <v>95</v>
      </c>
      <c r="G315" s="56">
        <v>14917409</v>
      </c>
      <c r="H315" s="56"/>
      <c r="I315" s="65">
        <f t="shared" si="9"/>
        <v>1</v>
      </c>
    </row>
    <row r="316" spans="1:9" s="72" customFormat="1" ht="19.5" hidden="1" customHeight="1">
      <c r="A316" s="220">
        <v>41333</v>
      </c>
      <c r="B316" s="58" t="s">
        <v>49</v>
      </c>
      <c r="C316" s="73">
        <v>41302</v>
      </c>
      <c r="D316" s="57" t="s">
        <v>582</v>
      </c>
      <c r="E316" s="299" t="s">
        <v>69</v>
      </c>
      <c r="F316" s="222" t="s">
        <v>107</v>
      </c>
      <c r="G316" s="56"/>
      <c r="H316" s="56">
        <v>20169600</v>
      </c>
      <c r="I316" s="65">
        <f t="shared" si="9"/>
        <v>2</v>
      </c>
    </row>
    <row r="317" spans="1:9" s="72" customFormat="1" ht="19.5" hidden="1" customHeight="1">
      <c r="A317" s="220">
        <v>41333</v>
      </c>
      <c r="B317" s="58" t="s">
        <v>49</v>
      </c>
      <c r="C317" s="73">
        <v>41302</v>
      </c>
      <c r="D317" s="57" t="s">
        <v>583</v>
      </c>
      <c r="E317" s="299" t="s">
        <v>69</v>
      </c>
      <c r="F317" s="222" t="s">
        <v>54</v>
      </c>
      <c r="G317" s="56"/>
      <c r="H317" s="56">
        <v>2016960</v>
      </c>
      <c r="I317" s="65">
        <f t="shared" si="9"/>
        <v>2</v>
      </c>
    </row>
    <row r="318" spans="1:9" s="72" customFormat="1" ht="19.5" hidden="1" customHeight="1">
      <c r="A318" s="220">
        <v>41310</v>
      </c>
      <c r="B318" s="58" t="s">
        <v>94</v>
      </c>
      <c r="C318" s="73">
        <v>41310</v>
      </c>
      <c r="D318" s="57" t="s">
        <v>575</v>
      </c>
      <c r="E318" s="299" t="s">
        <v>69</v>
      </c>
      <c r="F318" s="222" t="s">
        <v>95</v>
      </c>
      <c r="G318" s="56">
        <v>12506560</v>
      </c>
      <c r="H318" s="56"/>
      <c r="I318" s="65">
        <f t="shared" si="9"/>
        <v>2</v>
      </c>
    </row>
    <row r="319" spans="1:9" s="72" customFormat="1" ht="19.5" hidden="1" customHeight="1">
      <c r="A319" s="220">
        <v>41333</v>
      </c>
      <c r="B319" s="58" t="s">
        <v>49</v>
      </c>
      <c r="C319" s="73">
        <v>41313</v>
      </c>
      <c r="D319" s="57" t="s">
        <v>584</v>
      </c>
      <c r="E319" s="299" t="s">
        <v>69</v>
      </c>
      <c r="F319" s="222" t="s">
        <v>107</v>
      </c>
      <c r="G319" s="56"/>
      <c r="H319" s="56">
        <v>12387400</v>
      </c>
      <c r="I319" s="65">
        <f t="shared" si="9"/>
        <v>2</v>
      </c>
    </row>
    <row r="320" spans="1:9" s="72" customFormat="1" ht="19.5" hidden="1" customHeight="1">
      <c r="A320" s="220">
        <v>41333</v>
      </c>
      <c r="B320" s="58" t="s">
        <v>49</v>
      </c>
      <c r="C320" s="73">
        <v>41313</v>
      </c>
      <c r="D320" s="57" t="s">
        <v>585</v>
      </c>
      <c r="E320" s="299" t="s">
        <v>69</v>
      </c>
      <c r="F320" s="222" t="s">
        <v>54</v>
      </c>
      <c r="G320" s="56"/>
      <c r="H320" s="56">
        <v>1238740</v>
      </c>
      <c r="I320" s="65">
        <f t="shared" si="9"/>
        <v>2</v>
      </c>
    </row>
    <row r="321" spans="1:9" s="72" customFormat="1" ht="19.5" hidden="1" customHeight="1">
      <c r="A321" s="220">
        <v>41455</v>
      </c>
      <c r="B321" s="58" t="s">
        <v>49</v>
      </c>
      <c r="C321" s="73">
        <v>41332</v>
      </c>
      <c r="D321" s="57" t="s">
        <v>586</v>
      </c>
      <c r="E321" s="299" t="s">
        <v>69</v>
      </c>
      <c r="F321" s="222" t="s">
        <v>107</v>
      </c>
      <c r="G321" s="56"/>
      <c r="H321" s="56">
        <v>14187100</v>
      </c>
      <c r="I321" s="65">
        <f t="shared" si="9"/>
        <v>6</v>
      </c>
    </row>
    <row r="322" spans="1:9" s="72" customFormat="1" ht="19.5" hidden="1" customHeight="1">
      <c r="A322" s="220">
        <v>41455</v>
      </c>
      <c r="B322" s="58" t="s">
        <v>49</v>
      </c>
      <c r="C322" s="73">
        <v>41332</v>
      </c>
      <c r="D322" s="57" t="s">
        <v>587</v>
      </c>
      <c r="E322" s="299" t="s">
        <v>69</v>
      </c>
      <c r="F322" s="222" t="s">
        <v>54</v>
      </c>
      <c r="G322" s="56"/>
      <c r="H322" s="56">
        <v>1418710</v>
      </c>
      <c r="I322" s="65">
        <f t="shared" si="9"/>
        <v>6</v>
      </c>
    </row>
    <row r="323" spans="1:9" s="72" customFormat="1" ht="19.5" hidden="1" customHeight="1">
      <c r="A323" s="220">
        <v>41334</v>
      </c>
      <c r="B323" s="58" t="s">
        <v>94</v>
      </c>
      <c r="C323" s="73">
        <v>41334</v>
      </c>
      <c r="D323" s="57" t="s">
        <v>575</v>
      </c>
      <c r="E323" s="299" t="s">
        <v>69</v>
      </c>
      <c r="F323" s="222" t="s">
        <v>95</v>
      </c>
      <c r="G323" s="56">
        <v>13626140</v>
      </c>
      <c r="H323" s="56"/>
      <c r="I323" s="65">
        <f t="shared" si="9"/>
        <v>3</v>
      </c>
    </row>
    <row r="324" spans="1:9" s="72" customFormat="1" ht="19.5" hidden="1" customHeight="1">
      <c r="A324" s="220">
        <v>41364</v>
      </c>
      <c r="B324" s="58" t="s">
        <v>49</v>
      </c>
      <c r="C324" s="73">
        <v>41341</v>
      </c>
      <c r="D324" s="57" t="s">
        <v>588</v>
      </c>
      <c r="E324" s="299" t="s">
        <v>69</v>
      </c>
      <c r="F324" s="222" t="s">
        <v>107</v>
      </c>
      <c r="G324" s="56"/>
      <c r="H324" s="56">
        <v>9839100</v>
      </c>
      <c r="I324" s="65">
        <f t="shared" si="9"/>
        <v>3</v>
      </c>
    </row>
    <row r="325" spans="1:9" s="72" customFormat="1" ht="19.5" hidden="1" customHeight="1">
      <c r="A325" s="220">
        <v>41364</v>
      </c>
      <c r="B325" s="58" t="s">
        <v>49</v>
      </c>
      <c r="C325" s="73">
        <v>41341</v>
      </c>
      <c r="D325" s="57" t="s">
        <v>589</v>
      </c>
      <c r="E325" s="299" t="s">
        <v>69</v>
      </c>
      <c r="F325" s="222" t="s">
        <v>54</v>
      </c>
      <c r="G325" s="56"/>
      <c r="H325" s="56">
        <v>983910</v>
      </c>
      <c r="I325" s="65">
        <f t="shared" si="9"/>
        <v>3</v>
      </c>
    </row>
    <row r="326" spans="1:9" s="72" customFormat="1" ht="19.5" hidden="1" customHeight="1">
      <c r="A326" s="220">
        <v>41347</v>
      </c>
      <c r="B326" s="58" t="s">
        <v>94</v>
      </c>
      <c r="C326" s="73">
        <v>41347</v>
      </c>
      <c r="D326" s="57" t="s">
        <v>575</v>
      </c>
      <c r="E326" s="299" t="s">
        <v>69</v>
      </c>
      <c r="F326" s="222" t="s">
        <v>95</v>
      </c>
      <c r="G326" s="56">
        <v>15605810</v>
      </c>
      <c r="H326" s="56"/>
      <c r="I326" s="65">
        <f t="shared" si="9"/>
        <v>3</v>
      </c>
    </row>
    <row r="327" spans="1:9" s="112" customFormat="1" ht="19.5" hidden="1" customHeight="1">
      <c r="A327" s="220">
        <v>41364</v>
      </c>
      <c r="B327" s="58" t="s">
        <v>49</v>
      </c>
      <c r="C327" s="73">
        <v>41351</v>
      </c>
      <c r="D327" s="57" t="s">
        <v>590</v>
      </c>
      <c r="E327" s="299" t="s">
        <v>69</v>
      </c>
      <c r="F327" s="222" t="s">
        <v>107</v>
      </c>
      <c r="G327" s="56"/>
      <c r="H327" s="56">
        <v>11124400</v>
      </c>
      <c r="I327" s="65">
        <f t="shared" si="9"/>
        <v>3</v>
      </c>
    </row>
    <row r="328" spans="1:9" s="112" customFormat="1" ht="19.5" hidden="1" customHeight="1">
      <c r="A328" s="220">
        <v>41364</v>
      </c>
      <c r="B328" s="58" t="s">
        <v>49</v>
      </c>
      <c r="C328" s="73">
        <v>41351</v>
      </c>
      <c r="D328" s="57" t="s">
        <v>591</v>
      </c>
      <c r="E328" s="299" t="s">
        <v>69</v>
      </c>
      <c r="F328" s="222" t="s">
        <v>54</v>
      </c>
      <c r="G328" s="56"/>
      <c r="H328" s="56">
        <v>1112440</v>
      </c>
      <c r="I328" s="65">
        <f t="shared" si="9"/>
        <v>3</v>
      </c>
    </row>
    <row r="329" spans="1:9" s="112" customFormat="1" ht="19.5" hidden="1" customHeight="1">
      <c r="A329" s="220">
        <v>41355</v>
      </c>
      <c r="B329" s="58" t="s">
        <v>94</v>
      </c>
      <c r="C329" s="73">
        <v>41355</v>
      </c>
      <c r="D329" s="57" t="s">
        <v>575</v>
      </c>
      <c r="E329" s="299" t="s">
        <v>69</v>
      </c>
      <c r="F329" s="222" t="s">
        <v>95</v>
      </c>
      <c r="G329" s="56">
        <v>10823010</v>
      </c>
      <c r="H329" s="56"/>
      <c r="I329" s="65">
        <f t="shared" si="9"/>
        <v>3</v>
      </c>
    </row>
    <row r="330" spans="1:9" s="112" customFormat="1" ht="19.5" hidden="1" customHeight="1">
      <c r="A330" s="220">
        <v>41393</v>
      </c>
      <c r="B330" s="58" t="s">
        <v>49</v>
      </c>
      <c r="C330" s="73">
        <v>41363</v>
      </c>
      <c r="D330" s="57" t="s">
        <v>592</v>
      </c>
      <c r="E330" s="299" t="s">
        <v>69</v>
      </c>
      <c r="F330" s="222" t="s">
        <v>107</v>
      </c>
      <c r="G330" s="56"/>
      <c r="H330" s="56">
        <v>20078500</v>
      </c>
      <c r="I330" s="65">
        <f t="shared" si="9"/>
        <v>4</v>
      </c>
    </row>
    <row r="331" spans="1:9" s="112" customFormat="1" ht="19.5" hidden="1" customHeight="1">
      <c r="A331" s="220">
        <v>41393</v>
      </c>
      <c r="B331" s="58" t="s">
        <v>49</v>
      </c>
      <c r="C331" s="73">
        <v>41363</v>
      </c>
      <c r="D331" s="57" t="s">
        <v>593</v>
      </c>
      <c r="E331" s="299" t="s">
        <v>69</v>
      </c>
      <c r="F331" s="222" t="s">
        <v>54</v>
      </c>
      <c r="G331" s="56"/>
      <c r="H331" s="56">
        <v>2007850</v>
      </c>
      <c r="I331" s="65">
        <f t="shared" si="9"/>
        <v>4</v>
      </c>
    </row>
    <row r="332" spans="1:9" s="72" customFormat="1" ht="19.5" hidden="1" customHeight="1">
      <c r="A332" s="220">
        <v>41367</v>
      </c>
      <c r="B332" s="58" t="s">
        <v>94</v>
      </c>
      <c r="C332" s="73">
        <v>41367</v>
      </c>
      <c r="D332" s="57" t="s">
        <v>575</v>
      </c>
      <c r="E332" s="299" t="s">
        <v>69</v>
      </c>
      <c r="F332" s="222" t="s">
        <v>95</v>
      </c>
      <c r="G332" s="56">
        <v>12236340</v>
      </c>
      <c r="H332" s="56"/>
      <c r="I332" s="65">
        <f t="shared" si="9"/>
        <v>4</v>
      </c>
    </row>
    <row r="333" spans="1:9" s="72" customFormat="1" ht="19.5" hidden="1" customHeight="1">
      <c r="A333" s="220">
        <v>41377</v>
      </c>
      <c r="B333" s="58" t="s">
        <v>94</v>
      </c>
      <c r="C333" s="73">
        <v>41377</v>
      </c>
      <c r="D333" s="57" t="s">
        <v>575</v>
      </c>
      <c r="E333" s="299" t="s">
        <v>69</v>
      </c>
      <c r="F333" s="222" t="s">
        <v>95</v>
      </c>
      <c r="G333" s="56">
        <v>22086350</v>
      </c>
      <c r="H333" s="56"/>
      <c r="I333" s="65">
        <f t="shared" si="9"/>
        <v>4</v>
      </c>
    </row>
    <row r="334" spans="1:9" s="72" customFormat="1" ht="19.5" hidden="1" customHeight="1">
      <c r="A334" s="220">
        <v>41377</v>
      </c>
      <c r="B334" s="58" t="s">
        <v>49</v>
      </c>
      <c r="C334" s="73">
        <v>41377</v>
      </c>
      <c r="D334" s="320" t="s">
        <v>594</v>
      </c>
      <c r="E334" s="299" t="s">
        <v>69</v>
      </c>
      <c r="F334" s="222" t="s">
        <v>225</v>
      </c>
      <c r="G334" s="56">
        <v>500</v>
      </c>
      <c r="H334" s="56"/>
      <c r="I334" s="65">
        <f t="shared" ref="I334:I397" si="11">IF(A334&lt;&gt;"",MONTH(A334),"")</f>
        <v>4</v>
      </c>
    </row>
    <row r="335" spans="1:9" s="72" customFormat="1" ht="19.5" hidden="1" customHeight="1">
      <c r="A335" s="220">
        <v>41425</v>
      </c>
      <c r="B335" s="58" t="s">
        <v>49</v>
      </c>
      <c r="C335" s="73">
        <v>41393</v>
      </c>
      <c r="D335" s="57" t="s">
        <v>595</v>
      </c>
      <c r="E335" s="299" t="s">
        <v>69</v>
      </c>
      <c r="F335" s="222" t="s">
        <v>107</v>
      </c>
      <c r="G335" s="56"/>
      <c r="H335" s="56">
        <v>14708000</v>
      </c>
      <c r="I335" s="65">
        <f t="shared" si="11"/>
        <v>5</v>
      </c>
    </row>
    <row r="336" spans="1:9" s="72" customFormat="1" ht="19.5" hidden="1" customHeight="1">
      <c r="A336" s="220">
        <v>41425</v>
      </c>
      <c r="B336" s="58" t="s">
        <v>49</v>
      </c>
      <c r="C336" s="73">
        <v>41393</v>
      </c>
      <c r="D336" s="57" t="s">
        <v>596</v>
      </c>
      <c r="E336" s="299" t="s">
        <v>69</v>
      </c>
      <c r="F336" s="222" t="s">
        <v>54</v>
      </c>
      <c r="G336" s="56"/>
      <c r="H336" s="56">
        <v>1470800</v>
      </c>
      <c r="I336" s="65">
        <f t="shared" si="11"/>
        <v>5</v>
      </c>
    </row>
    <row r="337" spans="1:9" s="72" customFormat="1" ht="19.5" hidden="1" customHeight="1">
      <c r="A337" s="220">
        <v>41403</v>
      </c>
      <c r="B337" s="58" t="s">
        <v>94</v>
      </c>
      <c r="C337" s="73">
        <v>41403</v>
      </c>
      <c r="D337" s="57" t="s">
        <v>575</v>
      </c>
      <c r="E337" s="299" t="s">
        <v>69</v>
      </c>
      <c r="F337" s="222" t="s">
        <v>95</v>
      </c>
      <c r="G337" s="56">
        <v>16178800</v>
      </c>
      <c r="H337" s="56"/>
      <c r="I337" s="65">
        <f t="shared" si="11"/>
        <v>5</v>
      </c>
    </row>
    <row r="338" spans="1:9" s="72" customFormat="1" ht="19.5" hidden="1" customHeight="1">
      <c r="A338" s="220">
        <v>41455</v>
      </c>
      <c r="B338" s="58" t="s">
        <v>49</v>
      </c>
      <c r="C338" s="73">
        <v>41423</v>
      </c>
      <c r="D338" s="57" t="s">
        <v>597</v>
      </c>
      <c r="E338" s="299" t="s">
        <v>69</v>
      </c>
      <c r="F338" s="222" t="s">
        <v>107</v>
      </c>
      <c r="G338" s="56"/>
      <c r="H338" s="56">
        <v>22116100</v>
      </c>
      <c r="I338" s="65">
        <f t="shared" si="11"/>
        <v>6</v>
      </c>
    </row>
    <row r="339" spans="1:9" s="72" customFormat="1" ht="19.5" hidden="1" customHeight="1">
      <c r="A339" s="220">
        <v>41455</v>
      </c>
      <c r="B339" s="58" t="s">
        <v>49</v>
      </c>
      <c r="C339" s="73">
        <v>41423</v>
      </c>
      <c r="D339" s="57" t="s">
        <v>598</v>
      </c>
      <c r="E339" s="299" t="s">
        <v>69</v>
      </c>
      <c r="F339" s="222" t="s">
        <v>54</v>
      </c>
      <c r="G339" s="56"/>
      <c r="H339" s="56">
        <v>2211610</v>
      </c>
      <c r="I339" s="65">
        <f t="shared" si="11"/>
        <v>6</v>
      </c>
    </row>
    <row r="340" spans="1:9" s="72" customFormat="1" ht="19.5" hidden="1" customHeight="1">
      <c r="A340" s="220">
        <v>41455</v>
      </c>
      <c r="B340" s="58" t="s">
        <v>49</v>
      </c>
      <c r="C340" s="73">
        <v>41432</v>
      </c>
      <c r="D340" s="57" t="s">
        <v>599</v>
      </c>
      <c r="E340" s="299" t="s">
        <v>69</v>
      </c>
      <c r="F340" s="222" t="s">
        <v>107</v>
      </c>
      <c r="G340" s="56"/>
      <c r="H340" s="56">
        <v>21338000</v>
      </c>
      <c r="I340" s="65">
        <f t="shared" si="11"/>
        <v>6</v>
      </c>
    </row>
    <row r="341" spans="1:9" s="72" customFormat="1" ht="19.5" hidden="1" customHeight="1">
      <c r="A341" s="220">
        <v>41455</v>
      </c>
      <c r="B341" s="58" t="s">
        <v>49</v>
      </c>
      <c r="C341" s="73">
        <v>41432</v>
      </c>
      <c r="D341" s="57" t="s">
        <v>600</v>
      </c>
      <c r="E341" s="299" t="s">
        <v>69</v>
      </c>
      <c r="F341" s="222" t="s">
        <v>54</v>
      </c>
      <c r="G341" s="56"/>
      <c r="H341" s="56">
        <v>2133800</v>
      </c>
      <c r="I341" s="65">
        <f t="shared" si="11"/>
        <v>6</v>
      </c>
    </row>
    <row r="342" spans="1:9" s="72" customFormat="1" ht="19.5" hidden="1" customHeight="1">
      <c r="A342" s="220">
        <v>41437</v>
      </c>
      <c r="B342" s="58" t="s">
        <v>94</v>
      </c>
      <c r="C342" s="73">
        <v>41437</v>
      </c>
      <c r="D342" s="57" t="s">
        <v>575</v>
      </c>
      <c r="E342" s="299" t="s">
        <v>69</v>
      </c>
      <c r="F342" s="222" t="s">
        <v>95</v>
      </c>
      <c r="G342" s="56">
        <v>24327710</v>
      </c>
      <c r="H342" s="56"/>
      <c r="I342" s="65">
        <f t="shared" si="11"/>
        <v>6</v>
      </c>
    </row>
    <row r="343" spans="1:9" s="72" customFormat="1" ht="19.5" hidden="1" customHeight="1">
      <c r="A343" s="220">
        <v>41455</v>
      </c>
      <c r="B343" s="58" t="s">
        <v>49</v>
      </c>
      <c r="C343" s="73">
        <v>41441</v>
      </c>
      <c r="D343" s="57" t="s">
        <v>601</v>
      </c>
      <c r="E343" s="299" t="s">
        <v>69</v>
      </c>
      <c r="F343" s="222" t="s">
        <v>107</v>
      </c>
      <c r="G343" s="56"/>
      <c r="H343" s="56">
        <v>21895400</v>
      </c>
      <c r="I343" s="65">
        <f t="shared" si="11"/>
        <v>6</v>
      </c>
    </row>
    <row r="344" spans="1:9" s="72" customFormat="1" ht="19.5" hidden="1" customHeight="1">
      <c r="A344" s="220">
        <v>41455</v>
      </c>
      <c r="B344" s="58" t="s">
        <v>49</v>
      </c>
      <c r="C344" s="73">
        <v>41441</v>
      </c>
      <c r="D344" s="57" t="s">
        <v>602</v>
      </c>
      <c r="E344" s="299" t="s">
        <v>69</v>
      </c>
      <c r="F344" s="222" t="s">
        <v>54</v>
      </c>
      <c r="G344" s="56"/>
      <c r="H344" s="56">
        <v>2189540</v>
      </c>
      <c r="I344" s="65">
        <f t="shared" si="11"/>
        <v>6</v>
      </c>
    </row>
    <row r="345" spans="1:9" s="72" customFormat="1" ht="19.5" hidden="1" customHeight="1">
      <c r="A345" s="220">
        <v>41445</v>
      </c>
      <c r="B345" s="58" t="s">
        <v>94</v>
      </c>
      <c r="C345" s="73">
        <v>41445</v>
      </c>
      <c r="D345" s="57" t="s">
        <v>575</v>
      </c>
      <c r="E345" s="299" t="s">
        <v>69</v>
      </c>
      <c r="F345" s="222" t="s">
        <v>95</v>
      </c>
      <c r="G345" s="56">
        <v>23471800</v>
      </c>
      <c r="H345" s="56"/>
      <c r="I345" s="65">
        <f t="shared" si="11"/>
        <v>6</v>
      </c>
    </row>
    <row r="346" spans="1:9" s="72" customFormat="1" ht="19.5" hidden="1" customHeight="1">
      <c r="A346" s="220">
        <v>41486</v>
      </c>
      <c r="B346" s="58" t="s">
        <v>49</v>
      </c>
      <c r="C346" s="73">
        <v>41454</v>
      </c>
      <c r="D346" s="57" t="s">
        <v>603</v>
      </c>
      <c r="E346" s="299" t="s">
        <v>69</v>
      </c>
      <c r="F346" s="222" t="s">
        <v>107</v>
      </c>
      <c r="G346" s="56"/>
      <c r="H346" s="56">
        <v>24874200</v>
      </c>
      <c r="I346" s="65">
        <f t="shared" si="11"/>
        <v>7</v>
      </c>
    </row>
    <row r="347" spans="1:9" s="72" customFormat="1" ht="19.5" hidden="1" customHeight="1">
      <c r="A347" s="220">
        <v>41486</v>
      </c>
      <c r="B347" s="58" t="s">
        <v>49</v>
      </c>
      <c r="C347" s="73">
        <v>41454</v>
      </c>
      <c r="D347" s="57" t="s">
        <v>604</v>
      </c>
      <c r="E347" s="299" t="s">
        <v>69</v>
      </c>
      <c r="F347" s="222" t="s">
        <v>54</v>
      </c>
      <c r="G347" s="56"/>
      <c r="H347" s="56">
        <v>2487420</v>
      </c>
      <c r="I347" s="65">
        <f t="shared" si="11"/>
        <v>7</v>
      </c>
    </row>
    <row r="348" spans="1:9" s="72" customFormat="1" ht="19.5" hidden="1" customHeight="1">
      <c r="A348" s="220">
        <v>41457</v>
      </c>
      <c r="B348" s="58" t="s">
        <v>94</v>
      </c>
      <c r="C348" s="73">
        <v>41457</v>
      </c>
      <c r="D348" s="57" t="s">
        <v>575</v>
      </c>
      <c r="E348" s="299" t="s">
        <v>69</v>
      </c>
      <c r="F348" s="222" t="s">
        <v>95</v>
      </c>
      <c r="G348" s="56">
        <v>24084940</v>
      </c>
      <c r="H348" s="56"/>
      <c r="I348" s="65">
        <f t="shared" si="11"/>
        <v>7</v>
      </c>
    </row>
    <row r="349" spans="1:9" s="72" customFormat="1" ht="19.5" hidden="1" customHeight="1">
      <c r="A349" s="220">
        <v>41486</v>
      </c>
      <c r="B349" s="58" t="s">
        <v>49</v>
      </c>
      <c r="C349" s="73">
        <v>41464</v>
      </c>
      <c r="D349" s="57" t="s">
        <v>605</v>
      </c>
      <c r="E349" s="299" t="s">
        <v>69</v>
      </c>
      <c r="F349" s="222" t="s">
        <v>107</v>
      </c>
      <c r="G349" s="56"/>
      <c r="H349" s="56">
        <v>13281200</v>
      </c>
      <c r="I349" s="65">
        <f t="shared" si="11"/>
        <v>7</v>
      </c>
    </row>
    <row r="350" spans="1:9" s="72" customFormat="1" ht="19.5" hidden="1" customHeight="1">
      <c r="A350" s="220">
        <v>41486</v>
      </c>
      <c r="B350" s="58" t="s">
        <v>49</v>
      </c>
      <c r="C350" s="73">
        <v>41464</v>
      </c>
      <c r="D350" s="57" t="s">
        <v>606</v>
      </c>
      <c r="E350" s="299" t="s">
        <v>69</v>
      </c>
      <c r="F350" s="222" t="s">
        <v>54</v>
      </c>
      <c r="G350" s="56"/>
      <c r="H350" s="56">
        <v>1328120</v>
      </c>
      <c r="I350" s="65">
        <f t="shared" si="11"/>
        <v>7</v>
      </c>
    </row>
    <row r="351" spans="1:9" s="72" customFormat="1" ht="19.5" hidden="1" customHeight="1">
      <c r="A351" s="220">
        <v>41465</v>
      </c>
      <c r="B351" s="58" t="s">
        <v>94</v>
      </c>
      <c r="C351" s="73">
        <v>41465</v>
      </c>
      <c r="D351" s="57" t="s">
        <v>575</v>
      </c>
      <c r="E351" s="299" t="s">
        <v>69</v>
      </c>
      <c r="F351" s="222" t="s">
        <v>95</v>
      </c>
      <c r="G351" s="56">
        <v>27361620</v>
      </c>
      <c r="H351" s="56"/>
      <c r="I351" s="65">
        <f t="shared" si="11"/>
        <v>7</v>
      </c>
    </row>
    <row r="352" spans="1:9" s="72" customFormat="1" ht="19.5" hidden="1" customHeight="1">
      <c r="A352" s="220">
        <v>41472</v>
      </c>
      <c r="B352" s="58" t="s">
        <v>94</v>
      </c>
      <c r="C352" s="73">
        <v>41472</v>
      </c>
      <c r="D352" s="57" t="s">
        <v>575</v>
      </c>
      <c r="E352" s="299" t="s">
        <v>69</v>
      </c>
      <c r="F352" s="222" t="s">
        <v>95</v>
      </c>
      <c r="G352" s="56">
        <v>14609320</v>
      </c>
      <c r="H352" s="56"/>
      <c r="I352" s="65">
        <f t="shared" si="11"/>
        <v>7</v>
      </c>
    </row>
    <row r="353" spans="1:9" s="72" customFormat="1" ht="19.5" hidden="1" customHeight="1">
      <c r="A353" s="220">
        <v>41486</v>
      </c>
      <c r="B353" s="58" t="s">
        <v>49</v>
      </c>
      <c r="C353" s="73">
        <v>41472</v>
      </c>
      <c r="D353" s="57" t="s">
        <v>607</v>
      </c>
      <c r="E353" s="299" t="s">
        <v>69</v>
      </c>
      <c r="F353" s="222" t="s">
        <v>107</v>
      </c>
      <c r="G353" s="56"/>
      <c r="H353" s="56">
        <v>12990300</v>
      </c>
      <c r="I353" s="65">
        <f t="shared" si="11"/>
        <v>7</v>
      </c>
    </row>
    <row r="354" spans="1:9" s="72" customFormat="1" ht="19.5" hidden="1" customHeight="1">
      <c r="A354" s="220">
        <v>41486</v>
      </c>
      <c r="B354" s="58" t="s">
        <v>49</v>
      </c>
      <c r="C354" s="73">
        <v>41472</v>
      </c>
      <c r="D354" s="57" t="s">
        <v>608</v>
      </c>
      <c r="E354" s="299" t="s">
        <v>69</v>
      </c>
      <c r="F354" s="222" t="s">
        <v>54</v>
      </c>
      <c r="G354" s="56"/>
      <c r="H354" s="56">
        <v>1299030</v>
      </c>
      <c r="I354" s="65">
        <f t="shared" si="11"/>
        <v>7</v>
      </c>
    </row>
    <row r="355" spans="1:9" s="72" customFormat="1" ht="19.5" hidden="1" customHeight="1">
      <c r="A355" s="220">
        <v>41517</v>
      </c>
      <c r="B355" s="58" t="s">
        <v>49</v>
      </c>
      <c r="C355" s="73">
        <v>41484</v>
      </c>
      <c r="D355" s="57" t="s">
        <v>609</v>
      </c>
      <c r="E355" s="299" t="s">
        <v>69</v>
      </c>
      <c r="F355" s="222" t="s">
        <v>107</v>
      </c>
      <c r="G355" s="56"/>
      <c r="H355" s="56">
        <v>33699600</v>
      </c>
      <c r="I355" s="65">
        <f t="shared" si="11"/>
        <v>8</v>
      </c>
    </row>
    <row r="356" spans="1:9" s="72" customFormat="1" ht="19.5" hidden="1" customHeight="1">
      <c r="A356" s="220">
        <v>41517</v>
      </c>
      <c r="B356" s="58" t="s">
        <v>49</v>
      </c>
      <c r="C356" s="73">
        <v>41484</v>
      </c>
      <c r="D356" s="57" t="s">
        <v>610</v>
      </c>
      <c r="E356" s="299" t="s">
        <v>69</v>
      </c>
      <c r="F356" s="222" t="s">
        <v>54</v>
      </c>
      <c r="G356" s="56"/>
      <c r="H356" s="56">
        <v>3369960</v>
      </c>
      <c r="I356" s="65">
        <f t="shared" si="11"/>
        <v>8</v>
      </c>
    </row>
    <row r="357" spans="1:9" s="72" customFormat="1" ht="19.5" hidden="1" customHeight="1">
      <c r="A357" s="220">
        <v>41486</v>
      </c>
      <c r="B357" s="58" t="s">
        <v>94</v>
      </c>
      <c r="C357" s="73">
        <v>41486</v>
      </c>
      <c r="D357" s="57" t="s">
        <v>575</v>
      </c>
      <c r="E357" s="299" t="s">
        <v>69</v>
      </c>
      <c r="F357" s="222" t="s">
        <v>95</v>
      </c>
      <c r="G357" s="56">
        <v>14289330</v>
      </c>
      <c r="H357" s="56"/>
      <c r="I357" s="65">
        <f t="shared" si="11"/>
        <v>7</v>
      </c>
    </row>
    <row r="358" spans="1:9" s="72" customFormat="1" ht="19.5" hidden="1" customHeight="1">
      <c r="A358" s="220">
        <v>41517</v>
      </c>
      <c r="B358" s="58" t="s">
        <v>49</v>
      </c>
      <c r="C358" s="73">
        <v>41494</v>
      </c>
      <c r="D358" s="57" t="s">
        <v>611</v>
      </c>
      <c r="E358" s="299" t="s">
        <v>69</v>
      </c>
      <c r="F358" s="222" t="s">
        <v>107</v>
      </c>
      <c r="G358" s="56"/>
      <c r="H358" s="56">
        <v>26403300</v>
      </c>
      <c r="I358" s="65">
        <f t="shared" si="11"/>
        <v>8</v>
      </c>
    </row>
    <row r="359" spans="1:9" s="72" customFormat="1" ht="19.5" hidden="1" customHeight="1">
      <c r="A359" s="220">
        <v>41517</v>
      </c>
      <c r="B359" s="58" t="s">
        <v>49</v>
      </c>
      <c r="C359" s="73">
        <v>41494</v>
      </c>
      <c r="D359" s="57" t="s">
        <v>612</v>
      </c>
      <c r="E359" s="299" t="s">
        <v>69</v>
      </c>
      <c r="F359" s="222" t="s">
        <v>54</v>
      </c>
      <c r="G359" s="56"/>
      <c r="H359" s="56">
        <v>2640330</v>
      </c>
      <c r="I359" s="65">
        <f t="shared" si="11"/>
        <v>8</v>
      </c>
    </row>
    <row r="360" spans="1:9" s="72" customFormat="1" ht="19.5" hidden="1" customHeight="1">
      <c r="A360" s="220">
        <v>41495</v>
      </c>
      <c r="B360" s="58" t="s">
        <v>94</v>
      </c>
      <c r="C360" s="73">
        <v>41495</v>
      </c>
      <c r="D360" s="57" t="s">
        <v>575</v>
      </c>
      <c r="E360" s="299" t="s">
        <v>69</v>
      </c>
      <c r="F360" s="222" t="s">
        <v>95</v>
      </c>
      <c r="G360" s="56">
        <v>37069560</v>
      </c>
      <c r="H360" s="56"/>
      <c r="I360" s="65">
        <f t="shared" si="11"/>
        <v>8</v>
      </c>
    </row>
    <row r="361" spans="1:9" s="72" customFormat="1" ht="19.5" hidden="1" customHeight="1">
      <c r="A361" s="220">
        <v>41517</v>
      </c>
      <c r="B361" s="58" t="s">
        <v>49</v>
      </c>
      <c r="C361" s="73">
        <v>41503</v>
      </c>
      <c r="D361" s="57" t="s">
        <v>613</v>
      </c>
      <c r="E361" s="299" t="s">
        <v>69</v>
      </c>
      <c r="F361" s="222" t="s">
        <v>107</v>
      </c>
      <c r="G361" s="56"/>
      <c r="H361" s="56">
        <v>30290100</v>
      </c>
      <c r="I361" s="65">
        <f t="shared" si="11"/>
        <v>8</v>
      </c>
    </row>
    <row r="362" spans="1:9" s="72" customFormat="1" ht="19.5" hidden="1" customHeight="1">
      <c r="A362" s="220">
        <v>41517</v>
      </c>
      <c r="B362" s="58" t="s">
        <v>49</v>
      </c>
      <c r="C362" s="73">
        <v>41503</v>
      </c>
      <c r="D362" s="57" t="s">
        <v>614</v>
      </c>
      <c r="E362" s="299" t="s">
        <v>69</v>
      </c>
      <c r="F362" s="222" t="s">
        <v>54</v>
      </c>
      <c r="G362" s="56"/>
      <c r="H362" s="56">
        <v>3029010</v>
      </c>
      <c r="I362" s="65">
        <f t="shared" si="11"/>
        <v>8</v>
      </c>
    </row>
    <row r="363" spans="1:9" s="72" customFormat="1" ht="19.5" hidden="1" customHeight="1">
      <c r="A363" s="220">
        <v>41505</v>
      </c>
      <c r="B363" s="58" t="s">
        <v>94</v>
      </c>
      <c r="C363" s="73">
        <v>41505</v>
      </c>
      <c r="D363" s="57" t="s">
        <v>575</v>
      </c>
      <c r="E363" s="299" t="s">
        <v>69</v>
      </c>
      <c r="F363" s="222" t="s">
        <v>95</v>
      </c>
      <c r="G363" s="56">
        <v>29043630</v>
      </c>
      <c r="H363" s="56"/>
      <c r="I363" s="65">
        <f t="shared" si="11"/>
        <v>8</v>
      </c>
    </row>
    <row r="364" spans="1:9" s="72" customFormat="1" ht="19.5" hidden="1" customHeight="1">
      <c r="A364" s="220">
        <v>41514</v>
      </c>
      <c r="B364" s="58" t="s">
        <v>94</v>
      </c>
      <c r="C364" s="73">
        <v>41514</v>
      </c>
      <c r="D364" s="57" t="s">
        <v>575</v>
      </c>
      <c r="E364" s="299" t="s">
        <v>69</v>
      </c>
      <c r="F364" s="222" t="s">
        <v>95</v>
      </c>
      <c r="G364" s="56">
        <v>33319110</v>
      </c>
      <c r="H364" s="56"/>
      <c r="I364" s="65">
        <f t="shared" si="11"/>
        <v>8</v>
      </c>
    </row>
    <row r="365" spans="1:9" s="72" customFormat="1" ht="19.5" hidden="1" customHeight="1">
      <c r="A365" s="220">
        <v>41517</v>
      </c>
      <c r="B365" s="58" t="s">
        <v>49</v>
      </c>
      <c r="C365" s="73">
        <v>41515</v>
      </c>
      <c r="D365" s="57" t="s">
        <v>615</v>
      </c>
      <c r="E365" s="299" t="s">
        <v>69</v>
      </c>
      <c r="F365" s="222" t="s">
        <v>107</v>
      </c>
      <c r="G365" s="56"/>
      <c r="H365" s="56">
        <v>44878200</v>
      </c>
      <c r="I365" s="65">
        <f t="shared" si="11"/>
        <v>8</v>
      </c>
    </row>
    <row r="366" spans="1:9" s="72" customFormat="1" ht="19.5" hidden="1" customHeight="1">
      <c r="A366" s="220">
        <v>41517</v>
      </c>
      <c r="B366" s="58" t="s">
        <v>49</v>
      </c>
      <c r="C366" s="73">
        <v>41515</v>
      </c>
      <c r="D366" s="57" t="s">
        <v>616</v>
      </c>
      <c r="E366" s="299" t="s">
        <v>69</v>
      </c>
      <c r="F366" s="222" t="s">
        <v>54</v>
      </c>
      <c r="G366" s="56"/>
      <c r="H366" s="56">
        <v>4487820</v>
      </c>
      <c r="I366" s="65">
        <f t="shared" si="11"/>
        <v>8</v>
      </c>
    </row>
    <row r="367" spans="1:9" s="72" customFormat="1" ht="19.5" hidden="1" customHeight="1">
      <c r="A367" s="220">
        <v>41522</v>
      </c>
      <c r="B367" s="58" t="s">
        <v>94</v>
      </c>
      <c r="C367" s="73">
        <v>41522</v>
      </c>
      <c r="D367" s="57" t="s">
        <v>575</v>
      </c>
      <c r="E367" s="299" t="s">
        <v>69</v>
      </c>
      <c r="F367" s="222" t="s">
        <v>95</v>
      </c>
      <c r="G367" s="56">
        <v>49366020</v>
      </c>
      <c r="H367" s="56"/>
      <c r="I367" s="65">
        <f t="shared" si="11"/>
        <v>9</v>
      </c>
    </row>
    <row r="368" spans="1:9" s="72" customFormat="1" ht="19.5" hidden="1" customHeight="1">
      <c r="A368" s="220">
        <v>41547</v>
      </c>
      <c r="B368" s="58" t="s">
        <v>49</v>
      </c>
      <c r="C368" s="73">
        <v>41526</v>
      </c>
      <c r="D368" s="57" t="s">
        <v>617</v>
      </c>
      <c r="E368" s="299" t="s">
        <v>69</v>
      </c>
      <c r="F368" s="222" t="s">
        <v>107</v>
      </c>
      <c r="G368" s="56"/>
      <c r="H368" s="56">
        <v>19485600</v>
      </c>
      <c r="I368" s="65">
        <f t="shared" si="11"/>
        <v>9</v>
      </c>
    </row>
    <row r="369" spans="1:9" s="72" customFormat="1" ht="19.5" hidden="1" customHeight="1">
      <c r="A369" s="220">
        <v>41547</v>
      </c>
      <c r="B369" s="58" t="s">
        <v>49</v>
      </c>
      <c r="C369" s="73">
        <v>41526</v>
      </c>
      <c r="D369" s="57" t="s">
        <v>618</v>
      </c>
      <c r="E369" s="299" t="s">
        <v>69</v>
      </c>
      <c r="F369" s="222" t="s">
        <v>54</v>
      </c>
      <c r="G369" s="56"/>
      <c r="H369" s="56">
        <v>1948560</v>
      </c>
      <c r="I369" s="65">
        <f t="shared" si="11"/>
        <v>9</v>
      </c>
    </row>
    <row r="370" spans="1:9" s="72" customFormat="1" ht="19.5" hidden="1" customHeight="1">
      <c r="A370" s="220">
        <v>41547</v>
      </c>
      <c r="B370" s="58" t="s">
        <v>49</v>
      </c>
      <c r="C370" s="73">
        <v>41534</v>
      </c>
      <c r="D370" s="57" t="s">
        <v>619</v>
      </c>
      <c r="E370" s="299" t="s">
        <v>69</v>
      </c>
      <c r="F370" s="222" t="s">
        <v>107</v>
      </c>
      <c r="G370" s="56"/>
      <c r="H370" s="56">
        <v>25532100</v>
      </c>
      <c r="I370" s="65">
        <f t="shared" si="11"/>
        <v>9</v>
      </c>
    </row>
    <row r="371" spans="1:9" s="72" customFormat="1" ht="19.5" hidden="1" customHeight="1">
      <c r="A371" s="220">
        <v>41547</v>
      </c>
      <c r="B371" s="58" t="s">
        <v>49</v>
      </c>
      <c r="C371" s="73">
        <v>41534</v>
      </c>
      <c r="D371" s="57" t="s">
        <v>620</v>
      </c>
      <c r="E371" s="299" t="s">
        <v>69</v>
      </c>
      <c r="F371" s="222" t="s">
        <v>54</v>
      </c>
      <c r="G371" s="56"/>
      <c r="H371" s="56">
        <v>2553210</v>
      </c>
      <c r="I371" s="65">
        <f t="shared" si="11"/>
        <v>9</v>
      </c>
    </row>
    <row r="372" spans="1:9" s="72" customFormat="1" ht="19.5" hidden="1" customHeight="1">
      <c r="A372" s="220">
        <v>41537</v>
      </c>
      <c r="B372" s="58" t="s">
        <v>94</v>
      </c>
      <c r="C372" s="73">
        <v>41537</v>
      </c>
      <c r="D372" s="57" t="s">
        <v>575</v>
      </c>
      <c r="E372" s="299" t="s">
        <v>69</v>
      </c>
      <c r="F372" s="222" t="s">
        <v>95</v>
      </c>
      <c r="G372" s="56">
        <v>21434160</v>
      </c>
      <c r="H372" s="56"/>
      <c r="I372" s="65">
        <f t="shared" si="11"/>
        <v>9</v>
      </c>
    </row>
    <row r="373" spans="1:9" s="72" customFormat="1" ht="19.5" hidden="1" customHeight="1">
      <c r="A373" s="220">
        <v>41547</v>
      </c>
      <c r="B373" s="58" t="s">
        <v>49</v>
      </c>
      <c r="C373" s="73">
        <v>41546</v>
      </c>
      <c r="D373" s="57" t="s">
        <v>621</v>
      </c>
      <c r="E373" s="299" t="s">
        <v>69</v>
      </c>
      <c r="F373" s="222" t="s">
        <v>107</v>
      </c>
      <c r="G373" s="56"/>
      <c r="H373" s="56">
        <v>30262200</v>
      </c>
      <c r="I373" s="65">
        <f t="shared" si="11"/>
        <v>9</v>
      </c>
    </row>
    <row r="374" spans="1:9" s="72" customFormat="1" ht="19.5" hidden="1" customHeight="1">
      <c r="A374" s="220">
        <v>41547</v>
      </c>
      <c r="B374" s="58" t="s">
        <v>49</v>
      </c>
      <c r="C374" s="73">
        <v>41546</v>
      </c>
      <c r="D374" s="57" t="s">
        <v>622</v>
      </c>
      <c r="E374" s="299" t="s">
        <v>69</v>
      </c>
      <c r="F374" s="222" t="s">
        <v>54</v>
      </c>
      <c r="G374" s="56"/>
      <c r="H374" s="56">
        <v>3026220</v>
      </c>
      <c r="I374" s="65">
        <f t="shared" si="11"/>
        <v>9</v>
      </c>
    </row>
    <row r="375" spans="1:9" s="72" customFormat="1" ht="19.5" hidden="1" customHeight="1">
      <c r="A375" s="220">
        <v>41547</v>
      </c>
      <c r="B375" s="58" t="s">
        <v>94</v>
      </c>
      <c r="C375" s="73">
        <v>41547</v>
      </c>
      <c r="D375" s="57" t="s">
        <v>575</v>
      </c>
      <c r="E375" s="299" t="s">
        <v>69</v>
      </c>
      <c r="F375" s="222" t="s">
        <v>95</v>
      </c>
      <c r="G375" s="56">
        <v>28085310</v>
      </c>
      <c r="H375" s="56"/>
      <c r="I375" s="65">
        <f t="shared" si="11"/>
        <v>9</v>
      </c>
    </row>
    <row r="376" spans="1:9" s="72" customFormat="1" ht="19.5" hidden="1" customHeight="1">
      <c r="A376" s="220">
        <v>41549</v>
      </c>
      <c r="B376" s="58" t="s">
        <v>94</v>
      </c>
      <c r="C376" s="73">
        <v>41549</v>
      </c>
      <c r="D376" s="57" t="s">
        <v>575</v>
      </c>
      <c r="E376" s="299" t="s">
        <v>69</v>
      </c>
      <c r="F376" s="222" t="s">
        <v>95</v>
      </c>
      <c r="G376" s="56">
        <v>33288420</v>
      </c>
      <c r="H376" s="56"/>
      <c r="I376" s="65">
        <f t="shared" si="11"/>
        <v>10</v>
      </c>
    </row>
    <row r="377" spans="1:9" s="72" customFormat="1" ht="19.5" hidden="1" customHeight="1">
      <c r="A377" s="220">
        <v>41578</v>
      </c>
      <c r="B377" s="58" t="s">
        <v>49</v>
      </c>
      <c r="C377" s="73">
        <v>41554</v>
      </c>
      <c r="D377" s="57" t="s">
        <v>623</v>
      </c>
      <c r="E377" s="299" t="s">
        <v>69</v>
      </c>
      <c r="F377" s="222" t="s">
        <v>107</v>
      </c>
      <c r="G377" s="56"/>
      <c r="H377" s="56">
        <v>16637400</v>
      </c>
      <c r="I377" s="65">
        <f t="shared" si="11"/>
        <v>10</v>
      </c>
    </row>
    <row r="378" spans="1:9" s="72" customFormat="1" ht="19.5" hidden="1" customHeight="1">
      <c r="A378" s="220">
        <v>41578</v>
      </c>
      <c r="B378" s="58" t="s">
        <v>49</v>
      </c>
      <c r="C378" s="73">
        <v>41554</v>
      </c>
      <c r="D378" s="57" t="s">
        <v>624</v>
      </c>
      <c r="E378" s="299" t="s">
        <v>69</v>
      </c>
      <c r="F378" s="222" t="s">
        <v>54</v>
      </c>
      <c r="G378" s="56"/>
      <c r="H378" s="56">
        <v>1663740</v>
      </c>
      <c r="I378" s="65">
        <f t="shared" si="11"/>
        <v>10</v>
      </c>
    </row>
    <row r="379" spans="1:9" s="72" customFormat="1" ht="19.5" hidden="1" customHeight="1">
      <c r="A379" s="220">
        <v>41559</v>
      </c>
      <c r="B379" s="58" t="s">
        <v>94</v>
      </c>
      <c r="C379" s="73">
        <v>41559</v>
      </c>
      <c r="D379" s="57" t="s">
        <v>575</v>
      </c>
      <c r="E379" s="299" t="s">
        <v>69</v>
      </c>
      <c r="F379" s="222" t="s">
        <v>95</v>
      </c>
      <c r="G379" s="56">
        <v>18301140</v>
      </c>
      <c r="H379" s="56"/>
      <c r="I379" s="65">
        <f t="shared" si="11"/>
        <v>10</v>
      </c>
    </row>
    <row r="380" spans="1:9" s="72" customFormat="1" ht="19.5" hidden="1" customHeight="1">
      <c r="A380" s="220">
        <v>41578</v>
      </c>
      <c r="B380" s="58" t="s">
        <v>49</v>
      </c>
      <c r="C380" s="73">
        <v>41563</v>
      </c>
      <c r="D380" s="57" t="s">
        <v>625</v>
      </c>
      <c r="E380" s="299" t="s">
        <v>69</v>
      </c>
      <c r="F380" s="222" t="s">
        <v>107</v>
      </c>
      <c r="G380" s="56"/>
      <c r="H380" s="56">
        <v>18334500</v>
      </c>
      <c r="I380" s="65">
        <f t="shared" si="11"/>
        <v>10</v>
      </c>
    </row>
    <row r="381" spans="1:9" s="72" customFormat="1" ht="19.5" hidden="1" customHeight="1">
      <c r="A381" s="220">
        <v>41578</v>
      </c>
      <c r="B381" s="58" t="s">
        <v>49</v>
      </c>
      <c r="C381" s="73">
        <v>41563</v>
      </c>
      <c r="D381" s="57" t="s">
        <v>626</v>
      </c>
      <c r="E381" s="299" t="s">
        <v>69</v>
      </c>
      <c r="F381" s="222" t="s">
        <v>54</v>
      </c>
      <c r="G381" s="56"/>
      <c r="H381" s="56">
        <v>1833450</v>
      </c>
      <c r="I381" s="65">
        <f t="shared" si="11"/>
        <v>10</v>
      </c>
    </row>
    <row r="382" spans="1:9" s="72" customFormat="1" ht="19.5" hidden="1" customHeight="1">
      <c r="A382" s="220">
        <v>41571</v>
      </c>
      <c r="B382" s="58" t="s">
        <v>94</v>
      </c>
      <c r="C382" s="73">
        <v>41571</v>
      </c>
      <c r="D382" s="57" t="s">
        <v>575</v>
      </c>
      <c r="E382" s="299" t="s">
        <v>69</v>
      </c>
      <c r="F382" s="222" t="s">
        <v>95</v>
      </c>
      <c r="G382" s="56">
        <v>20167950</v>
      </c>
      <c r="H382" s="56"/>
      <c r="I382" s="65">
        <f t="shared" si="11"/>
        <v>10</v>
      </c>
    </row>
    <row r="383" spans="1:9" s="72" customFormat="1" ht="19.5" hidden="1" customHeight="1">
      <c r="A383" s="220">
        <v>41578</v>
      </c>
      <c r="B383" s="58" t="s">
        <v>49</v>
      </c>
      <c r="C383" s="73">
        <v>41576</v>
      </c>
      <c r="D383" s="57" t="s">
        <v>627</v>
      </c>
      <c r="E383" s="299" t="s">
        <v>69</v>
      </c>
      <c r="F383" s="222" t="s">
        <v>107</v>
      </c>
      <c r="G383" s="56"/>
      <c r="H383" s="56">
        <v>34532100</v>
      </c>
      <c r="I383" s="65">
        <f t="shared" si="11"/>
        <v>10</v>
      </c>
    </row>
    <row r="384" spans="1:9" s="72" customFormat="1" ht="19.5" hidden="1" customHeight="1">
      <c r="A384" s="220">
        <v>41578</v>
      </c>
      <c r="B384" s="58" t="s">
        <v>49</v>
      </c>
      <c r="C384" s="73">
        <v>41576</v>
      </c>
      <c r="D384" s="57" t="s">
        <v>628</v>
      </c>
      <c r="E384" s="299" t="s">
        <v>69</v>
      </c>
      <c r="F384" s="222" t="s">
        <v>54</v>
      </c>
      <c r="G384" s="56"/>
      <c r="H384" s="56">
        <v>3453210</v>
      </c>
      <c r="I384" s="65">
        <f t="shared" si="11"/>
        <v>10</v>
      </c>
    </row>
    <row r="385" spans="1:9" s="72" customFormat="1" ht="19.5" hidden="1" customHeight="1">
      <c r="A385" s="220">
        <v>41586</v>
      </c>
      <c r="B385" s="58" t="s">
        <v>94</v>
      </c>
      <c r="C385" s="73">
        <v>41586</v>
      </c>
      <c r="D385" s="57" t="s">
        <v>575</v>
      </c>
      <c r="E385" s="299" t="s">
        <v>69</v>
      </c>
      <c r="F385" s="222" t="s">
        <v>95</v>
      </c>
      <c r="G385" s="56">
        <v>37985310</v>
      </c>
      <c r="H385" s="56"/>
      <c r="I385" s="65">
        <f t="shared" si="11"/>
        <v>11</v>
      </c>
    </row>
    <row r="386" spans="1:9" s="72" customFormat="1" ht="19.5" hidden="1" customHeight="1">
      <c r="A386" s="220">
        <v>41608</v>
      </c>
      <c r="B386" s="58" t="s">
        <v>49</v>
      </c>
      <c r="C386" s="73">
        <v>41586</v>
      </c>
      <c r="D386" s="57" t="s">
        <v>629</v>
      </c>
      <c r="E386" s="299" t="s">
        <v>69</v>
      </c>
      <c r="F386" s="222" t="s">
        <v>107</v>
      </c>
      <c r="G386" s="56"/>
      <c r="H386" s="56">
        <v>16543800</v>
      </c>
      <c r="I386" s="65">
        <f t="shared" si="11"/>
        <v>11</v>
      </c>
    </row>
    <row r="387" spans="1:9" s="72" customFormat="1" ht="19.5" hidden="1" customHeight="1">
      <c r="A387" s="220">
        <v>41608</v>
      </c>
      <c r="B387" s="58" t="s">
        <v>49</v>
      </c>
      <c r="C387" s="73">
        <v>41586</v>
      </c>
      <c r="D387" s="57" t="s">
        <v>630</v>
      </c>
      <c r="E387" s="299" t="s">
        <v>69</v>
      </c>
      <c r="F387" s="222" t="s">
        <v>54</v>
      </c>
      <c r="G387" s="56"/>
      <c r="H387" s="56">
        <v>1654380</v>
      </c>
      <c r="I387" s="65">
        <f t="shared" si="11"/>
        <v>11</v>
      </c>
    </row>
    <row r="388" spans="1:9" s="72" customFormat="1" ht="19.5" hidden="1" customHeight="1">
      <c r="A388" s="220">
        <v>41608</v>
      </c>
      <c r="B388" s="58" t="s">
        <v>49</v>
      </c>
      <c r="C388" s="73">
        <v>41586</v>
      </c>
      <c r="D388" s="57" t="s">
        <v>631</v>
      </c>
      <c r="E388" s="299" t="s">
        <v>69</v>
      </c>
      <c r="F388" s="222" t="s">
        <v>107</v>
      </c>
      <c r="G388" s="56"/>
      <c r="H388" s="56">
        <v>1718901</v>
      </c>
      <c r="I388" s="65">
        <f t="shared" si="11"/>
        <v>11</v>
      </c>
    </row>
    <row r="389" spans="1:9" s="72" customFormat="1" ht="19.5" hidden="1" customHeight="1">
      <c r="A389" s="220">
        <v>41608</v>
      </c>
      <c r="B389" s="58" t="s">
        <v>49</v>
      </c>
      <c r="C389" s="73">
        <v>41586</v>
      </c>
      <c r="D389" s="57" t="s">
        <v>579</v>
      </c>
      <c r="E389" s="299" t="s">
        <v>69</v>
      </c>
      <c r="F389" s="222" t="s">
        <v>54</v>
      </c>
      <c r="G389" s="56"/>
      <c r="H389" s="56">
        <v>171890</v>
      </c>
      <c r="I389" s="65">
        <f t="shared" si="11"/>
        <v>11</v>
      </c>
    </row>
    <row r="390" spans="1:9" s="72" customFormat="1" ht="19.5" hidden="1" customHeight="1">
      <c r="A390" s="220">
        <v>41592</v>
      </c>
      <c r="B390" s="58" t="s">
        <v>94</v>
      </c>
      <c r="C390" s="73">
        <v>41592</v>
      </c>
      <c r="D390" s="57" t="s">
        <v>575</v>
      </c>
      <c r="E390" s="299" t="s">
        <v>69</v>
      </c>
      <c r="F390" s="222" t="s">
        <v>95</v>
      </c>
      <c r="G390" s="56">
        <v>20088971</v>
      </c>
      <c r="H390" s="56"/>
      <c r="I390" s="65">
        <f t="shared" si="11"/>
        <v>11</v>
      </c>
    </row>
    <row r="391" spans="1:9" s="72" customFormat="1" ht="19.5" hidden="1" customHeight="1">
      <c r="A391" s="220">
        <v>41608</v>
      </c>
      <c r="B391" s="58" t="s">
        <v>49</v>
      </c>
      <c r="C391" s="73">
        <v>41596</v>
      </c>
      <c r="D391" s="57" t="s">
        <v>632</v>
      </c>
      <c r="E391" s="299" t="s">
        <v>69</v>
      </c>
      <c r="F391" s="222" t="s">
        <v>107</v>
      </c>
      <c r="G391" s="56"/>
      <c r="H391" s="56">
        <v>17369700</v>
      </c>
      <c r="I391" s="65">
        <f t="shared" si="11"/>
        <v>11</v>
      </c>
    </row>
    <row r="392" spans="1:9" s="72" customFormat="1" ht="19.5" hidden="1" customHeight="1">
      <c r="A392" s="220">
        <v>41608</v>
      </c>
      <c r="B392" s="58" t="s">
        <v>49</v>
      </c>
      <c r="C392" s="73">
        <v>41596</v>
      </c>
      <c r="D392" s="57" t="s">
        <v>633</v>
      </c>
      <c r="E392" s="299" t="s">
        <v>69</v>
      </c>
      <c r="F392" s="222" t="s">
        <v>54</v>
      </c>
      <c r="G392" s="56"/>
      <c r="H392" s="56">
        <v>1736970</v>
      </c>
      <c r="I392" s="65">
        <f t="shared" si="11"/>
        <v>11</v>
      </c>
    </row>
    <row r="393" spans="1:9" s="72" customFormat="1" ht="19.5" hidden="1" customHeight="1">
      <c r="A393" s="220">
        <v>41605</v>
      </c>
      <c r="B393" s="58" t="s">
        <v>94</v>
      </c>
      <c r="C393" s="73">
        <v>41605</v>
      </c>
      <c r="D393" s="57" t="s">
        <v>575</v>
      </c>
      <c r="E393" s="299" t="s">
        <v>69</v>
      </c>
      <c r="F393" s="222" t="s">
        <v>95</v>
      </c>
      <c r="G393" s="56">
        <v>19106670</v>
      </c>
      <c r="H393" s="56"/>
      <c r="I393" s="65">
        <f t="shared" si="11"/>
        <v>11</v>
      </c>
    </row>
    <row r="394" spans="1:9" s="72" customFormat="1" ht="19.5" hidden="1" customHeight="1">
      <c r="A394" s="220">
        <v>41639</v>
      </c>
      <c r="B394" s="58" t="s">
        <v>49</v>
      </c>
      <c r="C394" s="73">
        <v>41607</v>
      </c>
      <c r="D394" s="57" t="s">
        <v>634</v>
      </c>
      <c r="E394" s="299" t="s">
        <v>69</v>
      </c>
      <c r="F394" s="222" t="s">
        <v>107</v>
      </c>
      <c r="G394" s="56"/>
      <c r="H394" s="56">
        <v>23271300</v>
      </c>
      <c r="I394" s="65">
        <f t="shared" si="11"/>
        <v>12</v>
      </c>
    </row>
    <row r="395" spans="1:9" s="72" customFormat="1" ht="19.5" hidden="1" customHeight="1">
      <c r="A395" s="220">
        <v>41639</v>
      </c>
      <c r="B395" s="58" t="s">
        <v>49</v>
      </c>
      <c r="C395" s="73">
        <v>41607</v>
      </c>
      <c r="D395" s="57" t="s">
        <v>635</v>
      </c>
      <c r="E395" s="299" t="s">
        <v>69</v>
      </c>
      <c r="F395" s="222" t="s">
        <v>54</v>
      </c>
      <c r="G395" s="56"/>
      <c r="H395" s="56">
        <v>2327130</v>
      </c>
      <c r="I395" s="65">
        <f t="shared" si="11"/>
        <v>12</v>
      </c>
    </row>
    <row r="396" spans="1:9" s="72" customFormat="1" ht="19.5" hidden="1" customHeight="1">
      <c r="A396" s="220">
        <v>41639</v>
      </c>
      <c r="B396" s="58" t="s">
        <v>49</v>
      </c>
      <c r="C396" s="73">
        <v>41617</v>
      </c>
      <c r="D396" s="57" t="s">
        <v>636</v>
      </c>
      <c r="E396" s="299" t="s">
        <v>69</v>
      </c>
      <c r="F396" s="222" t="s">
        <v>107</v>
      </c>
      <c r="G396" s="56"/>
      <c r="H396" s="56">
        <v>19935900</v>
      </c>
      <c r="I396" s="65">
        <f t="shared" si="11"/>
        <v>12</v>
      </c>
    </row>
    <row r="397" spans="1:9" s="72" customFormat="1" ht="19.5" hidden="1" customHeight="1">
      <c r="A397" s="220">
        <v>41639</v>
      </c>
      <c r="B397" s="58" t="s">
        <v>49</v>
      </c>
      <c r="C397" s="73">
        <v>41617</v>
      </c>
      <c r="D397" s="57" t="s">
        <v>637</v>
      </c>
      <c r="E397" s="299" t="s">
        <v>69</v>
      </c>
      <c r="F397" s="222" t="s">
        <v>54</v>
      </c>
      <c r="G397" s="56"/>
      <c r="H397" s="56">
        <v>1993590</v>
      </c>
      <c r="I397" s="65">
        <f t="shared" si="11"/>
        <v>12</v>
      </c>
    </row>
    <row r="398" spans="1:9" s="72" customFormat="1" ht="19.5" hidden="1" customHeight="1">
      <c r="A398" s="220">
        <v>41620</v>
      </c>
      <c r="B398" s="58" t="s">
        <v>94</v>
      </c>
      <c r="C398" s="73">
        <v>41620</v>
      </c>
      <c r="D398" s="57" t="s">
        <v>575</v>
      </c>
      <c r="E398" s="299" t="s">
        <v>69</v>
      </c>
      <c r="F398" s="222" t="s">
        <v>95</v>
      </c>
      <c r="G398" s="56">
        <v>47527920</v>
      </c>
      <c r="H398" s="56"/>
      <c r="I398" s="65">
        <f t="shared" ref="I398:I461" si="12">IF(A398&lt;&gt;"",MONTH(A398),"")</f>
        <v>12</v>
      </c>
    </row>
    <row r="399" spans="1:9" s="72" customFormat="1" ht="19.5" hidden="1" customHeight="1">
      <c r="A399" s="220">
        <v>41639</v>
      </c>
      <c r="B399" s="58" t="s">
        <v>49</v>
      </c>
      <c r="C399" s="73">
        <v>41624</v>
      </c>
      <c r="D399" s="57" t="s">
        <v>638</v>
      </c>
      <c r="E399" s="299" t="s">
        <v>69</v>
      </c>
      <c r="F399" s="222" t="s">
        <v>107</v>
      </c>
      <c r="G399" s="56"/>
      <c r="H399" s="56">
        <v>26870100</v>
      </c>
      <c r="I399" s="65">
        <f t="shared" si="12"/>
        <v>12</v>
      </c>
    </row>
    <row r="400" spans="1:9" s="72" customFormat="1" ht="19.5" hidden="1" customHeight="1">
      <c r="A400" s="220">
        <v>41639</v>
      </c>
      <c r="B400" s="58" t="s">
        <v>49</v>
      </c>
      <c r="C400" s="73">
        <v>41624</v>
      </c>
      <c r="D400" s="57" t="s">
        <v>639</v>
      </c>
      <c r="E400" s="299" t="s">
        <v>69</v>
      </c>
      <c r="F400" s="222" t="s">
        <v>54</v>
      </c>
      <c r="G400" s="56"/>
      <c r="H400" s="56">
        <v>2687010</v>
      </c>
      <c r="I400" s="65">
        <f t="shared" si="12"/>
        <v>12</v>
      </c>
    </row>
    <row r="401" spans="1:9" s="72" customFormat="1" ht="19.5" hidden="1" customHeight="1">
      <c r="A401" s="220">
        <v>41635</v>
      </c>
      <c r="B401" s="58" t="s">
        <v>94</v>
      </c>
      <c r="C401" s="73">
        <v>41635</v>
      </c>
      <c r="D401" s="57" t="s">
        <v>575</v>
      </c>
      <c r="E401" s="299" t="s">
        <v>69</v>
      </c>
      <c r="F401" s="222" t="s">
        <v>95</v>
      </c>
      <c r="G401" s="56">
        <v>29557110</v>
      </c>
      <c r="H401" s="56"/>
      <c r="I401" s="65">
        <f t="shared" si="12"/>
        <v>12</v>
      </c>
    </row>
    <row r="402" spans="1:9" s="72" customFormat="1" ht="19.5" hidden="1" customHeight="1">
      <c r="A402" s="220">
        <v>41639</v>
      </c>
      <c r="B402" s="58" t="s">
        <v>49</v>
      </c>
      <c r="C402" s="73">
        <v>41637</v>
      </c>
      <c r="D402" s="57" t="s">
        <v>640</v>
      </c>
      <c r="E402" s="299" t="s">
        <v>69</v>
      </c>
      <c r="F402" s="222" t="s">
        <v>107</v>
      </c>
      <c r="G402" s="56"/>
      <c r="H402" s="56">
        <v>33337500</v>
      </c>
      <c r="I402" s="65">
        <f t="shared" si="12"/>
        <v>12</v>
      </c>
    </row>
    <row r="403" spans="1:9" s="72" customFormat="1" ht="19.5" hidden="1" customHeight="1">
      <c r="A403" s="220">
        <v>41639</v>
      </c>
      <c r="B403" s="58" t="s">
        <v>49</v>
      </c>
      <c r="C403" s="73">
        <v>41637</v>
      </c>
      <c r="D403" s="57" t="s">
        <v>641</v>
      </c>
      <c r="E403" s="299" t="s">
        <v>69</v>
      </c>
      <c r="F403" s="222" t="s">
        <v>54</v>
      </c>
      <c r="G403" s="56"/>
      <c r="H403" s="56">
        <v>3333750</v>
      </c>
      <c r="I403" s="65">
        <f t="shared" si="12"/>
        <v>12</v>
      </c>
    </row>
    <row r="404" spans="1:9" s="72" customFormat="1" ht="19.5" hidden="1" customHeight="1">
      <c r="A404" s="220"/>
      <c r="B404" s="74" t="s">
        <v>94</v>
      </c>
      <c r="C404" s="233"/>
      <c r="D404" s="221" t="s">
        <v>642</v>
      </c>
      <c r="E404" s="299" t="s">
        <v>165</v>
      </c>
      <c r="F404" s="222" t="s">
        <v>95</v>
      </c>
      <c r="G404" s="57">
        <v>1000000</v>
      </c>
      <c r="H404" s="56"/>
      <c r="I404" s="65" t="str">
        <f t="shared" si="12"/>
        <v/>
      </c>
    </row>
    <row r="405" spans="1:9" s="72" customFormat="1" ht="19.5" hidden="1" customHeight="1">
      <c r="A405" s="220">
        <v>41425</v>
      </c>
      <c r="B405" s="234" t="s">
        <v>49</v>
      </c>
      <c r="C405" s="233">
        <f>A405</f>
        <v>41425</v>
      </c>
      <c r="D405" s="228" t="s">
        <v>222</v>
      </c>
      <c r="E405" s="299" t="s">
        <v>165</v>
      </c>
      <c r="F405" s="231" t="s">
        <v>223</v>
      </c>
      <c r="G405" s="76"/>
      <c r="H405" s="59">
        <v>1000000</v>
      </c>
      <c r="I405" s="65">
        <f t="shared" si="12"/>
        <v>5</v>
      </c>
    </row>
    <row r="406" spans="1:9" s="72" customFormat="1" ht="19.5" hidden="1" customHeight="1">
      <c r="A406" s="220">
        <v>41305</v>
      </c>
      <c r="B406" s="63" t="s">
        <v>49</v>
      </c>
      <c r="C406" s="73">
        <v>41290</v>
      </c>
      <c r="D406" s="228" t="s">
        <v>643</v>
      </c>
      <c r="E406" s="299" t="s">
        <v>66</v>
      </c>
      <c r="F406" s="222" t="s">
        <v>223</v>
      </c>
      <c r="G406" s="57"/>
      <c r="H406" s="56">
        <v>2796946</v>
      </c>
      <c r="I406" s="65">
        <f t="shared" si="12"/>
        <v>1</v>
      </c>
    </row>
    <row r="407" spans="1:9" s="72" customFormat="1" ht="19.5" hidden="1" customHeight="1">
      <c r="A407" s="220">
        <v>41305</v>
      </c>
      <c r="B407" s="63" t="s">
        <v>49</v>
      </c>
      <c r="C407" s="73">
        <v>41290</v>
      </c>
      <c r="D407" s="221" t="s">
        <v>644</v>
      </c>
      <c r="E407" s="299" t="s">
        <v>66</v>
      </c>
      <c r="F407" s="222" t="s">
        <v>54</v>
      </c>
      <c r="G407" s="57"/>
      <c r="H407" s="56">
        <v>279695</v>
      </c>
      <c r="I407" s="65">
        <f t="shared" si="12"/>
        <v>1</v>
      </c>
    </row>
    <row r="408" spans="1:9" s="72" customFormat="1" ht="19.5" hidden="1" customHeight="1">
      <c r="A408" s="220">
        <v>41341</v>
      </c>
      <c r="B408" s="63" t="s">
        <v>94</v>
      </c>
      <c r="C408" s="73">
        <v>41341</v>
      </c>
      <c r="D408" s="221" t="s">
        <v>645</v>
      </c>
      <c r="E408" s="299" t="s">
        <v>66</v>
      </c>
      <c r="F408" s="222" t="s">
        <v>95</v>
      </c>
      <c r="G408" s="57">
        <v>3076641</v>
      </c>
      <c r="H408" s="56"/>
      <c r="I408" s="65">
        <f t="shared" si="12"/>
        <v>3</v>
      </c>
    </row>
    <row r="409" spans="1:9" s="72" customFormat="1" ht="19.5" hidden="1" customHeight="1">
      <c r="A409" s="220">
        <v>41364</v>
      </c>
      <c r="B409" s="63" t="s">
        <v>49</v>
      </c>
      <c r="C409" s="73">
        <v>41351</v>
      </c>
      <c r="D409" s="228" t="s">
        <v>646</v>
      </c>
      <c r="E409" s="299" t="s">
        <v>66</v>
      </c>
      <c r="F409" s="231" t="s">
        <v>151</v>
      </c>
      <c r="G409" s="76"/>
      <c r="H409" s="59">
        <v>15400000</v>
      </c>
      <c r="I409" s="65">
        <f t="shared" si="12"/>
        <v>3</v>
      </c>
    </row>
    <row r="410" spans="1:9" s="72" customFormat="1" ht="19.5" hidden="1" customHeight="1">
      <c r="A410" s="220">
        <v>41364</v>
      </c>
      <c r="B410" s="63" t="s">
        <v>49</v>
      </c>
      <c r="C410" s="233">
        <v>41351</v>
      </c>
      <c r="D410" s="228" t="s">
        <v>647</v>
      </c>
      <c r="E410" s="299" t="s">
        <v>66</v>
      </c>
      <c r="F410" s="231" t="s">
        <v>54</v>
      </c>
      <c r="G410" s="76"/>
      <c r="H410" s="59">
        <v>1540000</v>
      </c>
      <c r="I410" s="65">
        <f t="shared" si="12"/>
        <v>3</v>
      </c>
    </row>
    <row r="411" spans="1:9" s="72" customFormat="1" ht="19.5" hidden="1" customHeight="1">
      <c r="A411" s="220">
        <v>41405</v>
      </c>
      <c r="B411" s="63" t="s">
        <v>94</v>
      </c>
      <c r="C411" s="233">
        <v>41405</v>
      </c>
      <c r="D411" s="228" t="s">
        <v>645</v>
      </c>
      <c r="E411" s="299" t="s">
        <v>66</v>
      </c>
      <c r="F411" s="231" t="s">
        <v>95</v>
      </c>
      <c r="G411" s="76">
        <v>16940000</v>
      </c>
      <c r="H411" s="59"/>
      <c r="I411" s="65">
        <f t="shared" si="12"/>
        <v>5</v>
      </c>
    </row>
    <row r="412" spans="1:9" s="72" customFormat="1" ht="19.5" hidden="1" customHeight="1">
      <c r="A412" s="220">
        <v>41425</v>
      </c>
      <c r="B412" s="63" t="s">
        <v>49</v>
      </c>
      <c r="C412" s="233">
        <v>41415</v>
      </c>
      <c r="D412" s="228" t="s">
        <v>648</v>
      </c>
      <c r="E412" s="299" t="s">
        <v>66</v>
      </c>
      <c r="F412" s="231" t="s">
        <v>223</v>
      </c>
      <c r="G412" s="76"/>
      <c r="H412" s="59">
        <v>6461739</v>
      </c>
      <c r="I412" s="65">
        <f t="shared" si="12"/>
        <v>5</v>
      </c>
    </row>
    <row r="413" spans="1:9" s="72" customFormat="1" ht="19.5" hidden="1" customHeight="1">
      <c r="A413" s="220">
        <v>41425</v>
      </c>
      <c r="B413" s="63" t="s">
        <v>49</v>
      </c>
      <c r="C413" s="233">
        <v>41415</v>
      </c>
      <c r="D413" s="228" t="s">
        <v>649</v>
      </c>
      <c r="E413" s="299" t="s">
        <v>66</v>
      </c>
      <c r="F413" s="222" t="s">
        <v>54</v>
      </c>
      <c r="G413" s="76"/>
      <c r="H413" s="59">
        <v>646174</v>
      </c>
      <c r="I413" s="65">
        <f t="shared" si="12"/>
        <v>5</v>
      </c>
    </row>
    <row r="414" spans="1:9" s="72" customFormat="1" ht="19.5" hidden="1" customHeight="1">
      <c r="A414" s="220">
        <v>41423</v>
      </c>
      <c r="B414" s="63" t="s">
        <v>94</v>
      </c>
      <c r="C414" s="233">
        <v>41423</v>
      </c>
      <c r="D414" s="228" t="s">
        <v>645</v>
      </c>
      <c r="E414" s="299" t="s">
        <v>66</v>
      </c>
      <c r="F414" s="231" t="s">
        <v>95</v>
      </c>
      <c r="G414" s="76">
        <v>7107913</v>
      </c>
      <c r="H414" s="59"/>
      <c r="I414" s="65">
        <f t="shared" si="12"/>
        <v>5</v>
      </c>
    </row>
    <row r="415" spans="1:9" s="72" customFormat="1" ht="19.5" hidden="1" customHeight="1">
      <c r="A415" s="220">
        <v>41455</v>
      </c>
      <c r="B415" s="63" t="s">
        <v>49</v>
      </c>
      <c r="C415" s="233">
        <v>41446</v>
      </c>
      <c r="D415" s="228" t="s">
        <v>650</v>
      </c>
      <c r="E415" s="299" t="s">
        <v>66</v>
      </c>
      <c r="F415" s="222" t="s">
        <v>223</v>
      </c>
      <c r="G415" s="76"/>
      <c r="H415" s="59">
        <v>5076369</v>
      </c>
      <c r="I415" s="65">
        <f t="shared" si="12"/>
        <v>6</v>
      </c>
    </row>
    <row r="416" spans="1:9" s="72" customFormat="1" ht="19.5" hidden="1" customHeight="1">
      <c r="A416" s="220">
        <v>41455</v>
      </c>
      <c r="B416" s="63" t="s">
        <v>49</v>
      </c>
      <c r="C416" s="233">
        <v>41446</v>
      </c>
      <c r="D416" s="228" t="s">
        <v>651</v>
      </c>
      <c r="E416" s="299" t="s">
        <v>66</v>
      </c>
      <c r="F416" s="231" t="s">
        <v>54</v>
      </c>
      <c r="G416" s="76"/>
      <c r="H416" s="59">
        <v>507637</v>
      </c>
      <c r="I416" s="65">
        <f t="shared" si="12"/>
        <v>6</v>
      </c>
    </row>
    <row r="417" spans="1:9" s="72" customFormat="1" ht="19.5" hidden="1" customHeight="1">
      <c r="A417" s="220">
        <v>41486</v>
      </c>
      <c r="B417" s="63" t="s">
        <v>49</v>
      </c>
      <c r="C417" s="233">
        <v>41459</v>
      </c>
      <c r="D417" s="228" t="s">
        <v>652</v>
      </c>
      <c r="E417" s="299" t="s">
        <v>66</v>
      </c>
      <c r="F417" s="222" t="s">
        <v>223</v>
      </c>
      <c r="G417" s="76"/>
      <c r="H417" s="59">
        <v>3589029</v>
      </c>
      <c r="I417" s="65">
        <f t="shared" si="12"/>
        <v>7</v>
      </c>
    </row>
    <row r="418" spans="1:9" s="72" customFormat="1" ht="19.5" hidden="1" customHeight="1">
      <c r="A418" s="220">
        <v>41486</v>
      </c>
      <c r="B418" s="63" t="s">
        <v>49</v>
      </c>
      <c r="C418" s="233">
        <v>41459</v>
      </c>
      <c r="D418" s="228" t="s">
        <v>653</v>
      </c>
      <c r="E418" s="299" t="s">
        <v>66</v>
      </c>
      <c r="F418" s="231" t="s">
        <v>54</v>
      </c>
      <c r="G418" s="76"/>
      <c r="H418" s="59">
        <v>358903</v>
      </c>
      <c r="I418" s="65">
        <f t="shared" si="12"/>
        <v>7</v>
      </c>
    </row>
    <row r="419" spans="1:9" s="72" customFormat="1" ht="19.5" hidden="1" customHeight="1">
      <c r="A419" s="220">
        <v>41460</v>
      </c>
      <c r="B419" s="63" t="s">
        <v>94</v>
      </c>
      <c r="C419" s="233">
        <v>41460</v>
      </c>
      <c r="D419" s="228" t="s">
        <v>645</v>
      </c>
      <c r="E419" s="299" t="s">
        <v>66</v>
      </c>
      <c r="F419" s="231" t="s">
        <v>95</v>
      </c>
      <c r="G419" s="76">
        <v>5584006</v>
      </c>
      <c r="H419" s="59"/>
      <c r="I419" s="65">
        <f t="shared" si="12"/>
        <v>7</v>
      </c>
    </row>
    <row r="420" spans="1:9" s="72" customFormat="1" ht="19.5" hidden="1" customHeight="1">
      <c r="A420" s="220">
        <v>41485</v>
      </c>
      <c r="B420" s="63" t="s">
        <v>94</v>
      </c>
      <c r="C420" s="233">
        <v>41485</v>
      </c>
      <c r="D420" s="228" t="s">
        <v>645</v>
      </c>
      <c r="E420" s="299" t="s">
        <v>66</v>
      </c>
      <c r="F420" s="231" t="s">
        <v>95</v>
      </c>
      <c r="G420" s="76">
        <v>3947932</v>
      </c>
      <c r="H420" s="59"/>
      <c r="I420" s="65">
        <f t="shared" si="12"/>
        <v>7</v>
      </c>
    </row>
    <row r="421" spans="1:9" s="72" customFormat="1" ht="19.5" hidden="1" customHeight="1">
      <c r="A421" s="220">
        <v>41517</v>
      </c>
      <c r="B421" s="63" t="s">
        <v>49</v>
      </c>
      <c r="C421" s="233">
        <v>41516</v>
      </c>
      <c r="D421" s="228" t="s">
        <v>654</v>
      </c>
      <c r="E421" s="299" t="s">
        <v>66</v>
      </c>
      <c r="F421" s="231" t="s">
        <v>223</v>
      </c>
      <c r="G421" s="76"/>
      <c r="H421" s="59">
        <v>3618699</v>
      </c>
      <c r="I421" s="65">
        <f t="shared" si="12"/>
        <v>8</v>
      </c>
    </row>
    <row r="422" spans="1:9" s="72" customFormat="1" ht="19.5" hidden="1" customHeight="1">
      <c r="A422" s="220">
        <v>41517</v>
      </c>
      <c r="B422" s="63" t="s">
        <v>49</v>
      </c>
      <c r="C422" s="233">
        <v>41516</v>
      </c>
      <c r="D422" s="228" t="s">
        <v>654</v>
      </c>
      <c r="E422" s="299" t="s">
        <v>66</v>
      </c>
      <c r="F422" s="231" t="s">
        <v>54</v>
      </c>
      <c r="G422" s="76"/>
      <c r="H422" s="59">
        <v>361870</v>
      </c>
      <c r="I422" s="65">
        <f t="shared" si="12"/>
        <v>8</v>
      </c>
    </row>
    <row r="423" spans="1:9" s="72" customFormat="1" ht="19.5" hidden="1" customHeight="1">
      <c r="A423" s="220">
        <v>41522</v>
      </c>
      <c r="B423" s="63" t="s">
        <v>94</v>
      </c>
      <c r="C423" s="233">
        <v>41522</v>
      </c>
      <c r="D423" s="228" t="s">
        <v>645</v>
      </c>
      <c r="E423" s="299" t="s">
        <v>66</v>
      </c>
      <c r="F423" s="231" t="s">
        <v>95</v>
      </c>
      <c r="G423" s="76">
        <v>3980569</v>
      </c>
      <c r="H423" s="59"/>
      <c r="I423" s="65">
        <f t="shared" si="12"/>
        <v>9</v>
      </c>
    </row>
    <row r="424" spans="1:9" s="72" customFormat="1" ht="19.5" hidden="1" customHeight="1">
      <c r="A424" s="220">
        <v>41578</v>
      </c>
      <c r="B424" s="63" t="s">
        <v>49</v>
      </c>
      <c r="C424" s="233">
        <v>41570</v>
      </c>
      <c r="D424" s="228" t="s">
        <v>655</v>
      </c>
      <c r="E424" s="299" t="s">
        <v>66</v>
      </c>
      <c r="F424" s="231" t="s">
        <v>223</v>
      </c>
      <c r="G424" s="76"/>
      <c r="H424" s="59">
        <v>1399488</v>
      </c>
      <c r="I424" s="65">
        <f t="shared" si="12"/>
        <v>10</v>
      </c>
    </row>
    <row r="425" spans="1:9" s="72" customFormat="1" ht="19.5" hidden="1" customHeight="1">
      <c r="A425" s="220">
        <v>41578</v>
      </c>
      <c r="B425" s="63" t="s">
        <v>49</v>
      </c>
      <c r="C425" s="233">
        <v>41570</v>
      </c>
      <c r="D425" s="228" t="s">
        <v>656</v>
      </c>
      <c r="E425" s="299" t="s">
        <v>66</v>
      </c>
      <c r="F425" s="231" t="s">
        <v>54</v>
      </c>
      <c r="G425" s="76"/>
      <c r="H425" s="59">
        <v>139949</v>
      </c>
      <c r="I425" s="65">
        <f t="shared" si="12"/>
        <v>10</v>
      </c>
    </row>
    <row r="426" spans="1:9" s="72" customFormat="1" ht="19.5" hidden="1" customHeight="1">
      <c r="A426" s="220">
        <v>41608</v>
      </c>
      <c r="B426" s="63" t="s">
        <v>49</v>
      </c>
      <c r="C426" s="233">
        <v>41582</v>
      </c>
      <c r="D426" s="228" t="s">
        <v>657</v>
      </c>
      <c r="E426" s="299" t="s">
        <v>66</v>
      </c>
      <c r="F426" s="231" t="s">
        <v>223</v>
      </c>
      <c r="G426" s="76"/>
      <c r="H426" s="59">
        <v>3762693</v>
      </c>
      <c r="I426" s="65">
        <f t="shared" si="12"/>
        <v>11</v>
      </c>
    </row>
    <row r="427" spans="1:9" s="72" customFormat="1" ht="19.5" hidden="1" customHeight="1">
      <c r="A427" s="220">
        <v>41608</v>
      </c>
      <c r="B427" s="63" t="s">
        <v>49</v>
      </c>
      <c r="C427" s="233">
        <v>41582</v>
      </c>
      <c r="D427" s="228" t="s">
        <v>658</v>
      </c>
      <c r="E427" s="299" t="s">
        <v>66</v>
      </c>
      <c r="F427" s="231" t="s">
        <v>54</v>
      </c>
      <c r="G427" s="76"/>
      <c r="H427" s="59">
        <v>376269</v>
      </c>
      <c r="I427" s="65">
        <f t="shared" si="12"/>
        <v>11</v>
      </c>
    </row>
    <row r="428" spans="1:9" s="72" customFormat="1" ht="19.5" hidden="1" customHeight="1">
      <c r="A428" s="220">
        <v>41586</v>
      </c>
      <c r="B428" s="63" t="s">
        <v>94</v>
      </c>
      <c r="C428" s="233">
        <v>41586</v>
      </c>
      <c r="D428" s="228" t="s">
        <v>645</v>
      </c>
      <c r="E428" s="299" t="s">
        <v>66</v>
      </c>
      <c r="F428" s="231" t="s">
        <v>95</v>
      </c>
      <c r="G428" s="76">
        <v>5678399</v>
      </c>
      <c r="H428" s="59"/>
      <c r="I428" s="65">
        <f t="shared" si="12"/>
        <v>11</v>
      </c>
    </row>
    <row r="429" spans="1:9" s="72" customFormat="1" ht="19.5" hidden="1" customHeight="1">
      <c r="A429" s="220">
        <v>41639</v>
      </c>
      <c r="B429" s="63" t="s">
        <v>49</v>
      </c>
      <c r="C429" s="233">
        <v>41635</v>
      </c>
      <c r="D429" s="228" t="s">
        <v>659</v>
      </c>
      <c r="E429" s="299" t="s">
        <v>66</v>
      </c>
      <c r="F429" s="231" t="s">
        <v>223</v>
      </c>
      <c r="G429" s="76"/>
      <c r="H429" s="59">
        <v>10702618</v>
      </c>
      <c r="I429" s="65">
        <f t="shared" si="12"/>
        <v>12</v>
      </c>
    </row>
    <row r="430" spans="1:9" s="72" customFormat="1" ht="19.5" hidden="1" customHeight="1">
      <c r="A430" s="220">
        <v>41639</v>
      </c>
      <c r="B430" s="63" t="s">
        <v>49</v>
      </c>
      <c r="C430" s="233">
        <v>41635</v>
      </c>
      <c r="D430" s="228" t="s">
        <v>660</v>
      </c>
      <c r="E430" s="299" t="s">
        <v>66</v>
      </c>
      <c r="F430" s="231" t="s">
        <v>54</v>
      </c>
      <c r="G430" s="76"/>
      <c r="H430" s="59">
        <v>1070262</v>
      </c>
      <c r="I430" s="65">
        <f t="shared" si="12"/>
        <v>12</v>
      </c>
    </row>
    <row r="431" spans="1:9" s="72" customFormat="1" ht="19.5" hidden="1" customHeight="1">
      <c r="A431" s="220">
        <v>41425</v>
      </c>
      <c r="B431" s="220" t="s">
        <v>49</v>
      </c>
      <c r="C431" s="220">
        <v>41409</v>
      </c>
      <c r="D431" s="221" t="s">
        <v>226</v>
      </c>
      <c r="E431" s="299" t="s">
        <v>169</v>
      </c>
      <c r="F431" s="222" t="s">
        <v>151</v>
      </c>
      <c r="G431" s="56"/>
      <c r="H431" s="56">
        <v>46000000</v>
      </c>
      <c r="I431" s="65">
        <f t="shared" si="12"/>
        <v>5</v>
      </c>
    </row>
    <row r="432" spans="1:9" s="72" customFormat="1" ht="19.5" hidden="1" customHeight="1">
      <c r="A432" s="220">
        <v>41425</v>
      </c>
      <c r="B432" s="229" t="s">
        <v>49</v>
      </c>
      <c r="C432" s="220">
        <v>41409</v>
      </c>
      <c r="D432" s="228" t="s">
        <v>661</v>
      </c>
      <c r="E432" s="299" t="s">
        <v>169</v>
      </c>
      <c r="F432" s="231" t="s">
        <v>54</v>
      </c>
      <c r="G432" s="59"/>
      <c r="H432" s="59">
        <v>4600000</v>
      </c>
      <c r="I432" s="65">
        <f t="shared" si="12"/>
        <v>5</v>
      </c>
    </row>
    <row r="433" spans="1:9" s="72" customFormat="1" ht="19.5" hidden="1" customHeight="1">
      <c r="A433" s="220">
        <v>41455</v>
      </c>
      <c r="B433" s="229" t="s">
        <v>49</v>
      </c>
      <c r="C433" s="229">
        <v>41440</v>
      </c>
      <c r="D433" s="228" t="s">
        <v>226</v>
      </c>
      <c r="E433" s="299" t="s">
        <v>169</v>
      </c>
      <c r="F433" s="222" t="s">
        <v>151</v>
      </c>
      <c r="G433" s="59"/>
      <c r="H433" s="59">
        <v>46000000</v>
      </c>
      <c r="I433" s="65">
        <f t="shared" si="12"/>
        <v>6</v>
      </c>
    </row>
    <row r="434" spans="1:9" s="72" customFormat="1" ht="19.5" hidden="1" customHeight="1">
      <c r="A434" s="220">
        <v>41455</v>
      </c>
      <c r="B434" s="229" t="s">
        <v>49</v>
      </c>
      <c r="C434" s="229">
        <v>41440</v>
      </c>
      <c r="D434" s="228" t="s">
        <v>661</v>
      </c>
      <c r="E434" s="299" t="s">
        <v>169</v>
      </c>
      <c r="F434" s="231" t="s">
        <v>54</v>
      </c>
      <c r="G434" s="59"/>
      <c r="H434" s="59">
        <v>4600000</v>
      </c>
      <c r="I434" s="65">
        <f t="shared" si="12"/>
        <v>6</v>
      </c>
    </row>
    <row r="435" spans="1:9" s="72" customFormat="1" ht="19.5" hidden="1" customHeight="1">
      <c r="A435" s="220">
        <v>41455</v>
      </c>
      <c r="B435" s="229" t="s">
        <v>49</v>
      </c>
      <c r="C435" s="229">
        <v>41455</v>
      </c>
      <c r="D435" s="228" t="s">
        <v>662</v>
      </c>
      <c r="E435" s="299" t="s">
        <v>169</v>
      </c>
      <c r="F435" s="231" t="s">
        <v>223</v>
      </c>
      <c r="G435" s="59"/>
      <c r="H435" s="59">
        <v>72504500</v>
      </c>
      <c r="I435" s="65">
        <f t="shared" si="12"/>
        <v>6</v>
      </c>
    </row>
    <row r="436" spans="1:9" s="72" customFormat="1" ht="19.5" hidden="1" customHeight="1">
      <c r="A436" s="220">
        <v>41455</v>
      </c>
      <c r="B436" s="229" t="s">
        <v>49</v>
      </c>
      <c r="C436" s="229">
        <v>41455</v>
      </c>
      <c r="D436" s="228" t="s">
        <v>663</v>
      </c>
      <c r="E436" s="299" t="s">
        <v>169</v>
      </c>
      <c r="F436" s="231" t="s">
        <v>54</v>
      </c>
      <c r="G436" s="59"/>
      <c r="H436" s="59">
        <v>7250450</v>
      </c>
      <c r="I436" s="65">
        <f t="shared" si="12"/>
        <v>6</v>
      </c>
    </row>
    <row r="437" spans="1:9" s="72" customFormat="1" ht="19.5" hidden="1" customHeight="1">
      <c r="A437" s="220">
        <v>41455</v>
      </c>
      <c r="B437" s="229" t="s">
        <v>49</v>
      </c>
      <c r="C437" s="229">
        <v>41455</v>
      </c>
      <c r="D437" s="228" t="s">
        <v>664</v>
      </c>
      <c r="E437" s="299" t="s">
        <v>169</v>
      </c>
      <c r="F437" s="231" t="s">
        <v>223</v>
      </c>
      <c r="G437" s="59"/>
      <c r="H437" s="59">
        <v>108775000</v>
      </c>
      <c r="I437" s="65">
        <f t="shared" si="12"/>
        <v>6</v>
      </c>
    </row>
    <row r="438" spans="1:9" s="72" customFormat="1" ht="19.5" hidden="1" customHeight="1">
      <c r="A438" s="220">
        <v>41455</v>
      </c>
      <c r="B438" s="229" t="s">
        <v>49</v>
      </c>
      <c r="C438" s="229">
        <v>41455</v>
      </c>
      <c r="D438" s="228" t="s">
        <v>665</v>
      </c>
      <c r="E438" s="299" t="s">
        <v>169</v>
      </c>
      <c r="F438" s="231" t="s">
        <v>54</v>
      </c>
      <c r="G438" s="59"/>
      <c r="H438" s="59">
        <v>10877500</v>
      </c>
      <c r="I438" s="65">
        <f t="shared" si="12"/>
        <v>6</v>
      </c>
    </row>
    <row r="439" spans="1:9" s="72" customFormat="1" ht="19.5" hidden="1" customHeight="1">
      <c r="A439" s="220">
        <v>41486</v>
      </c>
      <c r="B439" s="229" t="s">
        <v>49</v>
      </c>
      <c r="C439" s="229">
        <v>41470</v>
      </c>
      <c r="D439" s="228" t="s">
        <v>226</v>
      </c>
      <c r="E439" s="299" t="s">
        <v>169</v>
      </c>
      <c r="F439" s="222" t="s">
        <v>151</v>
      </c>
      <c r="G439" s="59"/>
      <c r="H439" s="59">
        <v>46000000</v>
      </c>
      <c r="I439" s="65">
        <f t="shared" si="12"/>
        <v>7</v>
      </c>
    </row>
    <row r="440" spans="1:9" s="72" customFormat="1" ht="19.5" hidden="1" customHeight="1">
      <c r="A440" s="220">
        <v>41486</v>
      </c>
      <c r="B440" s="229" t="s">
        <v>49</v>
      </c>
      <c r="C440" s="229">
        <v>41470</v>
      </c>
      <c r="D440" s="228" t="s">
        <v>661</v>
      </c>
      <c r="E440" s="299" t="s">
        <v>169</v>
      </c>
      <c r="F440" s="231" t="s">
        <v>54</v>
      </c>
      <c r="G440" s="59"/>
      <c r="H440" s="59">
        <v>4600000</v>
      </c>
      <c r="I440" s="65">
        <f t="shared" si="12"/>
        <v>7</v>
      </c>
    </row>
    <row r="441" spans="1:9" s="72" customFormat="1" ht="19.5" hidden="1" customHeight="1">
      <c r="A441" s="220">
        <v>41472</v>
      </c>
      <c r="B441" s="229" t="s">
        <v>94</v>
      </c>
      <c r="C441" s="229">
        <v>41472</v>
      </c>
      <c r="D441" s="228" t="s">
        <v>666</v>
      </c>
      <c r="E441" s="299" t="s">
        <v>169</v>
      </c>
      <c r="F441" s="222" t="s">
        <v>95</v>
      </c>
      <c r="G441" s="59">
        <v>90000000</v>
      </c>
      <c r="H441" s="59"/>
      <c r="I441" s="65">
        <f t="shared" si="12"/>
        <v>7</v>
      </c>
    </row>
    <row r="442" spans="1:9" s="72" customFormat="1" ht="19.5" hidden="1" customHeight="1">
      <c r="A442" s="220">
        <v>41499</v>
      </c>
      <c r="B442" s="229" t="s">
        <v>94</v>
      </c>
      <c r="C442" s="229">
        <v>41499</v>
      </c>
      <c r="D442" s="228" t="s">
        <v>666</v>
      </c>
      <c r="E442" s="299" t="s">
        <v>169</v>
      </c>
      <c r="F442" s="231" t="s">
        <v>95</v>
      </c>
      <c r="G442" s="59">
        <v>85000000</v>
      </c>
      <c r="H442" s="59"/>
      <c r="I442" s="65">
        <f t="shared" si="12"/>
        <v>8</v>
      </c>
    </row>
    <row r="443" spans="1:9" s="72" customFormat="1" ht="19.5" hidden="1" customHeight="1">
      <c r="A443" s="220">
        <v>41517</v>
      </c>
      <c r="B443" s="229" t="s">
        <v>49</v>
      </c>
      <c r="C443" s="229">
        <v>41501</v>
      </c>
      <c r="D443" s="228" t="s">
        <v>226</v>
      </c>
      <c r="E443" s="299" t="s">
        <v>169</v>
      </c>
      <c r="F443" s="222" t="s">
        <v>151</v>
      </c>
      <c r="G443" s="59"/>
      <c r="H443" s="59">
        <v>46000000</v>
      </c>
      <c r="I443" s="65">
        <f t="shared" si="12"/>
        <v>8</v>
      </c>
    </row>
    <row r="444" spans="1:9" s="72" customFormat="1" ht="19.5" hidden="1" customHeight="1">
      <c r="A444" s="220">
        <v>41517</v>
      </c>
      <c r="B444" s="229" t="s">
        <v>49</v>
      </c>
      <c r="C444" s="229">
        <v>41501</v>
      </c>
      <c r="D444" s="228" t="s">
        <v>661</v>
      </c>
      <c r="E444" s="299" t="s">
        <v>169</v>
      </c>
      <c r="F444" s="231" t="s">
        <v>54</v>
      </c>
      <c r="G444" s="59"/>
      <c r="H444" s="59">
        <v>4600000</v>
      </c>
      <c r="I444" s="65">
        <f t="shared" si="12"/>
        <v>8</v>
      </c>
    </row>
    <row r="445" spans="1:9" s="72" customFormat="1" ht="19.5" hidden="1" customHeight="1">
      <c r="A445" s="220">
        <v>41502</v>
      </c>
      <c r="B445" s="229" t="s">
        <v>94</v>
      </c>
      <c r="C445" s="229">
        <v>41502</v>
      </c>
      <c r="D445" s="228" t="s">
        <v>666</v>
      </c>
      <c r="E445" s="299" t="s">
        <v>169</v>
      </c>
      <c r="F445" s="231" t="s">
        <v>95</v>
      </c>
      <c r="G445" s="59">
        <v>20000000</v>
      </c>
      <c r="H445" s="59"/>
      <c r="I445" s="65">
        <f t="shared" si="12"/>
        <v>8</v>
      </c>
    </row>
    <row r="446" spans="1:9" s="72" customFormat="1" ht="19.5" hidden="1" customHeight="1">
      <c r="A446" s="220">
        <v>41531</v>
      </c>
      <c r="B446" s="229" t="s">
        <v>94</v>
      </c>
      <c r="C446" s="229">
        <v>41531</v>
      </c>
      <c r="D446" s="228" t="s">
        <v>666</v>
      </c>
      <c r="E446" s="299" t="s">
        <v>169</v>
      </c>
      <c r="F446" s="231" t="s">
        <v>95</v>
      </c>
      <c r="G446" s="59">
        <v>251807450</v>
      </c>
      <c r="H446" s="59"/>
      <c r="I446" s="65">
        <f t="shared" si="12"/>
        <v>9</v>
      </c>
    </row>
    <row r="447" spans="1:9" s="72" customFormat="1" ht="19.5" hidden="1" customHeight="1">
      <c r="A447" s="220">
        <v>41547</v>
      </c>
      <c r="B447" s="229" t="s">
        <v>49</v>
      </c>
      <c r="C447" s="229">
        <v>41532</v>
      </c>
      <c r="D447" s="228" t="s">
        <v>226</v>
      </c>
      <c r="E447" s="299" t="s">
        <v>169</v>
      </c>
      <c r="F447" s="222" t="s">
        <v>151</v>
      </c>
      <c r="G447" s="59"/>
      <c r="H447" s="59">
        <v>46000000</v>
      </c>
      <c r="I447" s="65">
        <f t="shared" si="12"/>
        <v>9</v>
      </c>
    </row>
    <row r="448" spans="1:9" s="72" customFormat="1" ht="19.5" hidden="1" customHeight="1">
      <c r="A448" s="220">
        <v>41547</v>
      </c>
      <c r="B448" s="229" t="s">
        <v>49</v>
      </c>
      <c r="C448" s="229">
        <v>41532</v>
      </c>
      <c r="D448" s="228" t="s">
        <v>227</v>
      </c>
      <c r="E448" s="299" t="s">
        <v>169</v>
      </c>
      <c r="F448" s="231" t="s">
        <v>54</v>
      </c>
      <c r="G448" s="59"/>
      <c r="H448" s="59">
        <v>4600000</v>
      </c>
      <c r="I448" s="65">
        <f t="shared" si="12"/>
        <v>9</v>
      </c>
    </row>
    <row r="449" spans="1:9" s="72" customFormat="1" ht="19.5" hidden="1" customHeight="1">
      <c r="A449" s="220">
        <v>41547</v>
      </c>
      <c r="B449" s="229" t="s">
        <v>49</v>
      </c>
      <c r="C449" s="229">
        <v>41533</v>
      </c>
      <c r="D449" s="228" t="s">
        <v>667</v>
      </c>
      <c r="E449" s="299" t="s">
        <v>169</v>
      </c>
      <c r="F449" s="222" t="s">
        <v>223</v>
      </c>
      <c r="G449" s="59"/>
      <c r="H449" s="59">
        <v>22755000</v>
      </c>
      <c r="I449" s="65">
        <f t="shared" si="12"/>
        <v>9</v>
      </c>
    </row>
    <row r="450" spans="1:9" s="72" customFormat="1" ht="19.5" hidden="1" customHeight="1">
      <c r="A450" s="220">
        <v>41547</v>
      </c>
      <c r="B450" s="229" t="s">
        <v>49</v>
      </c>
      <c r="C450" s="229">
        <v>41533</v>
      </c>
      <c r="D450" s="228" t="s">
        <v>668</v>
      </c>
      <c r="E450" s="299" t="s">
        <v>169</v>
      </c>
      <c r="F450" s="231" t="s">
        <v>54</v>
      </c>
      <c r="G450" s="59"/>
      <c r="H450" s="59">
        <v>2275500</v>
      </c>
      <c r="I450" s="65">
        <f t="shared" si="12"/>
        <v>9</v>
      </c>
    </row>
    <row r="451" spans="1:9" s="72" customFormat="1" ht="19.5" hidden="1" customHeight="1">
      <c r="A451" s="220">
        <v>41549</v>
      </c>
      <c r="B451" s="229" t="s">
        <v>94</v>
      </c>
      <c r="C451" s="229">
        <v>41549</v>
      </c>
      <c r="D451" s="228" t="s">
        <v>666</v>
      </c>
      <c r="E451" s="299" t="s">
        <v>169</v>
      </c>
      <c r="F451" s="222" t="s">
        <v>95</v>
      </c>
      <c r="G451" s="59">
        <v>56000000</v>
      </c>
      <c r="H451" s="59"/>
      <c r="I451" s="65">
        <f t="shared" si="12"/>
        <v>10</v>
      </c>
    </row>
    <row r="452" spans="1:9" s="72" customFormat="1" ht="19.5" hidden="1" customHeight="1">
      <c r="A452" s="220">
        <v>41578</v>
      </c>
      <c r="B452" s="229" t="s">
        <v>49</v>
      </c>
      <c r="C452" s="229">
        <v>41562</v>
      </c>
      <c r="D452" s="228" t="s">
        <v>226</v>
      </c>
      <c r="E452" s="299" t="s">
        <v>169</v>
      </c>
      <c r="F452" s="231" t="s">
        <v>151</v>
      </c>
      <c r="G452" s="59"/>
      <c r="H452" s="59">
        <v>46000000</v>
      </c>
      <c r="I452" s="65">
        <f t="shared" si="12"/>
        <v>10</v>
      </c>
    </row>
    <row r="453" spans="1:9" s="72" customFormat="1" ht="19.5" hidden="1" customHeight="1">
      <c r="A453" s="220">
        <v>41578</v>
      </c>
      <c r="B453" s="229" t="s">
        <v>49</v>
      </c>
      <c r="C453" s="229">
        <v>41562</v>
      </c>
      <c r="D453" s="228" t="s">
        <v>227</v>
      </c>
      <c r="E453" s="299" t="s">
        <v>169</v>
      </c>
      <c r="F453" s="231" t="s">
        <v>54</v>
      </c>
      <c r="G453" s="59"/>
      <c r="H453" s="59">
        <v>4600000</v>
      </c>
      <c r="I453" s="65">
        <f t="shared" si="12"/>
        <v>10</v>
      </c>
    </row>
    <row r="454" spans="1:9" s="72" customFormat="1" ht="19.5" hidden="1" customHeight="1">
      <c r="A454" s="220">
        <v>41608</v>
      </c>
      <c r="B454" s="229" t="s">
        <v>49</v>
      </c>
      <c r="C454" s="229">
        <v>41593</v>
      </c>
      <c r="D454" s="228" t="s">
        <v>226</v>
      </c>
      <c r="E454" s="299" t="s">
        <v>169</v>
      </c>
      <c r="F454" s="231" t="s">
        <v>151</v>
      </c>
      <c r="G454" s="59"/>
      <c r="H454" s="59">
        <v>46000000</v>
      </c>
      <c r="I454" s="65">
        <f t="shared" si="12"/>
        <v>11</v>
      </c>
    </row>
    <row r="455" spans="1:9" s="72" customFormat="1" ht="19.5" hidden="1" customHeight="1">
      <c r="A455" s="220">
        <v>41608</v>
      </c>
      <c r="B455" s="229" t="s">
        <v>49</v>
      </c>
      <c r="C455" s="229">
        <v>41593</v>
      </c>
      <c r="D455" s="228" t="s">
        <v>227</v>
      </c>
      <c r="E455" s="299" t="s">
        <v>169</v>
      </c>
      <c r="F455" s="231" t="s">
        <v>54</v>
      </c>
      <c r="G455" s="59"/>
      <c r="H455" s="59">
        <v>4600000</v>
      </c>
      <c r="I455" s="65">
        <f t="shared" si="12"/>
        <v>11</v>
      </c>
    </row>
    <row r="456" spans="1:9" s="72" customFormat="1" ht="19.5" hidden="1" customHeight="1">
      <c r="A456" s="220">
        <v>41596</v>
      </c>
      <c r="B456" s="229" t="s">
        <v>94</v>
      </c>
      <c r="C456" s="229">
        <v>41596</v>
      </c>
      <c r="D456" s="228" t="s">
        <v>666</v>
      </c>
      <c r="E456" s="299" t="s">
        <v>169</v>
      </c>
      <c r="F456" s="231" t="s">
        <v>95</v>
      </c>
      <c r="G456" s="59">
        <v>1000000</v>
      </c>
      <c r="H456" s="59"/>
      <c r="I456" s="65">
        <f t="shared" si="12"/>
        <v>11</v>
      </c>
    </row>
    <row r="457" spans="1:9" s="72" customFormat="1" ht="19.5" hidden="1" customHeight="1">
      <c r="A457" s="220">
        <v>41596</v>
      </c>
      <c r="B457" s="229" t="s">
        <v>94</v>
      </c>
      <c r="C457" s="229">
        <v>41596</v>
      </c>
      <c r="D457" s="228" t="s">
        <v>666</v>
      </c>
      <c r="E457" s="299" t="s">
        <v>169</v>
      </c>
      <c r="F457" s="231" t="s">
        <v>95</v>
      </c>
      <c r="G457" s="59">
        <v>73000000</v>
      </c>
      <c r="H457" s="59"/>
      <c r="I457" s="65">
        <f t="shared" si="12"/>
        <v>11</v>
      </c>
    </row>
    <row r="458" spans="1:9" s="72" customFormat="1" ht="19.5" hidden="1" customHeight="1">
      <c r="A458" s="220">
        <v>41639</v>
      </c>
      <c r="B458" s="229" t="s">
        <v>49</v>
      </c>
      <c r="C458" s="229">
        <v>41623</v>
      </c>
      <c r="D458" s="228" t="s">
        <v>226</v>
      </c>
      <c r="E458" s="299" t="s">
        <v>169</v>
      </c>
      <c r="F458" s="231" t="s">
        <v>151</v>
      </c>
      <c r="G458" s="59"/>
      <c r="H458" s="59">
        <v>46000000</v>
      </c>
      <c r="I458" s="65">
        <f t="shared" si="12"/>
        <v>12</v>
      </c>
    </row>
    <row r="459" spans="1:9" s="72" customFormat="1" ht="19.5" hidden="1" customHeight="1">
      <c r="A459" s="220">
        <v>41639</v>
      </c>
      <c r="B459" s="220" t="s">
        <v>49</v>
      </c>
      <c r="C459" s="220">
        <v>41623</v>
      </c>
      <c r="D459" s="221" t="s">
        <v>227</v>
      </c>
      <c r="E459" s="299" t="s">
        <v>169</v>
      </c>
      <c r="F459" s="222" t="s">
        <v>54</v>
      </c>
      <c r="G459" s="56"/>
      <c r="H459" s="56">
        <v>4600000</v>
      </c>
      <c r="I459" s="65">
        <f t="shared" si="12"/>
        <v>12</v>
      </c>
    </row>
    <row r="460" spans="1:9" s="72" customFormat="1" ht="19.5" hidden="1" customHeight="1">
      <c r="A460" s="220">
        <v>41631</v>
      </c>
      <c r="B460" s="220" t="s">
        <v>94</v>
      </c>
      <c r="C460" s="220">
        <v>41631</v>
      </c>
      <c r="D460" s="221" t="s">
        <v>666</v>
      </c>
      <c r="E460" s="299" t="s">
        <v>169</v>
      </c>
      <c r="F460" s="222" t="s">
        <v>95</v>
      </c>
      <c r="G460" s="56">
        <v>60000000</v>
      </c>
      <c r="H460" s="56"/>
      <c r="I460" s="65">
        <f t="shared" si="12"/>
        <v>12</v>
      </c>
    </row>
    <row r="461" spans="1:9" s="72" customFormat="1" ht="19.5" hidden="1" customHeight="1">
      <c r="A461" s="220">
        <v>41638</v>
      </c>
      <c r="B461" s="220" t="s">
        <v>94</v>
      </c>
      <c r="C461" s="220">
        <v>41638</v>
      </c>
      <c r="D461" s="221" t="s">
        <v>666</v>
      </c>
      <c r="E461" s="299" t="s">
        <v>169</v>
      </c>
      <c r="F461" s="222" t="s">
        <v>95</v>
      </c>
      <c r="G461" s="56">
        <v>70000000</v>
      </c>
      <c r="H461" s="56"/>
      <c r="I461" s="65">
        <f t="shared" si="12"/>
        <v>12</v>
      </c>
    </row>
    <row r="462" spans="1:9" s="72" customFormat="1" ht="19.5" hidden="1" customHeight="1">
      <c r="A462" s="220">
        <f>C462</f>
        <v>41425</v>
      </c>
      <c r="B462" s="220" t="s">
        <v>49</v>
      </c>
      <c r="C462" s="220">
        <v>41425</v>
      </c>
      <c r="D462" s="236" t="s">
        <v>669</v>
      </c>
      <c r="E462" s="299" t="s">
        <v>67</v>
      </c>
      <c r="F462" s="222" t="s">
        <v>151</v>
      </c>
      <c r="G462" s="56"/>
      <c r="H462" s="56">
        <v>4000000</v>
      </c>
      <c r="I462" s="65">
        <f t="shared" ref="I462:I525" si="13">IF(A462&lt;&gt;"",MONTH(A462),"")</f>
        <v>5</v>
      </c>
    </row>
    <row r="463" spans="1:9" s="72" customFormat="1" ht="19.5" hidden="1" customHeight="1">
      <c r="A463" s="220">
        <f>C463</f>
        <v>41460</v>
      </c>
      <c r="B463" s="220" t="s">
        <v>94</v>
      </c>
      <c r="C463" s="220">
        <v>41460</v>
      </c>
      <c r="D463" s="221" t="s">
        <v>670</v>
      </c>
      <c r="E463" s="299" t="s">
        <v>67</v>
      </c>
      <c r="F463" s="222" t="s">
        <v>95</v>
      </c>
      <c r="G463" s="56">
        <v>4000000</v>
      </c>
      <c r="H463" s="56"/>
      <c r="I463" s="65">
        <f t="shared" si="13"/>
        <v>7</v>
      </c>
    </row>
    <row r="464" spans="1:9" s="72" customFormat="1" ht="19.5" hidden="1" customHeight="1">
      <c r="A464" s="220">
        <f>C464</f>
        <v>41547</v>
      </c>
      <c r="B464" s="220" t="s">
        <v>49</v>
      </c>
      <c r="C464" s="220">
        <v>41547</v>
      </c>
      <c r="D464" s="221" t="s">
        <v>671</v>
      </c>
      <c r="E464" s="299" t="s">
        <v>67</v>
      </c>
      <c r="F464" s="222" t="s">
        <v>151</v>
      </c>
      <c r="G464" s="56"/>
      <c r="H464" s="56">
        <v>12000000</v>
      </c>
      <c r="I464" s="65">
        <f t="shared" si="13"/>
        <v>9</v>
      </c>
    </row>
    <row r="465" spans="1:9" s="72" customFormat="1" ht="19.5" hidden="1" customHeight="1">
      <c r="A465" s="220">
        <f>C465</f>
        <v>41592</v>
      </c>
      <c r="B465" s="220" t="s">
        <v>94</v>
      </c>
      <c r="C465" s="220">
        <v>41592</v>
      </c>
      <c r="D465" s="221" t="s">
        <v>672</v>
      </c>
      <c r="E465" s="299" t="s">
        <v>67</v>
      </c>
      <c r="F465" s="222" t="s">
        <v>95</v>
      </c>
      <c r="G465" s="56">
        <v>12000000</v>
      </c>
      <c r="H465" s="56"/>
      <c r="I465" s="65">
        <f t="shared" si="13"/>
        <v>11</v>
      </c>
    </row>
    <row r="466" spans="1:9" s="72" customFormat="1" ht="19.5" hidden="1" customHeight="1">
      <c r="A466" s="220">
        <f>C466</f>
        <v>41639</v>
      </c>
      <c r="B466" s="220" t="s">
        <v>49</v>
      </c>
      <c r="C466" s="220">
        <v>41639</v>
      </c>
      <c r="D466" s="221" t="s">
        <v>671</v>
      </c>
      <c r="E466" s="299" t="s">
        <v>67</v>
      </c>
      <c r="F466" s="222" t="s">
        <v>151</v>
      </c>
      <c r="G466" s="56"/>
      <c r="H466" s="56">
        <v>12000000</v>
      </c>
      <c r="I466" s="65">
        <f t="shared" si="13"/>
        <v>12</v>
      </c>
    </row>
    <row r="467" spans="1:9" s="72" customFormat="1" ht="19.5" hidden="1" customHeight="1">
      <c r="A467" s="220">
        <v>41517</v>
      </c>
      <c r="B467" s="223" t="s">
        <v>49</v>
      </c>
      <c r="C467" s="220">
        <v>41500</v>
      </c>
      <c r="D467" s="221" t="s">
        <v>673</v>
      </c>
      <c r="E467" s="299" t="s">
        <v>467</v>
      </c>
      <c r="F467" s="222" t="s">
        <v>151</v>
      </c>
      <c r="G467" s="56"/>
      <c r="H467" s="56">
        <v>50909091</v>
      </c>
      <c r="I467" s="65">
        <f t="shared" si="13"/>
        <v>8</v>
      </c>
    </row>
    <row r="468" spans="1:9" s="72" customFormat="1" ht="19.5" hidden="1" customHeight="1">
      <c r="A468" s="220">
        <v>41517</v>
      </c>
      <c r="B468" s="223" t="s">
        <v>49</v>
      </c>
      <c r="C468" s="220">
        <v>41500</v>
      </c>
      <c r="D468" s="221" t="s">
        <v>674</v>
      </c>
      <c r="E468" s="299" t="s">
        <v>467</v>
      </c>
      <c r="F468" s="222" t="s">
        <v>54</v>
      </c>
      <c r="G468" s="56"/>
      <c r="H468" s="56">
        <v>5090909</v>
      </c>
      <c r="I468" s="65">
        <f t="shared" si="13"/>
        <v>8</v>
      </c>
    </row>
    <row r="469" spans="1:9" s="72" customFormat="1" ht="19.5" hidden="1" customHeight="1">
      <c r="A469" s="220">
        <f>C469</f>
        <v>41522</v>
      </c>
      <c r="B469" s="223" t="s">
        <v>94</v>
      </c>
      <c r="C469" s="220">
        <v>41522</v>
      </c>
      <c r="D469" s="221" t="s">
        <v>675</v>
      </c>
      <c r="E469" s="299" t="s">
        <v>467</v>
      </c>
      <c r="F469" s="222" t="s">
        <v>95</v>
      </c>
      <c r="G469" s="56">
        <v>56000000</v>
      </c>
      <c r="H469" s="56"/>
      <c r="I469" s="65">
        <f t="shared" si="13"/>
        <v>9</v>
      </c>
    </row>
    <row r="470" spans="1:9" s="72" customFormat="1" ht="19.5" hidden="1" customHeight="1">
      <c r="A470" s="220">
        <f>C470</f>
        <v>41354</v>
      </c>
      <c r="B470" s="223" t="s">
        <v>94</v>
      </c>
      <c r="C470" s="220">
        <v>41354</v>
      </c>
      <c r="D470" s="221" t="s">
        <v>676</v>
      </c>
      <c r="E470" s="299" t="s">
        <v>64</v>
      </c>
      <c r="F470" s="222" t="s">
        <v>95</v>
      </c>
      <c r="G470" s="56">
        <v>61000000</v>
      </c>
      <c r="H470" s="56"/>
      <c r="I470" s="65">
        <f t="shared" si="13"/>
        <v>3</v>
      </c>
    </row>
    <row r="471" spans="1:9" s="72" customFormat="1" ht="19.5" hidden="1" customHeight="1">
      <c r="A471" s="220">
        <f>C471</f>
        <v>41425</v>
      </c>
      <c r="B471" s="223" t="s">
        <v>49</v>
      </c>
      <c r="C471" s="220">
        <v>41425</v>
      </c>
      <c r="D471" s="221" t="s">
        <v>677</v>
      </c>
      <c r="E471" s="299" t="s">
        <v>64</v>
      </c>
      <c r="F471" s="222" t="s">
        <v>678</v>
      </c>
      <c r="G471" s="56"/>
      <c r="H471" s="56">
        <v>108970000</v>
      </c>
      <c r="I471" s="65">
        <f t="shared" si="13"/>
        <v>5</v>
      </c>
    </row>
    <row r="472" spans="1:9" s="72" customFormat="1" ht="19.5" hidden="1" customHeight="1">
      <c r="A472" s="220">
        <f>C472</f>
        <v>41425</v>
      </c>
      <c r="B472" s="223" t="s">
        <v>49</v>
      </c>
      <c r="C472" s="220">
        <v>41425</v>
      </c>
      <c r="D472" s="221" t="s">
        <v>679</v>
      </c>
      <c r="E472" s="299" t="s">
        <v>64</v>
      </c>
      <c r="F472" s="222" t="s">
        <v>54</v>
      </c>
      <c r="G472" s="56"/>
      <c r="H472" s="56">
        <v>10897000</v>
      </c>
      <c r="I472" s="65">
        <f t="shared" si="13"/>
        <v>5</v>
      </c>
    </row>
    <row r="473" spans="1:9" s="72" customFormat="1" ht="19.5" hidden="1" customHeight="1">
      <c r="A473" s="220">
        <f>C473</f>
        <v>41543</v>
      </c>
      <c r="B473" s="223" t="s">
        <v>94</v>
      </c>
      <c r="C473" s="220">
        <v>41543</v>
      </c>
      <c r="D473" s="221" t="s">
        <v>680</v>
      </c>
      <c r="E473" s="299" t="s">
        <v>167</v>
      </c>
      <c r="F473" s="222" t="s">
        <v>95</v>
      </c>
      <c r="G473" s="56">
        <v>600000</v>
      </c>
      <c r="H473" s="56"/>
      <c r="I473" s="65">
        <f t="shared" si="13"/>
        <v>9</v>
      </c>
    </row>
    <row r="474" spans="1:9" s="72" customFormat="1" ht="19.5" hidden="1" customHeight="1">
      <c r="A474" s="73">
        <v>41547</v>
      </c>
      <c r="B474" s="58" t="s">
        <v>49</v>
      </c>
      <c r="C474" s="220">
        <v>41608</v>
      </c>
      <c r="D474" s="221" t="s">
        <v>224</v>
      </c>
      <c r="E474" s="299" t="s">
        <v>167</v>
      </c>
      <c r="F474" s="222" t="s">
        <v>151</v>
      </c>
      <c r="G474" s="57"/>
      <c r="H474" s="56">
        <v>600000</v>
      </c>
      <c r="I474" s="65">
        <f t="shared" si="13"/>
        <v>9</v>
      </c>
    </row>
    <row r="475" spans="1:9" s="72" customFormat="1" ht="19.5" hidden="1" customHeight="1">
      <c r="A475" s="220">
        <v>41517</v>
      </c>
      <c r="B475" s="223" t="s">
        <v>49</v>
      </c>
      <c r="C475" s="220">
        <v>41514</v>
      </c>
      <c r="D475" s="221" t="s">
        <v>105</v>
      </c>
      <c r="E475" s="299" t="s">
        <v>65</v>
      </c>
      <c r="F475" s="222" t="s">
        <v>151</v>
      </c>
      <c r="G475" s="56"/>
      <c r="H475" s="56">
        <v>11900000</v>
      </c>
      <c r="I475" s="65">
        <f t="shared" si="13"/>
        <v>8</v>
      </c>
    </row>
    <row r="476" spans="1:9" s="72" customFormat="1" ht="19.5" hidden="1" customHeight="1">
      <c r="A476" s="220">
        <v>41517</v>
      </c>
      <c r="B476" s="223" t="s">
        <v>49</v>
      </c>
      <c r="C476" s="220">
        <v>41514</v>
      </c>
      <c r="D476" s="221" t="s">
        <v>106</v>
      </c>
      <c r="E476" s="299" t="s">
        <v>65</v>
      </c>
      <c r="F476" s="222" t="s">
        <v>54</v>
      </c>
      <c r="G476" s="56"/>
      <c r="H476" s="56">
        <v>1190000</v>
      </c>
      <c r="I476" s="65">
        <f t="shared" si="13"/>
        <v>8</v>
      </c>
    </row>
    <row r="477" spans="1:9" s="72" customFormat="1" ht="19.5" hidden="1" customHeight="1">
      <c r="A477" s="220">
        <v>41522</v>
      </c>
      <c r="B477" s="223" t="s">
        <v>94</v>
      </c>
      <c r="C477" s="220">
        <v>41522</v>
      </c>
      <c r="D477" s="221" t="s">
        <v>681</v>
      </c>
      <c r="E477" s="299" t="s">
        <v>65</v>
      </c>
      <c r="F477" s="222" t="s">
        <v>95</v>
      </c>
      <c r="G477" s="56">
        <v>13090000</v>
      </c>
      <c r="H477" s="56"/>
      <c r="I477" s="65">
        <f t="shared" si="13"/>
        <v>9</v>
      </c>
    </row>
    <row r="478" spans="1:9" s="72" customFormat="1" ht="19.5" hidden="1" customHeight="1">
      <c r="A478" s="73">
        <v>41305</v>
      </c>
      <c r="B478" s="58" t="s">
        <v>49</v>
      </c>
      <c r="C478" s="73">
        <v>41293</v>
      </c>
      <c r="D478" s="57" t="s">
        <v>682</v>
      </c>
      <c r="E478" s="299" t="s">
        <v>468</v>
      </c>
      <c r="F478" s="222" t="s">
        <v>151</v>
      </c>
      <c r="G478" s="57"/>
      <c r="H478" s="56">
        <v>5000091</v>
      </c>
      <c r="I478" s="65">
        <f t="shared" si="13"/>
        <v>1</v>
      </c>
    </row>
    <row r="479" spans="1:9" s="72" customFormat="1" ht="19.5" hidden="1" customHeight="1">
      <c r="A479" s="73">
        <v>41305</v>
      </c>
      <c r="B479" s="235" t="s">
        <v>49</v>
      </c>
      <c r="C479" s="73">
        <v>41293</v>
      </c>
      <c r="D479" s="76" t="s">
        <v>683</v>
      </c>
      <c r="E479" s="299" t="s">
        <v>468</v>
      </c>
      <c r="F479" s="231" t="s">
        <v>54</v>
      </c>
      <c r="G479" s="57"/>
      <c r="H479" s="56">
        <v>500909</v>
      </c>
      <c r="I479" s="65">
        <f t="shared" si="13"/>
        <v>1</v>
      </c>
    </row>
    <row r="480" spans="1:9" s="72" customFormat="1" ht="19.5" hidden="1" customHeight="1">
      <c r="A480" s="73">
        <v>41305</v>
      </c>
      <c r="B480" s="232" t="s">
        <v>49</v>
      </c>
      <c r="C480" s="73">
        <v>41293</v>
      </c>
      <c r="D480" s="57" t="s">
        <v>682</v>
      </c>
      <c r="E480" s="299" t="s">
        <v>468</v>
      </c>
      <c r="F480" s="222" t="s">
        <v>151</v>
      </c>
      <c r="G480" s="57"/>
      <c r="H480" s="56">
        <v>1400000</v>
      </c>
      <c r="I480" s="65">
        <f t="shared" si="13"/>
        <v>1</v>
      </c>
    </row>
    <row r="481" spans="1:9" s="72" customFormat="1" ht="19.5" hidden="1" customHeight="1">
      <c r="A481" s="233">
        <v>41305</v>
      </c>
      <c r="B481" s="232" t="s">
        <v>49</v>
      </c>
      <c r="C481" s="73">
        <v>41293</v>
      </c>
      <c r="D481" s="76" t="s">
        <v>683</v>
      </c>
      <c r="E481" s="299" t="s">
        <v>468</v>
      </c>
      <c r="F481" s="231" t="s">
        <v>54</v>
      </c>
      <c r="G481" s="76"/>
      <c r="H481" s="59">
        <v>140000</v>
      </c>
      <c r="I481" s="65">
        <f t="shared" si="13"/>
        <v>1</v>
      </c>
    </row>
    <row r="482" spans="1:9" s="72" customFormat="1" ht="19.5" hidden="1" customHeight="1">
      <c r="A482" s="233">
        <v>41377</v>
      </c>
      <c r="B482" s="232" t="s">
        <v>94</v>
      </c>
      <c r="C482" s="233">
        <v>41377</v>
      </c>
      <c r="D482" s="228" t="s">
        <v>684</v>
      </c>
      <c r="E482" s="299" t="s">
        <v>468</v>
      </c>
      <c r="F482" s="231" t="s">
        <v>95</v>
      </c>
      <c r="G482" s="76">
        <v>7041000</v>
      </c>
      <c r="H482" s="59"/>
      <c r="I482" s="65">
        <f t="shared" si="13"/>
        <v>4</v>
      </c>
    </row>
    <row r="483" spans="1:9" s="72" customFormat="1" ht="19.5" hidden="1" customHeight="1">
      <c r="A483" s="220">
        <f>C483</f>
        <v>41341</v>
      </c>
      <c r="B483" s="229" t="s">
        <v>94</v>
      </c>
      <c r="C483" s="220">
        <v>41341</v>
      </c>
      <c r="D483" s="228" t="s">
        <v>685</v>
      </c>
      <c r="E483" s="299" t="s">
        <v>469</v>
      </c>
      <c r="F483" s="231" t="s">
        <v>95</v>
      </c>
      <c r="G483" s="57">
        <v>15339450</v>
      </c>
      <c r="H483" s="56"/>
      <c r="I483" s="65">
        <f t="shared" si="13"/>
        <v>3</v>
      </c>
    </row>
    <row r="484" spans="1:9" s="72" customFormat="1" ht="19.5" hidden="1" customHeight="1">
      <c r="A484" s="220">
        <v>41455</v>
      </c>
      <c r="B484" s="58" t="s">
        <v>49</v>
      </c>
      <c r="C484" s="73">
        <v>41452</v>
      </c>
      <c r="D484" s="57" t="s">
        <v>686</v>
      </c>
      <c r="E484" s="299" t="s">
        <v>118</v>
      </c>
      <c r="F484" s="222" t="s">
        <v>223</v>
      </c>
      <c r="G484" s="57"/>
      <c r="H484" s="56">
        <v>1830448</v>
      </c>
      <c r="I484" s="65">
        <f t="shared" si="13"/>
        <v>6</v>
      </c>
    </row>
    <row r="485" spans="1:9" s="72" customFormat="1" ht="19.5" hidden="1" customHeight="1">
      <c r="A485" s="220">
        <v>41455</v>
      </c>
      <c r="B485" s="235" t="s">
        <v>49</v>
      </c>
      <c r="C485" s="73">
        <v>41452</v>
      </c>
      <c r="D485" s="76" t="s">
        <v>687</v>
      </c>
      <c r="E485" s="299" t="s">
        <v>118</v>
      </c>
      <c r="F485" s="231" t="s">
        <v>54</v>
      </c>
      <c r="G485" s="57"/>
      <c r="H485" s="56">
        <v>183045</v>
      </c>
      <c r="I485" s="65">
        <f t="shared" si="13"/>
        <v>6</v>
      </c>
    </row>
    <row r="486" spans="1:9" s="72" customFormat="1" ht="19.5" hidden="1" customHeight="1">
      <c r="A486" s="220">
        <v>41455</v>
      </c>
      <c r="B486" s="235" t="s">
        <v>49</v>
      </c>
      <c r="C486" s="73">
        <v>41452</v>
      </c>
      <c r="D486" s="76" t="s">
        <v>688</v>
      </c>
      <c r="E486" s="299" t="s">
        <v>118</v>
      </c>
      <c r="F486" s="231" t="s">
        <v>223</v>
      </c>
      <c r="G486" s="57"/>
      <c r="H486" s="56">
        <v>9907956</v>
      </c>
      <c r="I486" s="65">
        <f t="shared" si="13"/>
        <v>6</v>
      </c>
    </row>
    <row r="487" spans="1:9" s="72" customFormat="1" ht="19.5" hidden="1" customHeight="1">
      <c r="A487" s="229">
        <v>41517</v>
      </c>
      <c r="B487" s="235" t="s">
        <v>49</v>
      </c>
      <c r="C487" s="233">
        <v>41500</v>
      </c>
      <c r="D487" s="76" t="s">
        <v>689</v>
      </c>
      <c r="E487" s="299" t="s">
        <v>118</v>
      </c>
      <c r="F487" s="222" t="s">
        <v>223</v>
      </c>
      <c r="G487" s="76"/>
      <c r="H487" s="59">
        <v>2998375</v>
      </c>
      <c r="I487" s="65">
        <f t="shared" si="13"/>
        <v>8</v>
      </c>
    </row>
    <row r="488" spans="1:9" s="72" customFormat="1" ht="19.5" hidden="1" customHeight="1">
      <c r="A488" s="229">
        <v>41517</v>
      </c>
      <c r="B488" s="235" t="s">
        <v>49</v>
      </c>
      <c r="C488" s="233">
        <v>41500</v>
      </c>
      <c r="D488" s="76" t="s">
        <v>690</v>
      </c>
      <c r="E488" s="299" t="s">
        <v>118</v>
      </c>
      <c r="F488" s="231" t="s">
        <v>54</v>
      </c>
      <c r="G488" s="76"/>
      <c r="H488" s="59">
        <v>299838</v>
      </c>
      <c r="I488" s="65">
        <f t="shared" si="13"/>
        <v>8</v>
      </c>
    </row>
    <row r="489" spans="1:9" s="72" customFormat="1" ht="19.5" hidden="1" customHeight="1">
      <c r="A489" s="229">
        <v>41517</v>
      </c>
      <c r="B489" s="235" t="s">
        <v>49</v>
      </c>
      <c r="C489" s="233">
        <v>41500</v>
      </c>
      <c r="D489" s="76" t="s">
        <v>117</v>
      </c>
      <c r="E489" s="299" t="s">
        <v>118</v>
      </c>
      <c r="F489" s="231" t="s">
        <v>223</v>
      </c>
      <c r="G489" s="76"/>
      <c r="H489" s="59">
        <v>14787500</v>
      </c>
      <c r="I489" s="65">
        <f t="shared" si="13"/>
        <v>8</v>
      </c>
    </row>
    <row r="490" spans="1:9" s="72" customFormat="1" ht="19.5" hidden="1" customHeight="1">
      <c r="A490" s="229">
        <v>41517</v>
      </c>
      <c r="B490" s="235" t="s">
        <v>49</v>
      </c>
      <c r="C490" s="233">
        <v>41502</v>
      </c>
      <c r="D490" s="76" t="s">
        <v>691</v>
      </c>
      <c r="E490" s="299" t="s">
        <v>118</v>
      </c>
      <c r="F490" s="222" t="s">
        <v>223</v>
      </c>
      <c r="G490" s="76"/>
      <c r="H490" s="59">
        <v>1329500</v>
      </c>
      <c r="I490" s="65">
        <f t="shared" si="13"/>
        <v>8</v>
      </c>
    </row>
    <row r="491" spans="1:9" s="72" customFormat="1" ht="19.5" hidden="1" customHeight="1">
      <c r="A491" s="229">
        <v>41517</v>
      </c>
      <c r="B491" s="235" t="s">
        <v>49</v>
      </c>
      <c r="C491" s="233">
        <v>41502</v>
      </c>
      <c r="D491" s="76" t="s">
        <v>692</v>
      </c>
      <c r="E491" s="299" t="s">
        <v>118</v>
      </c>
      <c r="F491" s="231" t="s">
        <v>54</v>
      </c>
      <c r="G491" s="76"/>
      <c r="H491" s="59">
        <v>132950</v>
      </c>
      <c r="I491" s="65">
        <f t="shared" si="13"/>
        <v>8</v>
      </c>
    </row>
    <row r="492" spans="1:9" s="72" customFormat="1" ht="19.5" hidden="1" customHeight="1">
      <c r="A492" s="229">
        <v>41517</v>
      </c>
      <c r="B492" s="235" t="s">
        <v>49</v>
      </c>
      <c r="C492" s="233">
        <v>41502</v>
      </c>
      <c r="D492" s="76" t="s">
        <v>117</v>
      </c>
      <c r="E492" s="299" t="s">
        <v>118</v>
      </c>
      <c r="F492" s="231" t="s">
        <v>223</v>
      </c>
      <c r="G492" s="76"/>
      <c r="H492" s="59">
        <v>6506500</v>
      </c>
      <c r="I492" s="65">
        <f t="shared" si="13"/>
        <v>8</v>
      </c>
    </row>
    <row r="493" spans="1:9" s="72" customFormat="1" ht="19.5" hidden="1" customHeight="1">
      <c r="A493" s="229">
        <v>41517</v>
      </c>
      <c r="B493" s="235" t="s">
        <v>49</v>
      </c>
      <c r="C493" s="233">
        <v>41514</v>
      </c>
      <c r="D493" s="76" t="s">
        <v>693</v>
      </c>
      <c r="E493" s="299" t="s">
        <v>118</v>
      </c>
      <c r="F493" s="222" t="s">
        <v>223</v>
      </c>
      <c r="G493" s="76"/>
      <c r="H493" s="59">
        <v>3122800</v>
      </c>
      <c r="I493" s="65">
        <f t="shared" si="13"/>
        <v>8</v>
      </c>
    </row>
    <row r="494" spans="1:9" s="72" customFormat="1" ht="19.5" hidden="1" customHeight="1">
      <c r="A494" s="229">
        <v>41517</v>
      </c>
      <c r="B494" s="235" t="s">
        <v>49</v>
      </c>
      <c r="C494" s="233">
        <v>41514</v>
      </c>
      <c r="D494" s="76" t="s">
        <v>694</v>
      </c>
      <c r="E494" s="299" t="s">
        <v>118</v>
      </c>
      <c r="F494" s="231" t="s">
        <v>54</v>
      </c>
      <c r="G494" s="76"/>
      <c r="H494" s="59">
        <v>312280</v>
      </c>
      <c r="I494" s="65">
        <f t="shared" si="13"/>
        <v>8</v>
      </c>
    </row>
    <row r="495" spans="1:9" s="72" customFormat="1" ht="19.5" hidden="1" customHeight="1">
      <c r="A495" s="229">
        <v>41517</v>
      </c>
      <c r="B495" s="235" t="s">
        <v>49</v>
      </c>
      <c r="C495" s="233">
        <v>41514</v>
      </c>
      <c r="D495" s="76" t="s">
        <v>117</v>
      </c>
      <c r="E495" s="299" t="s">
        <v>118</v>
      </c>
      <c r="F495" s="231" t="s">
        <v>223</v>
      </c>
      <c r="G495" s="76"/>
      <c r="H495" s="59">
        <v>24380000</v>
      </c>
      <c r="I495" s="65">
        <f t="shared" si="13"/>
        <v>8</v>
      </c>
    </row>
    <row r="496" spans="1:9" s="72" customFormat="1" ht="19.5" hidden="1" customHeight="1">
      <c r="A496" s="229">
        <v>41517</v>
      </c>
      <c r="B496" s="235" t="s">
        <v>49</v>
      </c>
      <c r="C496" s="233">
        <v>41514</v>
      </c>
      <c r="D496" s="76" t="s">
        <v>695</v>
      </c>
      <c r="E496" s="299" t="s">
        <v>118</v>
      </c>
      <c r="F496" s="222" t="s">
        <v>223</v>
      </c>
      <c r="G496" s="76"/>
      <c r="H496" s="59">
        <v>3207600</v>
      </c>
      <c r="I496" s="65">
        <f t="shared" si="13"/>
        <v>8</v>
      </c>
    </row>
    <row r="497" spans="1:9" s="72" customFormat="1" ht="19.5" hidden="1" customHeight="1">
      <c r="A497" s="229">
        <v>41517</v>
      </c>
      <c r="B497" s="235" t="s">
        <v>49</v>
      </c>
      <c r="C497" s="233">
        <v>41514</v>
      </c>
      <c r="D497" s="76" t="s">
        <v>696</v>
      </c>
      <c r="E497" s="299" t="s">
        <v>118</v>
      </c>
      <c r="F497" s="231" t="s">
        <v>54</v>
      </c>
      <c r="G497" s="76"/>
      <c r="H497" s="59">
        <v>320760</v>
      </c>
      <c r="I497" s="65">
        <f t="shared" si="13"/>
        <v>8</v>
      </c>
    </row>
    <row r="498" spans="1:9" s="72" customFormat="1" ht="19.5" hidden="1" customHeight="1">
      <c r="A498" s="229">
        <v>41517</v>
      </c>
      <c r="B498" s="235" t="s">
        <v>49</v>
      </c>
      <c r="C498" s="233">
        <v>41514</v>
      </c>
      <c r="D498" s="76" t="s">
        <v>117</v>
      </c>
      <c r="E498" s="299" t="s">
        <v>118</v>
      </c>
      <c r="F498" s="231" t="s">
        <v>223</v>
      </c>
      <c r="G498" s="76"/>
      <c r="H498" s="59">
        <v>16536000</v>
      </c>
      <c r="I498" s="65">
        <f t="shared" si="13"/>
        <v>8</v>
      </c>
    </row>
    <row r="499" spans="1:9" s="72" customFormat="1" ht="19.5" hidden="1" customHeight="1">
      <c r="A499" s="229">
        <v>41514</v>
      </c>
      <c r="B499" s="235" t="s">
        <v>94</v>
      </c>
      <c r="C499" s="233">
        <v>41514</v>
      </c>
      <c r="D499" s="76" t="s">
        <v>697</v>
      </c>
      <c r="E499" s="299" t="s">
        <v>118</v>
      </c>
      <c r="F499" s="222" t="s">
        <v>95</v>
      </c>
      <c r="G499" s="76">
        <v>11921449</v>
      </c>
      <c r="H499" s="59"/>
      <c r="I499" s="65">
        <f t="shared" si="13"/>
        <v>8</v>
      </c>
    </row>
    <row r="500" spans="1:9" s="72" customFormat="1" ht="19.5" hidden="1" customHeight="1">
      <c r="A500" s="229">
        <v>41517</v>
      </c>
      <c r="B500" s="235" t="s">
        <v>49</v>
      </c>
      <c r="C500" s="233">
        <v>41516</v>
      </c>
      <c r="D500" s="76" t="s">
        <v>695</v>
      </c>
      <c r="E500" s="299" t="s">
        <v>118</v>
      </c>
      <c r="F500" s="231" t="s">
        <v>223</v>
      </c>
      <c r="G500" s="76"/>
      <c r="H500" s="59">
        <v>3405140</v>
      </c>
      <c r="I500" s="65">
        <f t="shared" si="13"/>
        <v>8</v>
      </c>
    </row>
    <row r="501" spans="1:9" s="72" customFormat="1" ht="19.5" hidden="1" customHeight="1">
      <c r="A501" s="229">
        <v>41517</v>
      </c>
      <c r="B501" s="235" t="s">
        <v>49</v>
      </c>
      <c r="C501" s="233">
        <v>41516</v>
      </c>
      <c r="D501" s="76" t="s">
        <v>696</v>
      </c>
      <c r="E501" s="299" t="s">
        <v>118</v>
      </c>
      <c r="F501" s="231" t="s">
        <v>54</v>
      </c>
      <c r="G501" s="76"/>
      <c r="H501" s="59">
        <v>340514</v>
      </c>
      <c r="I501" s="65">
        <f t="shared" si="13"/>
        <v>8</v>
      </c>
    </row>
    <row r="502" spans="1:9" s="72" customFormat="1" ht="19.5" hidden="1" customHeight="1">
      <c r="A502" s="229">
        <v>41517</v>
      </c>
      <c r="B502" s="235" t="s">
        <v>49</v>
      </c>
      <c r="C502" s="233">
        <v>41516</v>
      </c>
      <c r="D502" s="76" t="s">
        <v>117</v>
      </c>
      <c r="E502" s="299" t="s">
        <v>118</v>
      </c>
      <c r="F502" s="231" t="s">
        <v>223</v>
      </c>
      <c r="G502" s="76"/>
      <c r="H502" s="59">
        <v>14826000</v>
      </c>
      <c r="I502" s="65">
        <f t="shared" si="13"/>
        <v>8</v>
      </c>
    </row>
    <row r="503" spans="1:9" s="72" customFormat="1" ht="19.5" hidden="1" customHeight="1">
      <c r="A503" s="229">
        <v>41547</v>
      </c>
      <c r="B503" s="235" t="s">
        <v>49</v>
      </c>
      <c r="C503" s="233">
        <v>41520</v>
      </c>
      <c r="D503" s="76" t="s">
        <v>698</v>
      </c>
      <c r="E503" s="299" t="s">
        <v>118</v>
      </c>
      <c r="F503" s="231" t="s">
        <v>223</v>
      </c>
      <c r="G503" s="76"/>
      <c r="H503" s="59">
        <v>4545454</v>
      </c>
      <c r="I503" s="65">
        <f t="shared" si="13"/>
        <v>9</v>
      </c>
    </row>
    <row r="504" spans="1:9" s="72" customFormat="1" ht="19.5" hidden="1" customHeight="1">
      <c r="A504" s="229">
        <v>41547</v>
      </c>
      <c r="B504" s="235" t="s">
        <v>49</v>
      </c>
      <c r="C504" s="233">
        <v>41520</v>
      </c>
      <c r="D504" s="76" t="s">
        <v>699</v>
      </c>
      <c r="E504" s="299" t="s">
        <v>118</v>
      </c>
      <c r="F504" s="231" t="s">
        <v>54</v>
      </c>
      <c r="G504" s="76"/>
      <c r="H504" s="59">
        <v>454545</v>
      </c>
      <c r="I504" s="65">
        <f t="shared" si="13"/>
        <v>9</v>
      </c>
    </row>
    <row r="505" spans="1:9" s="72" customFormat="1" ht="19.5" hidden="1" customHeight="1">
      <c r="A505" s="229">
        <v>41547</v>
      </c>
      <c r="B505" s="235" t="s">
        <v>49</v>
      </c>
      <c r="C505" s="233">
        <v>41520</v>
      </c>
      <c r="D505" s="76" t="s">
        <v>698</v>
      </c>
      <c r="E505" s="299" t="s">
        <v>118</v>
      </c>
      <c r="F505" s="231" t="s">
        <v>223</v>
      </c>
      <c r="G505" s="76"/>
      <c r="H505" s="59">
        <v>4181818</v>
      </c>
      <c r="I505" s="65">
        <f t="shared" si="13"/>
        <v>9</v>
      </c>
    </row>
    <row r="506" spans="1:9" s="72" customFormat="1" ht="19.5" hidden="1" customHeight="1">
      <c r="A506" s="229">
        <v>41547</v>
      </c>
      <c r="B506" s="235" t="s">
        <v>49</v>
      </c>
      <c r="C506" s="233">
        <v>41520</v>
      </c>
      <c r="D506" s="76" t="s">
        <v>699</v>
      </c>
      <c r="E506" s="299" t="s">
        <v>118</v>
      </c>
      <c r="F506" s="231" t="s">
        <v>54</v>
      </c>
      <c r="G506" s="76"/>
      <c r="H506" s="59">
        <v>418182</v>
      </c>
      <c r="I506" s="65">
        <f t="shared" si="13"/>
        <v>9</v>
      </c>
    </row>
    <row r="507" spans="1:9" s="72" customFormat="1" ht="19.5" hidden="1" customHeight="1">
      <c r="A507" s="229">
        <v>41547</v>
      </c>
      <c r="B507" s="235" t="s">
        <v>49</v>
      </c>
      <c r="C507" s="233">
        <v>41520</v>
      </c>
      <c r="D507" s="76" t="s">
        <v>698</v>
      </c>
      <c r="E507" s="299" t="s">
        <v>118</v>
      </c>
      <c r="F507" s="231" t="s">
        <v>223</v>
      </c>
      <c r="G507" s="76"/>
      <c r="H507" s="59">
        <v>4200000</v>
      </c>
      <c r="I507" s="65">
        <f t="shared" si="13"/>
        <v>9</v>
      </c>
    </row>
    <row r="508" spans="1:9" s="72" customFormat="1" ht="19.5" hidden="1" customHeight="1">
      <c r="A508" s="229">
        <v>41547</v>
      </c>
      <c r="B508" s="235" t="s">
        <v>49</v>
      </c>
      <c r="C508" s="233">
        <v>41520</v>
      </c>
      <c r="D508" s="76" t="s">
        <v>699</v>
      </c>
      <c r="E508" s="299" t="s">
        <v>118</v>
      </c>
      <c r="F508" s="231" t="s">
        <v>54</v>
      </c>
      <c r="G508" s="76"/>
      <c r="H508" s="59">
        <v>420000</v>
      </c>
      <c r="I508" s="65">
        <f t="shared" si="13"/>
        <v>9</v>
      </c>
    </row>
    <row r="509" spans="1:9" s="72" customFormat="1" ht="19.5" hidden="1" customHeight="1">
      <c r="A509" s="229">
        <v>41547</v>
      </c>
      <c r="B509" s="235" t="s">
        <v>49</v>
      </c>
      <c r="C509" s="233">
        <v>41520</v>
      </c>
      <c r="D509" s="76" t="s">
        <v>698</v>
      </c>
      <c r="E509" s="299" t="s">
        <v>118</v>
      </c>
      <c r="F509" s="231" t="s">
        <v>223</v>
      </c>
      <c r="G509" s="76"/>
      <c r="H509" s="59">
        <v>4181818</v>
      </c>
      <c r="I509" s="65">
        <f t="shared" si="13"/>
        <v>9</v>
      </c>
    </row>
    <row r="510" spans="1:9" s="72" customFormat="1" ht="19.5" hidden="1" customHeight="1">
      <c r="A510" s="229">
        <v>41547</v>
      </c>
      <c r="B510" s="235" t="s">
        <v>49</v>
      </c>
      <c r="C510" s="233">
        <v>41520</v>
      </c>
      <c r="D510" s="76" t="s">
        <v>699</v>
      </c>
      <c r="E510" s="299" t="s">
        <v>118</v>
      </c>
      <c r="F510" s="231" t="s">
        <v>54</v>
      </c>
      <c r="G510" s="76"/>
      <c r="H510" s="59">
        <v>418182</v>
      </c>
      <c r="I510" s="65">
        <f t="shared" si="13"/>
        <v>9</v>
      </c>
    </row>
    <row r="511" spans="1:9" s="72" customFormat="1" ht="19.5" hidden="1" customHeight="1">
      <c r="A511" s="229">
        <v>41547</v>
      </c>
      <c r="B511" s="235" t="s">
        <v>49</v>
      </c>
      <c r="C511" s="233">
        <v>41520</v>
      </c>
      <c r="D511" s="76" t="s">
        <v>117</v>
      </c>
      <c r="E511" s="299" t="s">
        <v>118</v>
      </c>
      <c r="F511" s="222" t="s">
        <v>223</v>
      </c>
      <c r="G511" s="76"/>
      <c r="H511" s="59">
        <v>62495750</v>
      </c>
      <c r="I511" s="65">
        <f t="shared" si="13"/>
        <v>9</v>
      </c>
    </row>
    <row r="512" spans="1:9" s="72" customFormat="1" ht="19.5" hidden="1" customHeight="1">
      <c r="A512" s="229">
        <v>41547</v>
      </c>
      <c r="B512" s="235" t="s">
        <v>49</v>
      </c>
      <c r="C512" s="233">
        <v>41521</v>
      </c>
      <c r="D512" s="76" t="s">
        <v>700</v>
      </c>
      <c r="E512" s="299" t="s">
        <v>118</v>
      </c>
      <c r="F512" s="231" t="s">
        <v>223</v>
      </c>
      <c r="G512" s="76"/>
      <c r="H512" s="59">
        <v>5281885</v>
      </c>
      <c r="I512" s="65">
        <f t="shared" si="13"/>
        <v>9</v>
      </c>
    </row>
    <row r="513" spans="1:9" s="72" customFormat="1" ht="19.5" hidden="1" customHeight="1">
      <c r="A513" s="229">
        <v>41547</v>
      </c>
      <c r="B513" s="235" t="s">
        <v>49</v>
      </c>
      <c r="C513" s="233">
        <v>41521</v>
      </c>
      <c r="D513" s="76" t="s">
        <v>701</v>
      </c>
      <c r="E513" s="299" t="s">
        <v>118</v>
      </c>
      <c r="F513" s="231" t="s">
        <v>54</v>
      </c>
      <c r="G513" s="76"/>
      <c r="H513" s="59">
        <v>528189</v>
      </c>
      <c r="I513" s="65">
        <f t="shared" si="13"/>
        <v>9</v>
      </c>
    </row>
    <row r="514" spans="1:9" s="72" customFormat="1" ht="19.5" hidden="1" customHeight="1">
      <c r="A514" s="229">
        <v>41547</v>
      </c>
      <c r="B514" s="235" t="s">
        <v>49</v>
      </c>
      <c r="C514" s="233">
        <v>41521</v>
      </c>
      <c r="D514" s="76" t="s">
        <v>117</v>
      </c>
      <c r="E514" s="299" t="s">
        <v>118</v>
      </c>
      <c r="F514" s="222" t="s">
        <v>223</v>
      </c>
      <c r="G514" s="76"/>
      <c r="H514" s="59">
        <v>16912000</v>
      </c>
      <c r="I514" s="65">
        <f t="shared" si="13"/>
        <v>9</v>
      </c>
    </row>
    <row r="515" spans="1:9" s="72" customFormat="1" ht="19.5" hidden="1" customHeight="1">
      <c r="A515" s="229">
        <v>41547</v>
      </c>
      <c r="B515" s="235" t="s">
        <v>49</v>
      </c>
      <c r="C515" s="233">
        <v>41542</v>
      </c>
      <c r="D515" s="76" t="s">
        <v>695</v>
      </c>
      <c r="E515" s="299" t="s">
        <v>118</v>
      </c>
      <c r="F515" s="231" t="s">
        <v>223</v>
      </c>
      <c r="G515" s="76"/>
      <c r="H515" s="59">
        <v>3842500</v>
      </c>
      <c r="I515" s="65">
        <f t="shared" si="13"/>
        <v>9</v>
      </c>
    </row>
    <row r="516" spans="1:9" s="72" customFormat="1" ht="19.5" hidden="1" customHeight="1">
      <c r="A516" s="229">
        <v>41547</v>
      </c>
      <c r="B516" s="235" t="s">
        <v>49</v>
      </c>
      <c r="C516" s="233">
        <v>41542</v>
      </c>
      <c r="D516" s="76" t="s">
        <v>696</v>
      </c>
      <c r="E516" s="299" t="s">
        <v>118</v>
      </c>
      <c r="F516" s="231" t="s">
        <v>54</v>
      </c>
      <c r="G516" s="76"/>
      <c r="H516" s="59">
        <v>384250</v>
      </c>
      <c r="I516" s="65">
        <f t="shared" si="13"/>
        <v>9</v>
      </c>
    </row>
    <row r="517" spans="1:9" s="72" customFormat="1" ht="19.5" hidden="1" customHeight="1">
      <c r="A517" s="229">
        <v>41547</v>
      </c>
      <c r="B517" s="235" t="s">
        <v>49</v>
      </c>
      <c r="C517" s="233">
        <v>41542</v>
      </c>
      <c r="D517" s="76" t="s">
        <v>117</v>
      </c>
      <c r="E517" s="299" t="s">
        <v>118</v>
      </c>
      <c r="F517" s="222" t="s">
        <v>223</v>
      </c>
      <c r="G517" s="76"/>
      <c r="H517" s="59">
        <v>24322500</v>
      </c>
      <c r="I517" s="65">
        <f t="shared" si="13"/>
        <v>9</v>
      </c>
    </row>
    <row r="518" spans="1:9" s="72" customFormat="1" ht="19.5" hidden="1" customHeight="1">
      <c r="A518" s="229">
        <v>41547</v>
      </c>
      <c r="B518" s="235" t="s">
        <v>49</v>
      </c>
      <c r="C518" s="233">
        <v>41544</v>
      </c>
      <c r="D518" s="76" t="s">
        <v>693</v>
      </c>
      <c r="E518" s="299" t="s">
        <v>118</v>
      </c>
      <c r="F518" s="231" t="s">
        <v>223</v>
      </c>
      <c r="G518" s="76"/>
      <c r="H518" s="59">
        <v>3116850</v>
      </c>
      <c r="I518" s="65">
        <f t="shared" si="13"/>
        <v>9</v>
      </c>
    </row>
    <row r="519" spans="1:9" s="72" customFormat="1" ht="19.5" hidden="1" customHeight="1">
      <c r="A519" s="229">
        <v>41547</v>
      </c>
      <c r="B519" s="235" t="s">
        <v>49</v>
      </c>
      <c r="C519" s="233">
        <v>41544</v>
      </c>
      <c r="D519" s="76" t="s">
        <v>694</v>
      </c>
      <c r="E519" s="299" t="s">
        <v>118</v>
      </c>
      <c r="F519" s="222" t="s">
        <v>54</v>
      </c>
      <c r="G519" s="76"/>
      <c r="H519" s="59">
        <v>311685</v>
      </c>
      <c r="I519" s="65">
        <f t="shared" si="13"/>
        <v>9</v>
      </c>
    </row>
    <row r="520" spans="1:9" s="72" customFormat="1" ht="19.5" hidden="1" customHeight="1">
      <c r="A520" s="229">
        <v>41547</v>
      </c>
      <c r="B520" s="235" t="s">
        <v>49</v>
      </c>
      <c r="C520" s="233">
        <v>41544</v>
      </c>
      <c r="D520" s="76" t="s">
        <v>702</v>
      </c>
      <c r="E520" s="299" t="s">
        <v>118</v>
      </c>
      <c r="F520" s="231" t="s">
        <v>223</v>
      </c>
      <c r="G520" s="76"/>
      <c r="H520" s="59">
        <v>860000</v>
      </c>
      <c r="I520" s="65">
        <f t="shared" si="13"/>
        <v>9</v>
      </c>
    </row>
    <row r="521" spans="1:9" s="72" customFormat="1" ht="19.5" hidden="1" customHeight="1">
      <c r="A521" s="229">
        <v>41547</v>
      </c>
      <c r="B521" s="235" t="s">
        <v>49</v>
      </c>
      <c r="C521" s="233">
        <v>41544</v>
      </c>
      <c r="D521" s="76" t="s">
        <v>703</v>
      </c>
      <c r="E521" s="299" t="s">
        <v>118</v>
      </c>
      <c r="F521" s="231" t="s">
        <v>54</v>
      </c>
      <c r="G521" s="76"/>
      <c r="H521" s="59">
        <v>86000</v>
      </c>
      <c r="I521" s="65">
        <f t="shared" si="13"/>
        <v>9</v>
      </c>
    </row>
    <row r="522" spans="1:9" s="72" customFormat="1" ht="19.5" hidden="1" customHeight="1">
      <c r="A522" s="229">
        <v>41578</v>
      </c>
      <c r="B522" s="235" t="s">
        <v>49</v>
      </c>
      <c r="C522" s="233">
        <v>41548</v>
      </c>
      <c r="D522" s="76" t="s">
        <v>698</v>
      </c>
      <c r="E522" s="299" t="s">
        <v>118</v>
      </c>
      <c r="F522" s="231" t="s">
        <v>223</v>
      </c>
      <c r="G522" s="76"/>
      <c r="H522" s="59">
        <v>4200000</v>
      </c>
      <c r="I522" s="65">
        <f t="shared" si="13"/>
        <v>10</v>
      </c>
    </row>
    <row r="523" spans="1:9" s="72" customFormat="1" ht="19.5" hidden="1" customHeight="1">
      <c r="A523" s="229">
        <v>41578</v>
      </c>
      <c r="B523" s="235" t="s">
        <v>49</v>
      </c>
      <c r="C523" s="233">
        <v>41548</v>
      </c>
      <c r="D523" s="76" t="s">
        <v>699</v>
      </c>
      <c r="E523" s="299" t="s">
        <v>118</v>
      </c>
      <c r="F523" s="231" t="s">
        <v>54</v>
      </c>
      <c r="G523" s="76"/>
      <c r="H523" s="59">
        <v>420000</v>
      </c>
      <c r="I523" s="65">
        <f t="shared" si="13"/>
        <v>10</v>
      </c>
    </row>
    <row r="524" spans="1:9" s="72" customFormat="1" ht="19.5" hidden="1" customHeight="1">
      <c r="A524" s="229">
        <v>41578</v>
      </c>
      <c r="B524" s="235" t="s">
        <v>49</v>
      </c>
      <c r="C524" s="233">
        <v>41548</v>
      </c>
      <c r="D524" s="76" t="s">
        <v>698</v>
      </c>
      <c r="E524" s="299" t="s">
        <v>118</v>
      </c>
      <c r="F524" s="231" t="s">
        <v>223</v>
      </c>
      <c r="G524" s="76"/>
      <c r="H524" s="59">
        <v>4181818</v>
      </c>
      <c r="I524" s="65">
        <f t="shared" si="13"/>
        <v>10</v>
      </c>
    </row>
    <row r="525" spans="1:9" s="72" customFormat="1" ht="19.5" hidden="1" customHeight="1">
      <c r="A525" s="229">
        <v>41578</v>
      </c>
      <c r="B525" s="235" t="s">
        <v>49</v>
      </c>
      <c r="C525" s="233">
        <v>41548</v>
      </c>
      <c r="D525" s="76" t="s">
        <v>699</v>
      </c>
      <c r="E525" s="299" t="s">
        <v>118</v>
      </c>
      <c r="F525" s="231" t="s">
        <v>54</v>
      </c>
      <c r="G525" s="76"/>
      <c r="H525" s="59">
        <v>418182</v>
      </c>
      <c r="I525" s="65">
        <f t="shared" si="13"/>
        <v>10</v>
      </c>
    </row>
    <row r="526" spans="1:9" s="72" customFormat="1" ht="19.5" hidden="1" customHeight="1">
      <c r="A526" s="229">
        <v>41578</v>
      </c>
      <c r="B526" s="235" t="s">
        <v>49</v>
      </c>
      <c r="C526" s="233">
        <v>41564</v>
      </c>
      <c r="D526" s="76" t="s">
        <v>117</v>
      </c>
      <c r="E526" s="299" t="s">
        <v>118</v>
      </c>
      <c r="F526" s="222" t="s">
        <v>223</v>
      </c>
      <c r="G526" s="76"/>
      <c r="H526" s="59">
        <v>3172500</v>
      </c>
      <c r="I526" s="65">
        <f t="shared" ref="I526:I589" si="14">IF(A526&lt;&gt;"",MONTH(A526),"")</f>
        <v>10</v>
      </c>
    </row>
    <row r="527" spans="1:9" s="72" customFormat="1" ht="19.5" hidden="1" customHeight="1">
      <c r="A527" s="229">
        <v>41578</v>
      </c>
      <c r="B527" s="235" t="s">
        <v>49</v>
      </c>
      <c r="C527" s="233">
        <v>41564</v>
      </c>
      <c r="D527" s="76" t="s">
        <v>704</v>
      </c>
      <c r="E527" s="299" t="s">
        <v>118</v>
      </c>
      <c r="F527" s="231" t="s">
        <v>223</v>
      </c>
      <c r="G527" s="76"/>
      <c r="H527" s="59">
        <v>3436041</v>
      </c>
      <c r="I527" s="65">
        <f t="shared" si="14"/>
        <v>10</v>
      </c>
    </row>
    <row r="528" spans="1:9" s="72" customFormat="1" ht="19.5" hidden="1" customHeight="1">
      <c r="A528" s="229">
        <v>41578</v>
      </c>
      <c r="B528" s="235" t="s">
        <v>49</v>
      </c>
      <c r="C528" s="233">
        <v>41564</v>
      </c>
      <c r="D528" s="76" t="s">
        <v>705</v>
      </c>
      <c r="E528" s="299" t="s">
        <v>118</v>
      </c>
      <c r="F528" s="222" t="s">
        <v>54</v>
      </c>
      <c r="G528" s="76"/>
      <c r="H528" s="59">
        <v>343604</v>
      </c>
      <c r="I528" s="65">
        <f t="shared" si="14"/>
        <v>10</v>
      </c>
    </row>
    <row r="529" spans="1:9" s="72" customFormat="1" ht="19.5" hidden="1" customHeight="1">
      <c r="A529" s="229">
        <v>41578</v>
      </c>
      <c r="B529" s="235" t="s">
        <v>49</v>
      </c>
      <c r="C529" s="233">
        <v>41575</v>
      </c>
      <c r="D529" s="76" t="s">
        <v>695</v>
      </c>
      <c r="E529" s="299" t="s">
        <v>118</v>
      </c>
      <c r="F529" s="231" t="s">
        <v>223</v>
      </c>
      <c r="G529" s="76"/>
      <c r="H529" s="59">
        <v>3987180</v>
      </c>
      <c r="I529" s="65">
        <f t="shared" si="14"/>
        <v>10</v>
      </c>
    </row>
    <row r="530" spans="1:9" s="72" customFormat="1" ht="19.5" hidden="1" customHeight="1">
      <c r="A530" s="229">
        <v>41578</v>
      </c>
      <c r="B530" s="235" t="s">
        <v>49</v>
      </c>
      <c r="C530" s="233">
        <v>41575</v>
      </c>
      <c r="D530" s="76" t="s">
        <v>696</v>
      </c>
      <c r="E530" s="299" t="s">
        <v>118</v>
      </c>
      <c r="F530" s="231" t="s">
        <v>54</v>
      </c>
      <c r="G530" s="76"/>
      <c r="H530" s="59">
        <v>398718</v>
      </c>
      <c r="I530" s="65">
        <f t="shared" si="14"/>
        <v>10</v>
      </c>
    </row>
    <row r="531" spans="1:9" s="72" customFormat="1" ht="19.5" hidden="1" customHeight="1">
      <c r="A531" s="229">
        <v>41578</v>
      </c>
      <c r="B531" s="235" t="s">
        <v>49</v>
      </c>
      <c r="C531" s="233">
        <v>41575</v>
      </c>
      <c r="D531" s="76" t="s">
        <v>117</v>
      </c>
      <c r="E531" s="299" t="s">
        <v>118</v>
      </c>
      <c r="F531" s="222" t="s">
        <v>223</v>
      </c>
      <c r="G531" s="76"/>
      <c r="H531" s="59">
        <v>14780500</v>
      </c>
      <c r="I531" s="65">
        <f t="shared" si="14"/>
        <v>10</v>
      </c>
    </row>
    <row r="532" spans="1:9" s="72" customFormat="1" ht="19.5" hidden="1" customHeight="1">
      <c r="A532" s="229">
        <v>41608</v>
      </c>
      <c r="B532" s="235" t="s">
        <v>49</v>
      </c>
      <c r="C532" s="233">
        <v>41579</v>
      </c>
      <c r="D532" s="76" t="s">
        <v>706</v>
      </c>
      <c r="E532" s="299" t="s">
        <v>118</v>
      </c>
      <c r="F532" s="231" t="s">
        <v>223</v>
      </c>
      <c r="G532" s="76"/>
      <c r="H532" s="59">
        <v>1460000</v>
      </c>
      <c r="I532" s="65">
        <f t="shared" si="14"/>
        <v>11</v>
      </c>
    </row>
    <row r="533" spans="1:9" s="72" customFormat="1" ht="19.5" hidden="1" customHeight="1">
      <c r="A533" s="229">
        <v>41608</v>
      </c>
      <c r="B533" s="235" t="s">
        <v>49</v>
      </c>
      <c r="C533" s="233">
        <v>41579</v>
      </c>
      <c r="D533" s="76" t="s">
        <v>707</v>
      </c>
      <c r="E533" s="299" t="s">
        <v>118</v>
      </c>
      <c r="F533" s="231" t="s">
        <v>54</v>
      </c>
      <c r="G533" s="76"/>
      <c r="H533" s="59">
        <v>146000</v>
      </c>
      <c r="I533" s="65">
        <f t="shared" si="14"/>
        <v>11</v>
      </c>
    </row>
    <row r="534" spans="1:9" s="72" customFormat="1" ht="19.5" hidden="1" customHeight="1">
      <c r="A534" s="229">
        <v>41608</v>
      </c>
      <c r="B534" s="235" t="s">
        <v>49</v>
      </c>
      <c r="C534" s="233">
        <v>41579</v>
      </c>
      <c r="D534" s="76" t="s">
        <v>698</v>
      </c>
      <c r="E534" s="299" t="s">
        <v>118</v>
      </c>
      <c r="F534" s="231" t="s">
        <v>223</v>
      </c>
      <c r="G534" s="76"/>
      <c r="H534" s="59">
        <v>4495454</v>
      </c>
      <c r="I534" s="65">
        <f t="shared" si="14"/>
        <v>11</v>
      </c>
    </row>
    <row r="535" spans="1:9" s="72" customFormat="1" ht="19.5" hidden="1" customHeight="1">
      <c r="A535" s="229">
        <v>41608</v>
      </c>
      <c r="B535" s="235" t="s">
        <v>49</v>
      </c>
      <c r="C535" s="233">
        <v>41579</v>
      </c>
      <c r="D535" s="76" t="s">
        <v>699</v>
      </c>
      <c r="E535" s="299" t="s">
        <v>118</v>
      </c>
      <c r="F535" s="231" t="s">
        <v>54</v>
      </c>
      <c r="G535" s="76"/>
      <c r="H535" s="59">
        <v>449545</v>
      </c>
      <c r="I535" s="65">
        <f t="shared" si="14"/>
        <v>11</v>
      </c>
    </row>
    <row r="536" spans="1:9" s="72" customFormat="1" ht="19.5" hidden="1" customHeight="1">
      <c r="A536" s="229">
        <v>41608</v>
      </c>
      <c r="B536" s="235" t="s">
        <v>49</v>
      </c>
      <c r="C536" s="233">
        <v>41579</v>
      </c>
      <c r="D536" s="76" t="s">
        <v>698</v>
      </c>
      <c r="E536" s="299" t="s">
        <v>118</v>
      </c>
      <c r="F536" s="231" t="s">
        <v>223</v>
      </c>
      <c r="G536" s="76"/>
      <c r="H536" s="59">
        <v>4181818</v>
      </c>
      <c r="I536" s="65">
        <f t="shared" si="14"/>
        <v>11</v>
      </c>
    </row>
    <row r="537" spans="1:9" s="72" customFormat="1" ht="19.5" hidden="1" customHeight="1">
      <c r="A537" s="229">
        <v>41608</v>
      </c>
      <c r="B537" s="235" t="s">
        <v>49</v>
      </c>
      <c r="C537" s="233">
        <v>41579</v>
      </c>
      <c r="D537" s="76" t="s">
        <v>699</v>
      </c>
      <c r="E537" s="299" t="s">
        <v>118</v>
      </c>
      <c r="F537" s="231" t="s">
        <v>54</v>
      </c>
      <c r="G537" s="76"/>
      <c r="H537" s="59">
        <v>418182</v>
      </c>
      <c r="I537" s="65">
        <f t="shared" si="14"/>
        <v>11</v>
      </c>
    </row>
    <row r="538" spans="1:9" s="72" customFormat="1" ht="19.5" hidden="1" customHeight="1">
      <c r="A538" s="229">
        <v>41608</v>
      </c>
      <c r="B538" s="235" t="s">
        <v>49</v>
      </c>
      <c r="C538" s="233">
        <v>41579</v>
      </c>
      <c r="D538" s="76" t="s">
        <v>698</v>
      </c>
      <c r="E538" s="299" t="s">
        <v>118</v>
      </c>
      <c r="F538" s="231" t="s">
        <v>223</v>
      </c>
      <c r="G538" s="76"/>
      <c r="H538" s="59">
        <v>4150000</v>
      </c>
      <c r="I538" s="65">
        <f t="shared" si="14"/>
        <v>11</v>
      </c>
    </row>
    <row r="539" spans="1:9" s="72" customFormat="1" ht="19.5" hidden="1" customHeight="1">
      <c r="A539" s="229">
        <v>41608</v>
      </c>
      <c r="B539" s="235" t="s">
        <v>49</v>
      </c>
      <c r="C539" s="233">
        <v>41579</v>
      </c>
      <c r="D539" s="76" t="s">
        <v>699</v>
      </c>
      <c r="E539" s="299" t="s">
        <v>118</v>
      </c>
      <c r="F539" s="231" t="s">
        <v>54</v>
      </c>
      <c r="G539" s="76"/>
      <c r="H539" s="59">
        <v>415000</v>
      </c>
      <c r="I539" s="65">
        <f t="shared" si="14"/>
        <v>11</v>
      </c>
    </row>
    <row r="540" spans="1:9" s="72" customFormat="1" ht="19.5" hidden="1" customHeight="1">
      <c r="A540" s="229">
        <v>41608</v>
      </c>
      <c r="B540" s="235" t="s">
        <v>49</v>
      </c>
      <c r="C540" s="233">
        <v>41579</v>
      </c>
      <c r="D540" s="76" t="s">
        <v>698</v>
      </c>
      <c r="E540" s="299" t="s">
        <v>118</v>
      </c>
      <c r="F540" s="231" t="s">
        <v>223</v>
      </c>
      <c r="G540" s="76"/>
      <c r="H540" s="59">
        <v>4181818</v>
      </c>
      <c r="I540" s="65">
        <f t="shared" si="14"/>
        <v>11</v>
      </c>
    </row>
    <row r="541" spans="1:9" s="72" customFormat="1" ht="19.5" hidden="1" customHeight="1">
      <c r="A541" s="229">
        <v>41608</v>
      </c>
      <c r="B541" s="235" t="s">
        <v>49</v>
      </c>
      <c r="C541" s="233">
        <v>41579</v>
      </c>
      <c r="D541" s="76" t="s">
        <v>699</v>
      </c>
      <c r="E541" s="299" t="s">
        <v>118</v>
      </c>
      <c r="F541" s="231" t="s">
        <v>54</v>
      </c>
      <c r="G541" s="76"/>
      <c r="H541" s="59">
        <v>418182</v>
      </c>
      <c r="I541" s="65">
        <f t="shared" si="14"/>
        <v>11</v>
      </c>
    </row>
    <row r="542" spans="1:9" s="72" customFormat="1" ht="19.5" hidden="1" customHeight="1">
      <c r="A542" s="229">
        <v>41608</v>
      </c>
      <c r="B542" s="235" t="s">
        <v>49</v>
      </c>
      <c r="C542" s="233">
        <v>41579</v>
      </c>
      <c r="D542" s="76" t="s">
        <v>698</v>
      </c>
      <c r="E542" s="299" t="s">
        <v>118</v>
      </c>
      <c r="F542" s="231" t="s">
        <v>223</v>
      </c>
      <c r="G542" s="76"/>
      <c r="H542" s="59">
        <v>4545454</v>
      </c>
      <c r="I542" s="65">
        <f t="shared" si="14"/>
        <v>11</v>
      </c>
    </row>
    <row r="543" spans="1:9" s="72" customFormat="1" ht="19.5" hidden="1" customHeight="1">
      <c r="A543" s="229">
        <v>41608</v>
      </c>
      <c r="B543" s="235" t="s">
        <v>49</v>
      </c>
      <c r="C543" s="233">
        <v>41579</v>
      </c>
      <c r="D543" s="76" t="s">
        <v>699</v>
      </c>
      <c r="E543" s="299" t="s">
        <v>118</v>
      </c>
      <c r="F543" s="231" t="s">
        <v>54</v>
      </c>
      <c r="G543" s="76"/>
      <c r="H543" s="59">
        <v>454545</v>
      </c>
      <c r="I543" s="65">
        <f t="shared" si="14"/>
        <v>11</v>
      </c>
    </row>
    <row r="544" spans="1:9" s="72" customFormat="1" ht="19.5" hidden="1" customHeight="1">
      <c r="A544" s="229">
        <v>41608</v>
      </c>
      <c r="B544" s="235" t="s">
        <v>49</v>
      </c>
      <c r="C544" s="233">
        <v>41579</v>
      </c>
      <c r="D544" s="76" t="s">
        <v>698</v>
      </c>
      <c r="E544" s="299" t="s">
        <v>118</v>
      </c>
      <c r="F544" s="231" t="s">
        <v>223</v>
      </c>
      <c r="G544" s="76"/>
      <c r="H544" s="59">
        <v>4163636</v>
      </c>
      <c r="I544" s="65">
        <f t="shared" si="14"/>
        <v>11</v>
      </c>
    </row>
    <row r="545" spans="1:9" s="72" customFormat="1" ht="19.5" hidden="1" customHeight="1">
      <c r="A545" s="229">
        <v>41608</v>
      </c>
      <c r="B545" s="235" t="s">
        <v>49</v>
      </c>
      <c r="C545" s="233">
        <v>41579</v>
      </c>
      <c r="D545" s="76" t="s">
        <v>699</v>
      </c>
      <c r="E545" s="299" t="s">
        <v>118</v>
      </c>
      <c r="F545" s="231" t="s">
        <v>54</v>
      </c>
      <c r="G545" s="76"/>
      <c r="H545" s="59">
        <v>416364</v>
      </c>
      <c r="I545" s="65">
        <f t="shared" si="14"/>
        <v>11</v>
      </c>
    </row>
    <row r="546" spans="1:9" s="72" customFormat="1" ht="19.5" hidden="1" customHeight="1">
      <c r="A546" s="229">
        <v>41586</v>
      </c>
      <c r="B546" s="235" t="s">
        <v>94</v>
      </c>
      <c r="C546" s="233">
        <v>41586</v>
      </c>
      <c r="D546" s="76" t="s">
        <v>697</v>
      </c>
      <c r="E546" s="299" t="s">
        <v>118</v>
      </c>
      <c r="F546" s="222" t="s">
        <v>95</v>
      </c>
      <c r="G546" s="76">
        <v>120000000</v>
      </c>
      <c r="H546" s="59"/>
      <c r="I546" s="65">
        <f t="shared" si="14"/>
        <v>11</v>
      </c>
    </row>
    <row r="547" spans="1:9" s="72" customFormat="1" ht="19.5" hidden="1" customHeight="1">
      <c r="A547" s="229">
        <v>41608</v>
      </c>
      <c r="B547" s="235" t="s">
        <v>49</v>
      </c>
      <c r="C547" s="233">
        <v>41589</v>
      </c>
      <c r="D547" s="76" t="s">
        <v>117</v>
      </c>
      <c r="E547" s="299" t="s">
        <v>118</v>
      </c>
      <c r="F547" s="231" t="s">
        <v>223</v>
      </c>
      <c r="G547" s="76"/>
      <c r="H547" s="59">
        <v>23232000</v>
      </c>
      <c r="I547" s="65">
        <f t="shared" si="14"/>
        <v>11</v>
      </c>
    </row>
    <row r="548" spans="1:9" s="72" customFormat="1" ht="19.5" hidden="1" customHeight="1">
      <c r="A548" s="229">
        <v>41608</v>
      </c>
      <c r="B548" s="235" t="s">
        <v>49</v>
      </c>
      <c r="C548" s="233">
        <v>41589</v>
      </c>
      <c r="D548" s="76" t="s">
        <v>693</v>
      </c>
      <c r="E548" s="299" t="s">
        <v>118</v>
      </c>
      <c r="F548" s="231" t="s">
        <v>223</v>
      </c>
      <c r="G548" s="76"/>
      <c r="H548" s="59">
        <v>3113280</v>
      </c>
      <c r="I548" s="65">
        <f t="shared" si="14"/>
        <v>11</v>
      </c>
    </row>
    <row r="549" spans="1:9" s="72" customFormat="1" ht="19.5" hidden="1" customHeight="1">
      <c r="A549" s="229">
        <v>41608</v>
      </c>
      <c r="B549" s="235" t="s">
        <v>49</v>
      </c>
      <c r="C549" s="233">
        <v>41589</v>
      </c>
      <c r="D549" s="76" t="s">
        <v>694</v>
      </c>
      <c r="E549" s="299" t="s">
        <v>118</v>
      </c>
      <c r="F549" s="231" t="s">
        <v>54</v>
      </c>
      <c r="G549" s="76"/>
      <c r="H549" s="59">
        <v>311328</v>
      </c>
      <c r="I549" s="65">
        <f t="shared" si="14"/>
        <v>11</v>
      </c>
    </row>
    <row r="550" spans="1:9" s="72" customFormat="1" ht="19.5" hidden="1" customHeight="1">
      <c r="A550" s="229">
        <v>41639</v>
      </c>
      <c r="B550" s="235" t="s">
        <v>49</v>
      </c>
      <c r="C550" s="233">
        <v>41610</v>
      </c>
      <c r="D550" s="76" t="s">
        <v>698</v>
      </c>
      <c r="E550" s="299" t="s">
        <v>118</v>
      </c>
      <c r="F550" s="231" t="s">
        <v>223</v>
      </c>
      <c r="G550" s="76"/>
      <c r="H550" s="59">
        <v>4200000</v>
      </c>
      <c r="I550" s="65">
        <f t="shared" si="14"/>
        <v>12</v>
      </c>
    </row>
    <row r="551" spans="1:9" s="72" customFormat="1" ht="19.5" hidden="1" customHeight="1">
      <c r="A551" s="229">
        <v>41639</v>
      </c>
      <c r="B551" s="235" t="s">
        <v>49</v>
      </c>
      <c r="C551" s="233">
        <v>41610</v>
      </c>
      <c r="D551" s="76" t="s">
        <v>699</v>
      </c>
      <c r="E551" s="299" t="s">
        <v>118</v>
      </c>
      <c r="F551" s="231" t="s">
        <v>54</v>
      </c>
      <c r="G551" s="76"/>
      <c r="H551" s="59">
        <v>420000</v>
      </c>
      <c r="I551" s="65">
        <f t="shared" si="14"/>
        <v>12</v>
      </c>
    </row>
    <row r="552" spans="1:9" s="72" customFormat="1" ht="19.5" hidden="1" customHeight="1">
      <c r="A552" s="229">
        <v>41639</v>
      </c>
      <c r="B552" s="235" t="s">
        <v>49</v>
      </c>
      <c r="C552" s="233">
        <v>41610</v>
      </c>
      <c r="D552" s="76" t="s">
        <v>698</v>
      </c>
      <c r="E552" s="299" t="s">
        <v>118</v>
      </c>
      <c r="F552" s="231" t="s">
        <v>223</v>
      </c>
      <c r="G552" s="76"/>
      <c r="H552" s="59">
        <v>4200000</v>
      </c>
      <c r="I552" s="65">
        <f t="shared" si="14"/>
        <v>12</v>
      </c>
    </row>
    <row r="553" spans="1:9" s="72" customFormat="1" ht="19.5" hidden="1" customHeight="1">
      <c r="A553" s="229">
        <v>41639</v>
      </c>
      <c r="B553" s="235" t="s">
        <v>49</v>
      </c>
      <c r="C553" s="233">
        <v>41610</v>
      </c>
      <c r="D553" s="76" t="s">
        <v>699</v>
      </c>
      <c r="E553" s="299" t="s">
        <v>118</v>
      </c>
      <c r="F553" s="231" t="s">
        <v>54</v>
      </c>
      <c r="G553" s="76"/>
      <c r="H553" s="59">
        <v>420000</v>
      </c>
      <c r="I553" s="65">
        <f t="shared" si="14"/>
        <v>12</v>
      </c>
    </row>
    <row r="554" spans="1:9" s="72" customFormat="1" ht="19.5" hidden="1" customHeight="1">
      <c r="A554" s="229">
        <v>41639</v>
      </c>
      <c r="B554" s="235" t="s">
        <v>49</v>
      </c>
      <c r="C554" s="233">
        <v>41618</v>
      </c>
      <c r="D554" s="76" t="s">
        <v>689</v>
      </c>
      <c r="E554" s="299" t="s">
        <v>118</v>
      </c>
      <c r="F554" s="231" t="s">
        <v>223</v>
      </c>
      <c r="G554" s="76"/>
      <c r="H554" s="59">
        <v>3042500</v>
      </c>
      <c r="I554" s="65">
        <f t="shared" si="14"/>
        <v>12</v>
      </c>
    </row>
    <row r="555" spans="1:9" s="72" customFormat="1" ht="19.5" hidden="1" customHeight="1">
      <c r="A555" s="229">
        <v>41639</v>
      </c>
      <c r="B555" s="235" t="s">
        <v>49</v>
      </c>
      <c r="C555" s="233">
        <v>41618</v>
      </c>
      <c r="D555" s="76" t="s">
        <v>690</v>
      </c>
      <c r="E555" s="299" t="s">
        <v>118</v>
      </c>
      <c r="F555" s="231" t="s">
        <v>54</v>
      </c>
      <c r="G555" s="76"/>
      <c r="H555" s="59">
        <v>304250</v>
      </c>
      <c r="I555" s="65">
        <f t="shared" si="14"/>
        <v>12</v>
      </c>
    </row>
    <row r="556" spans="1:9" s="72" customFormat="1" ht="19.5" hidden="1" customHeight="1">
      <c r="A556" s="229">
        <v>41639</v>
      </c>
      <c r="B556" s="235" t="s">
        <v>49</v>
      </c>
      <c r="C556" s="233">
        <v>41618</v>
      </c>
      <c r="D556" s="76" t="s">
        <v>117</v>
      </c>
      <c r="E556" s="299" t="s">
        <v>118</v>
      </c>
      <c r="F556" s="231" t="s">
        <v>223</v>
      </c>
      <c r="G556" s="76"/>
      <c r="H556" s="59">
        <v>25368000</v>
      </c>
      <c r="I556" s="65">
        <f t="shared" si="14"/>
        <v>12</v>
      </c>
    </row>
    <row r="557" spans="1:9" s="193" customFormat="1" ht="19.5" hidden="1" customHeight="1">
      <c r="A557" s="229">
        <v>41627</v>
      </c>
      <c r="B557" s="235" t="s">
        <v>94</v>
      </c>
      <c r="C557" s="233">
        <v>41627</v>
      </c>
      <c r="D557" s="76" t="s">
        <v>697</v>
      </c>
      <c r="E557" s="299" t="s">
        <v>118</v>
      </c>
      <c r="F557" s="231" t="s">
        <v>95</v>
      </c>
      <c r="G557" s="76">
        <v>100000000</v>
      </c>
      <c r="H557" s="59"/>
      <c r="I557" s="65">
        <f t="shared" si="14"/>
        <v>12</v>
      </c>
    </row>
    <row r="558" spans="1:9" s="72" customFormat="1" ht="19.5" hidden="1" customHeight="1">
      <c r="A558" s="220">
        <v>41393</v>
      </c>
      <c r="B558" s="58" t="s">
        <v>49</v>
      </c>
      <c r="C558" s="73">
        <v>41363</v>
      </c>
      <c r="D558" s="57" t="s">
        <v>117</v>
      </c>
      <c r="E558" s="299" t="s">
        <v>470</v>
      </c>
      <c r="F558" s="222" t="s">
        <v>223</v>
      </c>
      <c r="G558" s="57"/>
      <c r="H558" s="56">
        <v>56592000</v>
      </c>
      <c r="I558" s="65">
        <f t="shared" si="14"/>
        <v>4</v>
      </c>
    </row>
    <row r="559" spans="1:9" s="72" customFormat="1" ht="19.5" hidden="1" customHeight="1">
      <c r="A559" s="220">
        <v>41393</v>
      </c>
      <c r="B559" s="58" t="s">
        <v>49</v>
      </c>
      <c r="C559" s="73">
        <v>41380</v>
      </c>
      <c r="D559" s="57" t="s">
        <v>117</v>
      </c>
      <c r="E559" s="299" t="s">
        <v>470</v>
      </c>
      <c r="F559" s="222" t="s">
        <v>223</v>
      </c>
      <c r="G559" s="57"/>
      <c r="H559" s="56">
        <v>56565000</v>
      </c>
      <c r="I559" s="65">
        <f t="shared" si="14"/>
        <v>4</v>
      </c>
    </row>
    <row r="560" spans="1:9" s="72" customFormat="1" ht="19.5" hidden="1" customHeight="1">
      <c r="A560" s="220">
        <v>41393</v>
      </c>
      <c r="B560" s="63" t="s">
        <v>49</v>
      </c>
      <c r="C560" s="73">
        <v>41385</v>
      </c>
      <c r="D560" s="57" t="s">
        <v>117</v>
      </c>
      <c r="E560" s="299" t="s">
        <v>470</v>
      </c>
      <c r="F560" s="222" t="s">
        <v>223</v>
      </c>
      <c r="G560" s="57"/>
      <c r="H560" s="56">
        <v>56497500</v>
      </c>
      <c r="I560" s="65">
        <f t="shared" si="14"/>
        <v>4</v>
      </c>
    </row>
    <row r="561" spans="1:9" s="72" customFormat="1" ht="19.5" hidden="1" customHeight="1">
      <c r="A561" s="220">
        <v>41425</v>
      </c>
      <c r="B561" s="63" t="s">
        <v>49</v>
      </c>
      <c r="C561" s="73">
        <v>41417</v>
      </c>
      <c r="D561" s="57" t="s">
        <v>117</v>
      </c>
      <c r="E561" s="299" t="s">
        <v>470</v>
      </c>
      <c r="F561" s="222" t="s">
        <v>223</v>
      </c>
      <c r="G561" s="57"/>
      <c r="H561" s="56">
        <v>56754000</v>
      </c>
      <c r="I561" s="65">
        <f t="shared" si="14"/>
        <v>5</v>
      </c>
    </row>
    <row r="562" spans="1:9" s="72" customFormat="1" ht="19.5" hidden="1" customHeight="1">
      <c r="A562" s="220">
        <v>41423</v>
      </c>
      <c r="B562" s="58" t="s">
        <v>94</v>
      </c>
      <c r="C562" s="73">
        <v>41423</v>
      </c>
      <c r="D562" s="57" t="s">
        <v>697</v>
      </c>
      <c r="E562" s="299" t="s">
        <v>470</v>
      </c>
      <c r="F562" s="222" t="s">
        <v>95</v>
      </c>
      <c r="G562" s="57">
        <v>56592000</v>
      </c>
      <c r="H562" s="56"/>
      <c r="I562" s="65">
        <f t="shared" si="14"/>
        <v>5</v>
      </c>
    </row>
    <row r="563" spans="1:9" s="72" customFormat="1" ht="19.5" hidden="1" customHeight="1">
      <c r="A563" s="220">
        <v>41437</v>
      </c>
      <c r="B563" s="63" t="s">
        <v>94</v>
      </c>
      <c r="C563" s="73">
        <v>41437</v>
      </c>
      <c r="D563" s="57" t="s">
        <v>697</v>
      </c>
      <c r="E563" s="299" t="s">
        <v>470</v>
      </c>
      <c r="F563" s="222" t="s">
        <v>95</v>
      </c>
      <c r="G563" s="57">
        <v>80000000</v>
      </c>
      <c r="H563" s="56"/>
      <c r="I563" s="65">
        <f t="shared" si="14"/>
        <v>6</v>
      </c>
    </row>
    <row r="564" spans="1:9" s="72" customFormat="1" ht="19.5" hidden="1" customHeight="1">
      <c r="A564" s="220">
        <v>41472</v>
      </c>
      <c r="B564" s="63" t="s">
        <v>94</v>
      </c>
      <c r="C564" s="73">
        <v>41472</v>
      </c>
      <c r="D564" s="57" t="s">
        <v>697</v>
      </c>
      <c r="E564" s="299" t="s">
        <v>470</v>
      </c>
      <c r="F564" s="222" t="s">
        <v>95</v>
      </c>
      <c r="G564" s="57">
        <v>33062500</v>
      </c>
      <c r="H564" s="56"/>
      <c r="I564" s="65">
        <f t="shared" si="14"/>
        <v>7</v>
      </c>
    </row>
    <row r="565" spans="1:9" s="72" customFormat="1" ht="19.5" hidden="1" customHeight="1">
      <c r="A565" s="220">
        <v>41549</v>
      </c>
      <c r="B565" s="63" t="s">
        <v>94</v>
      </c>
      <c r="C565" s="73">
        <v>41549</v>
      </c>
      <c r="D565" s="57" t="s">
        <v>697</v>
      </c>
      <c r="E565" s="299" t="s">
        <v>470</v>
      </c>
      <c r="F565" s="222" t="s">
        <v>95</v>
      </c>
      <c r="G565" s="57">
        <v>20000000</v>
      </c>
      <c r="H565" s="56"/>
      <c r="I565" s="65">
        <f t="shared" si="14"/>
        <v>10</v>
      </c>
    </row>
    <row r="566" spans="1:9" s="72" customFormat="1" ht="19.5" hidden="1" customHeight="1">
      <c r="A566" s="220">
        <v>41596</v>
      </c>
      <c r="B566" s="58" t="s">
        <v>94</v>
      </c>
      <c r="C566" s="73">
        <v>41596</v>
      </c>
      <c r="D566" s="57" t="s">
        <v>697</v>
      </c>
      <c r="E566" s="299" t="s">
        <v>470</v>
      </c>
      <c r="F566" s="222" t="s">
        <v>95</v>
      </c>
      <c r="G566" s="57">
        <v>36754000</v>
      </c>
      <c r="H566" s="56"/>
      <c r="I566" s="65">
        <f t="shared" si="14"/>
        <v>11</v>
      </c>
    </row>
    <row r="567" spans="1:9" s="72" customFormat="1" ht="19.5" hidden="1" customHeight="1">
      <c r="A567" s="229">
        <f t="shared" ref="A567:A584" si="15">C567</f>
        <v>41305</v>
      </c>
      <c r="B567" s="235" t="s">
        <v>49</v>
      </c>
      <c r="C567" s="233">
        <v>41305</v>
      </c>
      <c r="D567" s="76" t="s">
        <v>708</v>
      </c>
      <c r="E567" s="299" t="s">
        <v>168</v>
      </c>
      <c r="F567" s="231" t="s">
        <v>223</v>
      </c>
      <c r="G567" s="59"/>
      <c r="H567" s="59">
        <v>4693500</v>
      </c>
      <c r="I567" s="65">
        <f t="shared" si="14"/>
        <v>1</v>
      </c>
    </row>
    <row r="568" spans="1:9" s="72" customFormat="1" ht="19.5" hidden="1" customHeight="1">
      <c r="A568" s="229">
        <f t="shared" si="15"/>
        <v>41305</v>
      </c>
      <c r="B568" s="235" t="s">
        <v>49</v>
      </c>
      <c r="C568" s="233">
        <v>41305</v>
      </c>
      <c r="D568" s="76" t="s">
        <v>709</v>
      </c>
      <c r="E568" s="299" t="s">
        <v>168</v>
      </c>
      <c r="F568" s="231" t="s">
        <v>54</v>
      </c>
      <c r="G568" s="59"/>
      <c r="H568" s="59">
        <v>469350</v>
      </c>
      <c r="I568" s="65">
        <f t="shared" si="14"/>
        <v>1</v>
      </c>
    </row>
    <row r="569" spans="1:9" s="72" customFormat="1" ht="19.5" hidden="1" customHeight="1">
      <c r="A569" s="229">
        <f t="shared" si="15"/>
        <v>41305</v>
      </c>
      <c r="B569" s="235" t="s">
        <v>49</v>
      </c>
      <c r="C569" s="233">
        <v>41305</v>
      </c>
      <c r="D569" s="76" t="s">
        <v>710</v>
      </c>
      <c r="E569" s="299" t="s">
        <v>168</v>
      </c>
      <c r="F569" s="231" t="s">
        <v>223</v>
      </c>
      <c r="G569" s="59"/>
      <c r="H569" s="59">
        <v>52671500</v>
      </c>
      <c r="I569" s="65">
        <f t="shared" si="14"/>
        <v>1</v>
      </c>
    </row>
    <row r="570" spans="1:9" s="72" customFormat="1" ht="19.5" hidden="1" customHeight="1">
      <c r="A570" s="229">
        <f t="shared" si="15"/>
        <v>41341</v>
      </c>
      <c r="B570" s="235" t="s">
        <v>94</v>
      </c>
      <c r="C570" s="233">
        <v>41341</v>
      </c>
      <c r="D570" s="76" t="s">
        <v>711</v>
      </c>
      <c r="E570" s="299" t="s">
        <v>168</v>
      </c>
      <c r="F570" s="231" t="s">
        <v>95</v>
      </c>
      <c r="G570" s="59">
        <v>64728000</v>
      </c>
      <c r="H570" s="59"/>
      <c r="I570" s="65">
        <f t="shared" si="14"/>
        <v>3</v>
      </c>
    </row>
    <row r="571" spans="1:9" s="72" customFormat="1" ht="19.5" hidden="1" customHeight="1">
      <c r="A571" s="229">
        <f t="shared" si="15"/>
        <v>41403</v>
      </c>
      <c r="B571" s="235" t="s">
        <v>94</v>
      </c>
      <c r="C571" s="233">
        <v>41403</v>
      </c>
      <c r="D571" s="76" t="s">
        <v>697</v>
      </c>
      <c r="E571" s="299" t="s">
        <v>168</v>
      </c>
      <c r="F571" s="231" t="s">
        <v>95</v>
      </c>
      <c r="G571" s="59">
        <v>52671500</v>
      </c>
      <c r="H571" s="59"/>
      <c r="I571" s="65">
        <f t="shared" si="14"/>
        <v>5</v>
      </c>
    </row>
    <row r="572" spans="1:9" s="72" customFormat="1" ht="19.5" hidden="1" customHeight="1">
      <c r="A572" s="229">
        <f t="shared" si="15"/>
        <v>41425</v>
      </c>
      <c r="B572" s="235" t="s">
        <v>49</v>
      </c>
      <c r="C572" s="233">
        <v>41425</v>
      </c>
      <c r="D572" s="76" t="s">
        <v>712</v>
      </c>
      <c r="E572" s="299" t="s">
        <v>168</v>
      </c>
      <c r="F572" s="231" t="s">
        <v>223</v>
      </c>
      <c r="G572" s="59"/>
      <c r="H572" s="59">
        <v>7740909</v>
      </c>
      <c r="I572" s="65">
        <f t="shared" si="14"/>
        <v>5</v>
      </c>
    </row>
    <row r="573" spans="1:9" s="72" customFormat="1" ht="19.5" hidden="1" customHeight="1">
      <c r="A573" s="229">
        <f t="shared" si="15"/>
        <v>41425</v>
      </c>
      <c r="B573" s="235" t="s">
        <v>49</v>
      </c>
      <c r="C573" s="233">
        <v>41425</v>
      </c>
      <c r="D573" s="76" t="s">
        <v>713</v>
      </c>
      <c r="E573" s="299" t="s">
        <v>168</v>
      </c>
      <c r="F573" s="231" t="s">
        <v>54</v>
      </c>
      <c r="G573" s="59"/>
      <c r="H573" s="59">
        <v>774091</v>
      </c>
      <c r="I573" s="65">
        <f t="shared" si="14"/>
        <v>5</v>
      </c>
    </row>
    <row r="574" spans="1:9" s="72" customFormat="1" ht="19.5" hidden="1" customHeight="1">
      <c r="A574" s="229">
        <f t="shared" si="15"/>
        <v>41425</v>
      </c>
      <c r="B574" s="235" t="s">
        <v>49</v>
      </c>
      <c r="C574" s="233">
        <v>41425</v>
      </c>
      <c r="D574" s="76" t="s">
        <v>712</v>
      </c>
      <c r="E574" s="299" t="s">
        <v>168</v>
      </c>
      <c r="F574" s="231" t="s">
        <v>223</v>
      </c>
      <c r="G574" s="59"/>
      <c r="H574" s="59">
        <v>19681818</v>
      </c>
      <c r="I574" s="65">
        <f t="shared" si="14"/>
        <v>5</v>
      </c>
    </row>
    <row r="575" spans="1:9" s="72" customFormat="1" ht="19.5" hidden="1" customHeight="1">
      <c r="A575" s="229">
        <f t="shared" si="15"/>
        <v>41425</v>
      </c>
      <c r="B575" s="235" t="s">
        <v>49</v>
      </c>
      <c r="C575" s="233">
        <v>41425</v>
      </c>
      <c r="D575" s="76" t="s">
        <v>713</v>
      </c>
      <c r="E575" s="299" t="s">
        <v>168</v>
      </c>
      <c r="F575" s="231" t="s">
        <v>54</v>
      </c>
      <c r="G575" s="59"/>
      <c r="H575" s="59">
        <v>1968182</v>
      </c>
      <c r="I575" s="65">
        <f t="shared" si="14"/>
        <v>5</v>
      </c>
    </row>
    <row r="576" spans="1:9" s="72" customFormat="1" ht="19.5" hidden="1" customHeight="1">
      <c r="A576" s="229">
        <f t="shared" si="15"/>
        <v>41425</v>
      </c>
      <c r="B576" s="235" t="s">
        <v>49</v>
      </c>
      <c r="C576" s="233">
        <v>41425</v>
      </c>
      <c r="D576" s="76" t="s">
        <v>712</v>
      </c>
      <c r="E576" s="299" t="s">
        <v>168</v>
      </c>
      <c r="F576" s="231" t="s">
        <v>223</v>
      </c>
      <c r="G576" s="59"/>
      <c r="H576" s="59">
        <v>8122727</v>
      </c>
      <c r="I576" s="65">
        <f t="shared" si="14"/>
        <v>5</v>
      </c>
    </row>
    <row r="577" spans="1:9" s="72" customFormat="1" ht="19.5" hidden="1" customHeight="1">
      <c r="A577" s="229">
        <f t="shared" si="15"/>
        <v>41425</v>
      </c>
      <c r="B577" s="235" t="s">
        <v>49</v>
      </c>
      <c r="C577" s="233">
        <v>41425</v>
      </c>
      <c r="D577" s="76" t="s">
        <v>713</v>
      </c>
      <c r="E577" s="299" t="s">
        <v>168</v>
      </c>
      <c r="F577" s="231" t="s">
        <v>54</v>
      </c>
      <c r="G577" s="59"/>
      <c r="H577" s="59">
        <v>812273</v>
      </c>
      <c r="I577" s="65">
        <f t="shared" si="14"/>
        <v>5</v>
      </c>
    </row>
    <row r="578" spans="1:9" s="72" customFormat="1" ht="19.5" hidden="1" customHeight="1">
      <c r="A578" s="229">
        <f t="shared" si="15"/>
        <v>41425</v>
      </c>
      <c r="B578" s="235" t="s">
        <v>49</v>
      </c>
      <c r="C578" s="233">
        <v>41425</v>
      </c>
      <c r="D578" s="76" t="s">
        <v>712</v>
      </c>
      <c r="E578" s="299" t="s">
        <v>168</v>
      </c>
      <c r="F578" s="231" t="s">
        <v>223</v>
      </c>
      <c r="G578" s="59"/>
      <c r="H578" s="59">
        <v>8604545</v>
      </c>
      <c r="I578" s="65">
        <f t="shared" si="14"/>
        <v>5</v>
      </c>
    </row>
    <row r="579" spans="1:9" s="72" customFormat="1" ht="19.5" hidden="1" customHeight="1">
      <c r="A579" s="229">
        <f t="shared" si="15"/>
        <v>41425</v>
      </c>
      <c r="B579" s="235" t="s">
        <v>49</v>
      </c>
      <c r="C579" s="233">
        <v>41425</v>
      </c>
      <c r="D579" s="76" t="s">
        <v>713</v>
      </c>
      <c r="E579" s="299" t="s">
        <v>168</v>
      </c>
      <c r="F579" s="231" t="s">
        <v>54</v>
      </c>
      <c r="G579" s="59"/>
      <c r="H579" s="59">
        <v>860455</v>
      </c>
      <c r="I579" s="65">
        <f t="shared" si="14"/>
        <v>5</v>
      </c>
    </row>
    <row r="580" spans="1:9" s="72" customFormat="1" ht="19.5" hidden="1" customHeight="1">
      <c r="A580" s="229">
        <f t="shared" si="15"/>
        <v>41425</v>
      </c>
      <c r="B580" s="235" t="s">
        <v>49</v>
      </c>
      <c r="C580" s="233">
        <v>41425</v>
      </c>
      <c r="D580" s="76" t="s">
        <v>712</v>
      </c>
      <c r="E580" s="299" t="s">
        <v>168</v>
      </c>
      <c r="F580" s="231" t="s">
        <v>223</v>
      </c>
      <c r="G580" s="59"/>
      <c r="H580" s="59">
        <v>8722727</v>
      </c>
      <c r="I580" s="65">
        <f t="shared" si="14"/>
        <v>5</v>
      </c>
    </row>
    <row r="581" spans="1:9" s="72" customFormat="1" ht="19.5" hidden="1" customHeight="1">
      <c r="A581" s="229">
        <f t="shared" si="15"/>
        <v>41425</v>
      </c>
      <c r="B581" s="235" t="s">
        <v>49</v>
      </c>
      <c r="C581" s="233">
        <v>41425</v>
      </c>
      <c r="D581" s="76" t="s">
        <v>713</v>
      </c>
      <c r="E581" s="299" t="s">
        <v>168</v>
      </c>
      <c r="F581" s="231" t="s">
        <v>54</v>
      </c>
      <c r="G581" s="59"/>
      <c r="H581" s="59">
        <v>872273</v>
      </c>
      <c r="I581" s="65">
        <f t="shared" si="14"/>
        <v>5</v>
      </c>
    </row>
    <row r="582" spans="1:9" s="72" customFormat="1" ht="19.5" hidden="1" customHeight="1">
      <c r="A582" s="229">
        <f t="shared" si="15"/>
        <v>41425</v>
      </c>
      <c r="B582" s="235" t="s">
        <v>49</v>
      </c>
      <c r="C582" s="233">
        <v>41425</v>
      </c>
      <c r="D582" s="76" t="s">
        <v>712</v>
      </c>
      <c r="E582" s="299" t="s">
        <v>168</v>
      </c>
      <c r="F582" s="231" t="s">
        <v>223</v>
      </c>
      <c r="G582" s="59"/>
      <c r="H582" s="59">
        <v>4804545</v>
      </c>
      <c r="I582" s="65">
        <f t="shared" si="14"/>
        <v>5</v>
      </c>
    </row>
    <row r="583" spans="1:9" s="72" customFormat="1" ht="19.5" hidden="1" customHeight="1">
      <c r="A583" s="229">
        <f t="shared" si="15"/>
        <v>41425</v>
      </c>
      <c r="B583" s="235" t="s">
        <v>49</v>
      </c>
      <c r="C583" s="233">
        <v>41425</v>
      </c>
      <c r="D583" s="76" t="s">
        <v>713</v>
      </c>
      <c r="E583" s="299" t="s">
        <v>168</v>
      </c>
      <c r="F583" s="231" t="s">
        <v>54</v>
      </c>
      <c r="G583" s="59"/>
      <c r="H583" s="59">
        <v>480455</v>
      </c>
      <c r="I583" s="65">
        <f t="shared" si="14"/>
        <v>5</v>
      </c>
    </row>
    <row r="584" spans="1:9" s="72" customFormat="1" ht="19.5" hidden="1" customHeight="1">
      <c r="A584" s="229">
        <f t="shared" si="15"/>
        <v>41436</v>
      </c>
      <c r="B584" s="235" t="s">
        <v>94</v>
      </c>
      <c r="C584" s="233">
        <v>41436</v>
      </c>
      <c r="D584" s="76" t="s">
        <v>714</v>
      </c>
      <c r="E584" s="299" t="s">
        <v>168</v>
      </c>
      <c r="F584" s="231" t="s">
        <v>95</v>
      </c>
      <c r="G584" s="59">
        <v>62535000</v>
      </c>
      <c r="H584" s="59"/>
      <c r="I584" s="65">
        <f t="shared" si="14"/>
        <v>6</v>
      </c>
    </row>
    <row r="585" spans="1:9" s="72" customFormat="1" ht="19.5" hidden="1" customHeight="1">
      <c r="A585" s="229">
        <v>41440</v>
      </c>
      <c r="B585" s="235" t="s">
        <v>520</v>
      </c>
      <c r="C585" s="233">
        <v>41440</v>
      </c>
      <c r="D585" s="76" t="s">
        <v>714</v>
      </c>
      <c r="E585" s="299" t="s">
        <v>168</v>
      </c>
      <c r="F585" s="231" t="s">
        <v>184</v>
      </c>
      <c r="G585" s="59">
        <v>9364218</v>
      </c>
      <c r="H585" s="59"/>
      <c r="I585" s="65">
        <f t="shared" si="14"/>
        <v>6</v>
      </c>
    </row>
    <row r="586" spans="1:9" s="72" customFormat="1" ht="19.5" hidden="1" customHeight="1">
      <c r="A586" s="229">
        <f t="shared" ref="A586:A593" si="16">C586</f>
        <v>41455</v>
      </c>
      <c r="B586" s="235" t="s">
        <v>49</v>
      </c>
      <c r="C586" s="233">
        <v>41455</v>
      </c>
      <c r="D586" s="76" t="s">
        <v>712</v>
      </c>
      <c r="E586" s="299" t="s">
        <v>168</v>
      </c>
      <c r="F586" s="231" t="s">
        <v>223</v>
      </c>
      <c r="G586" s="59"/>
      <c r="H586" s="59">
        <v>9081818</v>
      </c>
      <c r="I586" s="65">
        <f t="shared" si="14"/>
        <v>6</v>
      </c>
    </row>
    <row r="587" spans="1:9" s="72" customFormat="1" ht="19.5" hidden="1" customHeight="1">
      <c r="A587" s="229">
        <f t="shared" si="16"/>
        <v>41455</v>
      </c>
      <c r="B587" s="235" t="s">
        <v>49</v>
      </c>
      <c r="C587" s="233">
        <v>41455</v>
      </c>
      <c r="D587" s="76" t="s">
        <v>713</v>
      </c>
      <c r="E587" s="299" t="s">
        <v>168</v>
      </c>
      <c r="F587" s="231" t="s">
        <v>54</v>
      </c>
      <c r="G587" s="59"/>
      <c r="H587" s="59">
        <v>908182</v>
      </c>
      <c r="I587" s="65">
        <f t="shared" si="14"/>
        <v>6</v>
      </c>
    </row>
    <row r="588" spans="1:9" s="72" customFormat="1" ht="19.5" hidden="1" customHeight="1">
      <c r="A588" s="229">
        <f t="shared" si="16"/>
        <v>41517</v>
      </c>
      <c r="B588" s="235" t="s">
        <v>49</v>
      </c>
      <c r="C588" s="233">
        <v>41517</v>
      </c>
      <c r="D588" s="76" t="s">
        <v>712</v>
      </c>
      <c r="E588" s="299" t="s">
        <v>168</v>
      </c>
      <c r="F588" s="231" t="s">
        <v>223</v>
      </c>
      <c r="G588" s="59"/>
      <c r="H588" s="59">
        <v>17418182</v>
      </c>
      <c r="I588" s="65">
        <f t="shared" si="14"/>
        <v>8</v>
      </c>
    </row>
    <row r="589" spans="1:9" s="72" customFormat="1" ht="19.5" hidden="1" customHeight="1">
      <c r="A589" s="229">
        <f t="shared" si="16"/>
        <v>41517</v>
      </c>
      <c r="B589" s="235" t="s">
        <v>49</v>
      </c>
      <c r="C589" s="233">
        <v>41517</v>
      </c>
      <c r="D589" s="76" t="s">
        <v>713</v>
      </c>
      <c r="E589" s="299" t="s">
        <v>168</v>
      </c>
      <c r="F589" s="231" t="s">
        <v>54</v>
      </c>
      <c r="G589" s="59"/>
      <c r="H589" s="59">
        <v>1741818</v>
      </c>
      <c r="I589" s="65">
        <f t="shared" si="14"/>
        <v>8</v>
      </c>
    </row>
    <row r="590" spans="1:9" s="72" customFormat="1" ht="19.5" hidden="1" customHeight="1">
      <c r="A590" s="229">
        <f t="shared" si="16"/>
        <v>41522</v>
      </c>
      <c r="B590" s="235" t="s">
        <v>94</v>
      </c>
      <c r="C590" s="233">
        <v>41522</v>
      </c>
      <c r="D590" s="76" t="s">
        <v>697</v>
      </c>
      <c r="E590" s="299" t="s">
        <v>168</v>
      </c>
      <c r="F590" s="231" t="s">
        <v>95</v>
      </c>
      <c r="G590" s="59">
        <v>29150000</v>
      </c>
      <c r="H590" s="59"/>
      <c r="I590" s="65">
        <f t="shared" ref="I590:I650" si="17">IF(A590&lt;&gt;"",MONTH(A590),"")</f>
        <v>9</v>
      </c>
    </row>
    <row r="591" spans="1:9" s="72" customFormat="1" ht="19.5" hidden="1" customHeight="1">
      <c r="A591" s="229">
        <f t="shared" si="16"/>
        <v>41608</v>
      </c>
      <c r="B591" s="235" t="s">
        <v>49</v>
      </c>
      <c r="C591" s="233">
        <v>41608</v>
      </c>
      <c r="D591" s="76" t="s">
        <v>715</v>
      </c>
      <c r="E591" s="299" t="s">
        <v>168</v>
      </c>
      <c r="F591" s="231" t="s">
        <v>223</v>
      </c>
      <c r="G591" s="59"/>
      <c r="H591" s="59">
        <v>8363636</v>
      </c>
      <c r="I591" s="65">
        <f t="shared" si="17"/>
        <v>11</v>
      </c>
    </row>
    <row r="592" spans="1:9" s="72" customFormat="1" ht="19.5" hidden="1" customHeight="1">
      <c r="A592" s="229">
        <f t="shared" si="16"/>
        <v>41608</v>
      </c>
      <c r="B592" s="235" t="s">
        <v>49</v>
      </c>
      <c r="C592" s="233">
        <v>41608</v>
      </c>
      <c r="D592" s="76" t="s">
        <v>716</v>
      </c>
      <c r="E592" s="299" t="s">
        <v>168</v>
      </c>
      <c r="F592" s="231" t="s">
        <v>54</v>
      </c>
      <c r="G592" s="59"/>
      <c r="H592" s="59">
        <v>836364</v>
      </c>
      <c r="I592" s="213">
        <f t="shared" si="17"/>
        <v>11</v>
      </c>
    </row>
    <row r="593" spans="1:9" s="72" customFormat="1" ht="19.5" hidden="1" customHeight="1">
      <c r="A593" s="229">
        <f t="shared" si="16"/>
        <v>41620</v>
      </c>
      <c r="B593" s="235" t="s">
        <v>94</v>
      </c>
      <c r="C593" s="233">
        <v>41620</v>
      </c>
      <c r="D593" s="76" t="s">
        <v>697</v>
      </c>
      <c r="E593" s="299" t="s">
        <v>168</v>
      </c>
      <c r="F593" s="231" t="s">
        <v>95</v>
      </c>
      <c r="G593" s="59">
        <v>9200000</v>
      </c>
      <c r="H593" s="59"/>
      <c r="I593" s="213">
        <f t="shared" ref="I593" si="18">IF(A593&lt;&gt;"",MONTH(A593),"")</f>
        <v>12</v>
      </c>
    </row>
    <row r="594" spans="1:9" s="72" customFormat="1" ht="19.5" hidden="1" customHeight="1">
      <c r="A594" s="229">
        <v>41305</v>
      </c>
      <c r="B594" s="235" t="s">
        <v>49</v>
      </c>
      <c r="C594" s="233">
        <v>41282</v>
      </c>
      <c r="D594" s="76" t="s">
        <v>710</v>
      </c>
      <c r="E594" s="299" t="s">
        <v>166</v>
      </c>
      <c r="F594" s="231" t="s">
        <v>223</v>
      </c>
      <c r="G594" s="59"/>
      <c r="H594" s="59">
        <v>25038000</v>
      </c>
      <c r="I594" s="65">
        <f t="shared" si="17"/>
        <v>1</v>
      </c>
    </row>
    <row r="595" spans="1:9" s="72" customFormat="1" ht="19.5" hidden="1" customHeight="1">
      <c r="A595" s="229">
        <v>41305</v>
      </c>
      <c r="B595" s="235" t="s">
        <v>49</v>
      </c>
      <c r="C595" s="233">
        <v>41282</v>
      </c>
      <c r="D595" s="76" t="s">
        <v>708</v>
      </c>
      <c r="E595" s="299" t="s">
        <v>166</v>
      </c>
      <c r="F595" s="231" t="s">
        <v>223</v>
      </c>
      <c r="G595" s="59"/>
      <c r="H595" s="59">
        <v>3212450</v>
      </c>
      <c r="I595" s="65">
        <f t="shared" si="17"/>
        <v>1</v>
      </c>
    </row>
    <row r="596" spans="1:9" s="72" customFormat="1" ht="19.5" hidden="1" customHeight="1">
      <c r="A596" s="229">
        <v>41305</v>
      </c>
      <c r="B596" s="235" t="s">
        <v>49</v>
      </c>
      <c r="C596" s="233">
        <v>41282</v>
      </c>
      <c r="D596" s="76" t="s">
        <v>709</v>
      </c>
      <c r="E596" s="299" t="s">
        <v>166</v>
      </c>
      <c r="F596" s="231" t="s">
        <v>54</v>
      </c>
      <c r="G596" s="59"/>
      <c r="H596" s="59">
        <v>321245</v>
      </c>
      <c r="I596" s="65">
        <f t="shared" si="17"/>
        <v>1</v>
      </c>
    </row>
    <row r="597" spans="1:9" s="72" customFormat="1" ht="19.5" hidden="1" customHeight="1">
      <c r="A597" s="229">
        <v>41290</v>
      </c>
      <c r="B597" s="235" t="s">
        <v>94</v>
      </c>
      <c r="C597" s="233">
        <v>41290</v>
      </c>
      <c r="D597" s="76" t="s">
        <v>717</v>
      </c>
      <c r="E597" s="299" t="s">
        <v>166</v>
      </c>
      <c r="F597" s="231" t="s">
        <v>95</v>
      </c>
      <c r="G597" s="59">
        <v>42050915</v>
      </c>
      <c r="H597" s="59"/>
      <c r="I597" s="65">
        <f t="shared" si="17"/>
        <v>1</v>
      </c>
    </row>
    <row r="598" spans="1:9" s="72" customFormat="1" ht="19.5" hidden="1" customHeight="1">
      <c r="A598" s="229">
        <v>41364</v>
      </c>
      <c r="B598" s="235" t="s">
        <v>94</v>
      </c>
      <c r="C598" s="233">
        <v>41341</v>
      </c>
      <c r="D598" s="76" t="s">
        <v>717</v>
      </c>
      <c r="E598" s="299" t="s">
        <v>166</v>
      </c>
      <c r="F598" s="231" t="s">
        <v>95</v>
      </c>
      <c r="G598" s="59">
        <v>18665160</v>
      </c>
      <c r="H598" s="59"/>
      <c r="I598" s="65">
        <f t="shared" si="17"/>
        <v>3</v>
      </c>
    </row>
    <row r="599" spans="1:9" s="72" customFormat="1" ht="19.5" hidden="1" customHeight="1">
      <c r="A599" s="229">
        <v>41425</v>
      </c>
      <c r="B599" s="235" t="s">
        <v>49</v>
      </c>
      <c r="C599" s="233">
        <v>41354</v>
      </c>
      <c r="D599" s="76" t="s">
        <v>710</v>
      </c>
      <c r="E599" s="299" t="s">
        <v>166</v>
      </c>
      <c r="F599" s="231" t="s">
        <v>223</v>
      </c>
      <c r="G599" s="59"/>
      <c r="H599" s="59">
        <v>15720000</v>
      </c>
      <c r="I599" s="65">
        <f t="shared" si="17"/>
        <v>5</v>
      </c>
    </row>
    <row r="600" spans="1:9" s="72" customFormat="1" ht="19.5" hidden="1" customHeight="1">
      <c r="A600" s="229">
        <v>41425</v>
      </c>
      <c r="B600" s="235" t="s">
        <v>49</v>
      </c>
      <c r="C600" s="233">
        <v>41354</v>
      </c>
      <c r="D600" s="76" t="s">
        <v>708</v>
      </c>
      <c r="E600" s="299" t="s">
        <v>166</v>
      </c>
      <c r="F600" s="231" t="s">
        <v>223</v>
      </c>
      <c r="G600" s="59"/>
      <c r="H600" s="59">
        <v>3224800</v>
      </c>
      <c r="I600" s="65">
        <f t="shared" si="17"/>
        <v>5</v>
      </c>
    </row>
    <row r="601" spans="1:9" s="72" customFormat="1" ht="19.5" hidden="1" customHeight="1">
      <c r="A601" s="229">
        <v>41425</v>
      </c>
      <c r="B601" s="235" t="s">
        <v>49</v>
      </c>
      <c r="C601" s="233">
        <v>41354</v>
      </c>
      <c r="D601" s="76" t="s">
        <v>709</v>
      </c>
      <c r="E601" s="299" t="s">
        <v>166</v>
      </c>
      <c r="F601" s="231" t="s">
        <v>54</v>
      </c>
      <c r="G601" s="59"/>
      <c r="H601" s="59">
        <v>322480</v>
      </c>
      <c r="I601" s="65">
        <f t="shared" si="17"/>
        <v>5</v>
      </c>
    </row>
    <row r="602" spans="1:9" s="72" customFormat="1" ht="19.5" hidden="1" customHeight="1">
      <c r="A602" s="229">
        <v>41425</v>
      </c>
      <c r="B602" s="235" t="s">
        <v>94</v>
      </c>
      <c r="C602" s="233">
        <v>41389</v>
      </c>
      <c r="D602" s="76" t="s">
        <v>717</v>
      </c>
      <c r="E602" s="299" t="s">
        <v>166</v>
      </c>
      <c r="F602" s="231" t="s">
        <v>95</v>
      </c>
      <c r="G602" s="59">
        <v>28571695</v>
      </c>
      <c r="H602" s="59"/>
      <c r="I602" s="65">
        <f t="shared" si="17"/>
        <v>5</v>
      </c>
    </row>
    <row r="603" spans="1:9" s="72" customFormat="1" ht="19.5" hidden="1" customHeight="1">
      <c r="A603" s="229">
        <v>41405</v>
      </c>
      <c r="B603" s="235" t="s">
        <v>94</v>
      </c>
      <c r="C603" s="233">
        <v>41405</v>
      </c>
      <c r="D603" s="76" t="s">
        <v>717</v>
      </c>
      <c r="E603" s="299" t="s">
        <v>166</v>
      </c>
      <c r="F603" s="231" t="s">
        <v>95</v>
      </c>
      <c r="G603" s="59">
        <v>19267280</v>
      </c>
      <c r="H603" s="59"/>
      <c r="I603" s="65">
        <f t="shared" si="17"/>
        <v>5</v>
      </c>
    </row>
    <row r="604" spans="1:9" s="72" customFormat="1" ht="19.5" hidden="1" customHeight="1">
      <c r="A604" s="229">
        <v>41425</v>
      </c>
      <c r="B604" s="235" t="s">
        <v>49</v>
      </c>
      <c r="C604" s="233">
        <v>41425</v>
      </c>
      <c r="D604" s="76" t="s">
        <v>708</v>
      </c>
      <c r="E604" s="299" t="s">
        <v>166</v>
      </c>
      <c r="F604" s="231" t="s">
        <v>223</v>
      </c>
      <c r="G604" s="59"/>
      <c r="H604" s="59">
        <v>3376752</v>
      </c>
      <c r="I604" s="65">
        <f t="shared" si="17"/>
        <v>5</v>
      </c>
    </row>
    <row r="605" spans="1:9" s="72" customFormat="1" ht="19.5" hidden="1" customHeight="1">
      <c r="A605" s="229">
        <v>41425</v>
      </c>
      <c r="B605" s="235" t="s">
        <v>49</v>
      </c>
      <c r="C605" s="233">
        <v>41425</v>
      </c>
      <c r="D605" s="76" t="s">
        <v>709</v>
      </c>
      <c r="E605" s="299" t="s">
        <v>166</v>
      </c>
      <c r="F605" s="231" t="s">
        <v>54</v>
      </c>
      <c r="G605" s="59"/>
      <c r="H605" s="59">
        <v>337675</v>
      </c>
      <c r="I605" s="65">
        <f t="shared" si="17"/>
        <v>5</v>
      </c>
    </row>
    <row r="606" spans="1:9" s="72" customFormat="1" ht="19.5" hidden="1" customHeight="1">
      <c r="A606" s="229">
        <v>41425</v>
      </c>
      <c r="B606" s="235" t="s">
        <v>49</v>
      </c>
      <c r="C606" s="233">
        <v>41425</v>
      </c>
      <c r="D606" s="76" t="s">
        <v>710</v>
      </c>
      <c r="E606" s="299" t="s">
        <v>166</v>
      </c>
      <c r="F606" s="231" t="s">
        <v>223</v>
      </c>
      <c r="G606" s="59"/>
      <c r="H606" s="59">
        <v>24191400</v>
      </c>
      <c r="I606" s="65">
        <f t="shared" si="17"/>
        <v>5</v>
      </c>
    </row>
    <row r="607" spans="1:9" s="72" customFormat="1" ht="19.5" hidden="1" customHeight="1">
      <c r="A607" s="229">
        <v>41455</v>
      </c>
      <c r="B607" s="235" t="s">
        <v>49</v>
      </c>
      <c r="C607" s="233">
        <v>41443</v>
      </c>
      <c r="D607" s="76" t="s">
        <v>708</v>
      </c>
      <c r="E607" s="299" t="s">
        <v>166</v>
      </c>
      <c r="F607" s="231" t="s">
        <v>223</v>
      </c>
      <c r="G607" s="59"/>
      <c r="H607" s="59">
        <v>3756752</v>
      </c>
      <c r="I607" s="65">
        <f t="shared" si="17"/>
        <v>6</v>
      </c>
    </row>
    <row r="608" spans="1:9" s="72" customFormat="1" ht="19.5" hidden="1" customHeight="1">
      <c r="A608" s="229">
        <v>41455</v>
      </c>
      <c r="B608" s="235" t="s">
        <v>49</v>
      </c>
      <c r="C608" s="233">
        <v>41443</v>
      </c>
      <c r="D608" s="76" t="s">
        <v>709</v>
      </c>
      <c r="E608" s="299" t="s">
        <v>166</v>
      </c>
      <c r="F608" s="231" t="s">
        <v>54</v>
      </c>
      <c r="G608" s="59"/>
      <c r="H608" s="59">
        <v>375675</v>
      </c>
      <c r="I608" s="65">
        <f t="shared" si="17"/>
        <v>6</v>
      </c>
    </row>
    <row r="609" spans="1:9" s="72" customFormat="1" ht="19.5" hidden="1" customHeight="1">
      <c r="A609" s="229">
        <v>41455</v>
      </c>
      <c r="B609" s="235" t="s">
        <v>49</v>
      </c>
      <c r="C609" s="233">
        <v>41443</v>
      </c>
      <c r="D609" s="76" t="s">
        <v>117</v>
      </c>
      <c r="E609" s="299" t="s">
        <v>166</v>
      </c>
      <c r="F609" s="231" t="s">
        <v>223</v>
      </c>
      <c r="G609" s="59"/>
      <c r="H609" s="59">
        <v>15777000</v>
      </c>
      <c r="I609" s="65">
        <f t="shared" si="17"/>
        <v>6</v>
      </c>
    </row>
    <row r="610" spans="1:9" s="72" customFormat="1" ht="19.5" hidden="1" customHeight="1">
      <c r="A610" s="229">
        <v>41486</v>
      </c>
      <c r="B610" s="235" t="s">
        <v>49</v>
      </c>
      <c r="C610" s="233">
        <v>41471</v>
      </c>
      <c r="D610" s="76" t="s">
        <v>710</v>
      </c>
      <c r="E610" s="299" t="s">
        <v>166</v>
      </c>
      <c r="F610" s="231" t="s">
        <v>223</v>
      </c>
      <c r="G610" s="59"/>
      <c r="H610" s="59">
        <v>15930000</v>
      </c>
      <c r="I610" s="65">
        <f t="shared" si="17"/>
        <v>7</v>
      </c>
    </row>
    <row r="611" spans="1:9" s="72" customFormat="1" ht="19.5" hidden="1" customHeight="1">
      <c r="A611" s="229">
        <v>41486</v>
      </c>
      <c r="B611" s="235" t="s">
        <v>49</v>
      </c>
      <c r="C611" s="233">
        <v>41471</v>
      </c>
      <c r="D611" s="76" t="s">
        <v>708</v>
      </c>
      <c r="E611" s="299" t="s">
        <v>166</v>
      </c>
      <c r="F611" s="231" t="s">
        <v>223</v>
      </c>
      <c r="G611" s="59"/>
      <c r="H611" s="59">
        <v>3783680</v>
      </c>
      <c r="I611" s="65">
        <f t="shared" si="17"/>
        <v>7</v>
      </c>
    </row>
    <row r="612" spans="1:9" s="72" customFormat="1" ht="19.5" hidden="1" customHeight="1">
      <c r="A612" s="229">
        <v>41486</v>
      </c>
      <c r="B612" s="235" t="s">
        <v>49</v>
      </c>
      <c r="C612" s="233">
        <v>41471</v>
      </c>
      <c r="D612" s="76" t="s">
        <v>709</v>
      </c>
      <c r="E612" s="299" t="s">
        <v>166</v>
      </c>
      <c r="F612" s="231" t="s">
        <v>54</v>
      </c>
      <c r="G612" s="59"/>
      <c r="H612" s="59">
        <v>378368</v>
      </c>
      <c r="I612" s="65">
        <f t="shared" si="17"/>
        <v>7</v>
      </c>
    </row>
    <row r="613" spans="1:9" s="72" customFormat="1" ht="19.5" hidden="1" customHeight="1">
      <c r="A613" s="229">
        <v>41473</v>
      </c>
      <c r="B613" s="235" t="s">
        <v>94</v>
      </c>
      <c r="C613" s="233">
        <v>41473</v>
      </c>
      <c r="D613" s="76" t="s">
        <v>717</v>
      </c>
      <c r="E613" s="299" t="s">
        <v>166</v>
      </c>
      <c r="F613" s="231" t="s">
        <v>95</v>
      </c>
      <c r="G613" s="59">
        <v>30000000</v>
      </c>
      <c r="H613" s="59"/>
      <c r="I613" s="65">
        <f t="shared" si="17"/>
        <v>7</v>
      </c>
    </row>
    <row r="614" spans="1:9" s="72" customFormat="1" ht="19.5" hidden="1" customHeight="1">
      <c r="A614" s="229">
        <v>41499</v>
      </c>
      <c r="B614" s="235" t="s">
        <v>94</v>
      </c>
      <c r="C614" s="233">
        <v>41499</v>
      </c>
      <c r="D614" s="76" t="s">
        <v>717</v>
      </c>
      <c r="E614" s="299" t="s">
        <v>166</v>
      </c>
      <c r="F614" s="231" t="s">
        <v>95</v>
      </c>
      <c r="G614" s="59">
        <v>17815254</v>
      </c>
      <c r="H614" s="59"/>
      <c r="I614" s="65">
        <f t="shared" si="17"/>
        <v>8</v>
      </c>
    </row>
    <row r="615" spans="1:9" s="72" customFormat="1" ht="19.5" hidden="1" customHeight="1">
      <c r="A615" s="229">
        <v>41522</v>
      </c>
      <c r="B615" s="235" t="s">
        <v>94</v>
      </c>
      <c r="C615" s="233">
        <v>41522</v>
      </c>
      <c r="D615" s="76" t="s">
        <v>717</v>
      </c>
      <c r="E615" s="299" t="s">
        <v>166</v>
      </c>
      <c r="F615" s="231" t="s">
        <v>95</v>
      </c>
      <c r="G615" s="59">
        <v>20092048</v>
      </c>
      <c r="H615" s="59"/>
      <c r="I615" s="65">
        <f t="shared" si="17"/>
        <v>9</v>
      </c>
    </row>
    <row r="616" spans="1:9" s="72" customFormat="1" ht="19.5" hidden="1" customHeight="1">
      <c r="A616" s="229">
        <v>41522</v>
      </c>
      <c r="B616" s="235" t="s">
        <v>718</v>
      </c>
      <c r="C616" s="233">
        <v>41522</v>
      </c>
      <c r="D616" s="76" t="s">
        <v>719</v>
      </c>
      <c r="E616" s="299" t="s">
        <v>166</v>
      </c>
      <c r="F616" s="231" t="s">
        <v>184</v>
      </c>
      <c r="G616" s="59"/>
      <c r="H616" s="59">
        <v>9502405</v>
      </c>
      <c r="I616" s="65">
        <f t="shared" si="17"/>
        <v>9</v>
      </c>
    </row>
    <row r="617" spans="1:9" s="72" customFormat="1" ht="19.5" hidden="1" customHeight="1">
      <c r="A617" s="229">
        <v>41578</v>
      </c>
      <c r="B617" s="235" t="s">
        <v>49</v>
      </c>
      <c r="C617" s="233">
        <v>41558</v>
      </c>
      <c r="D617" s="76" t="s">
        <v>710</v>
      </c>
      <c r="E617" s="299" t="s">
        <v>166</v>
      </c>
      <c r="F617" s="231" t="s">
        <v>223</v>
      </c>
      <c r="G617" s="59"/>
      <c r="H617" s="59">
        <v>15843750</v>
      </c>
      <c r="I617" s="65">
        <f t="shared" si="17"/>
        <v>10</v>
      </c>
    </row>
    <row r="618" spans="1:9" s="72" customFormat="1" ht="19.5" hidden="1" customHeight="1">
      <c r="A618" s="229">
        <v>41578</v>
      </c>
      <c r="B618" s="235" t="s">
        <v>49</v>
      </c>
      <c r="C618" s="233">
        <v>41558</v>
      </c>
      <c r="D618" s="76" t="s">
        <v>708</v>
      </c>
      <c r="E618" s="299" t="s">
        <v>166</v>
      </c>
      <c r="F618" s="231" t="s">
        <v>223</v>
      </c>
      <c r="G618" s="59"/>
      <c r="H618" s="59">
        <v>3388500</v>
      </c>
      <c r="I618" s="65">
        <f t="shared" si="17"/>
        <v>10</v>
      </c>
    </row>
    <row r="619" spans="1:9" s="72" customFormat="1" ht="19.5" hidden="1" customHeight="1">
      <c r="A619" s="229">
        <v>41578</v>
      </c>
      <c r="B619" s="235" t="s">
        <v>49</v>
      </c>
      <c r="C619" s="233">
        <v>41558</v>
      </c>
      <c r="D619" s="76" t="s">
        <v>709</v>
      </c>
      <c r="E619" s="299" t="s">
        <v>166</v>
      </c>
      <c r="F619" s="231" t="s">
        <v>54</v>
      </c>
      <c r="G619" s="59"/>
      <c r="H619" s="59">
        <v>338850</v>
      </c>
      <c r="I619" s="65">
        <f t="shared" si="17"/>
        <v>10</v>
      </c>
    </row>
    <row r="620" spans="1:9" s="72" customFormat="1" ht="19.5" hidden="1" customHeight="1">
      <c r="A620" s="229">
        <v>41578</v>
      </c>
      <c r="B620" s="235" t="s">
        <v>49</v>
      </c>
      <c r="C620" s="233">
        <v>41577</v>
      </c>
      <c r="D620" s="76" t="s">
        <v>710</v>
      </c>
      <c r="E620" s="299" t="s">
        <v>166</v>
      </c>
      <c r="F620" s="231" t="s">
        <v>223</v>
      </c>
      <c r="G620" s="59"/>
      <c r="H620" s="59">
        <v>15417600</v>
      </c>
      <c r="I620" s="65">
        <f t="shared" si="17"/>
        <v>10</v>
      </c>
    </row>
    <row r="621" spans="1:9" s="72" customFormat="1" ht="19.5" hidden="1" customHeight="1">
      <c r="A621" s="229">
        <v>41578</v>
      </c>
      <c r="B621" s="235" t="s">
        <v>49</v>
      </c>
      <c r="C621" s="233">
        <v>41577</v>
      </c>
      <c r="D621" s="76" t="s">
        <v>708</v>
      </c>
      <c r="E621" s="299" t="s">
        <v>166</v>
      </c>
      <c r="F621" s="231" t="s">
        <v>223</v>
      </c>
      <c r="G621" s="59"/>
      <c r="H621" s="59">
        <v>3387840</v>
      </c>
      <c r="I621" s="65">
        <f t="shared" si="17"/>
        <v>10</v>
      </c>
    </row>
    <row r="622" spans="1:9" s="72" customFormat="1" ht="19.5" hidden="1" customHeight="1">
      <c r="A622" s="229">
        <v>41578</v>
      </c>
      <c r="B622" s="235" t="s">
        <v>49</v>
      </c>
      <c r="C622" s="233">
        <v>41577</v>
      </c>
      <c r="D622" s="76" t="s">
        <v>709</v>
      </c>
      <c r="E622" s="299" t="s">
        <v>166</v>
      </c>
      <c r="F622" s="231" t="s">
        <v>54</v>
      </c>
      <c r="G622" s="59"/>
      <c r="H622" s="59">
        <v>338784</v>
      </c>
      <c r="I622" s="65">
        <f t="shared" si="17"/>
        <v>10</v>
      </c>
    </row>
    <row r="623" spans="1:9" s="72" customFormat="1" ht="19.5" hidden="1" customHeight="1">
      <c r="A623" s="229">
        <v>41608</v>
      </c>
      <c r="B623" s="235" t="s">
        <v>49</v>
      </c>
      <c r="C623" s="233">
        <v>41584</v>
      </c>
      <c r="D623" s="76" t="s">
        <v>710</v>
      </c>
      <c r="E623" s="299" t="s">
        <v>166</v>
      </c>
      <c r="F623" s="231" t="s">
        <v>223</v>
      </c>
      <c r="G623" s="59"/>
      <c r="H623" s="59">
        <v>15413950</v>
      </c>
      <c r="I623" s="65">
        <f t="shared" si="17"/>
        <v>11</v>
      </c>
    </row>
    <row r="624" spans="1:9" s="72" customFormat="1" ht="19.5" hidden="1" customHeight="1">
      <c r="A624" s="229">
        <v>41608</v>
      </c>
      <c r="B624" s="235" t="s">
        <v>49</v>
      </c>
      <c r="C624" s="233">
        <v>41584</v>
      </c>
      <c r="D624" s="76" t="s">
        <v>708</v>
      </c>
      <c r="E624" s="299" t="s">
        <v>166</v>
      </c>
      <c r="F624" s="231" t="s">
        <v>223</v>
      </c>
      <c r="G624" s="59"/>
      <c r="H624" s="59">
        <v>3387180</v>
      </c>
      <c r="I624" s="65">
        <f t="shared" si="17"/>
        <v>11</v>
      </c>
    </row>
    <row r="625" spans="1:9" s="72" customFormat="1" ht="19.5" hidden="1" customHeight="1">
      <c r="A625" s="229">
        <v>41608</v>
      </c>
      <c r="B625" s="235" t="s">
        <v>49</v>
      </c>
      <c r="C625" s="233">
        <v>41584</v>
      </c>
      <c r="D625" s="76" t="s">
        <v>709</v>
      </c>
      <c r="E625" s="299" t="s">
        <v>166</v>
      </c>
      <c r="F625" s="231" t="s">
        <v>54</v>
      </c>
      <c r="G625" s="59"/>
      <c r="H625" s="59">
        <v>338718</v>
      </c>
      <c r="I625" s="65">
        <f t="shared" si="17"/>
        <v>11</v>
      </c>
    </row>
    <row r="626" spans="1:9" s="72" customFormat="1" ht="19.5" hidden="1" customHeight="1">
      <c r="A626" s="229">
        <v>41620</v>
      </c>
      <c r="B626" s="235" t="s">
        <v>94</v>
      </c>
      <c r="C626" s="233">
        <v>41620</v>
      </c>
      <c r="D626" s="76" t="s">
        <v>717</v>
      </c>
      <c r="E626" s="299" t="s">
        <v>166</v>
      </c>
      <c r="F626" s="231" t="s">
        <v>95</v>
      </c>
      <c r="G626" s="59">
        <v>38715324</v>
      </c>
      <c r="H626" s="59"/>
      <c r="I626" s="65">
        <f t="shared" si="17"/>
        <v>12</v>
      </c>
    </row>
    <row r="627" spans="1:9" s="72" customFormat="1" ht="19.5" hidden="1" customHeight="1">
      <c r="A627" s="229">
        <v>41639</v>
      </c>
      <c r="B627" s="235" t="s">
        <v>49</v>
      </c>
      <c r="C627" s="233">
        <v>41625</v>
      </c>
      <c r="D627" s="76" t="s">
        <v>720</v>
      </c>
      <c r="E627" s="299" t="s">
        <v>166</v>
      </c>
      <c r="F627" s="231" t="s">
        <v>223</v>
      </c>
      <c r="G627" s="59"/>
      <c r="H627" s="59">
        <v>3389820</v>
      </c>
      <c r="I627" s="65">
        <f t="shared" si="17"/>
        <v>12</v>
      </c>
    </row>
    <row r="628" spans="1:9" s="72" customFormat="1" ht="19.5" hidden="1" customHeight="1">
      <c r="A628" s="229">
        <v>41639</v>
      </c>
      <c r="B628" s="235" t="s">
        <v>49</v>
      </c>
      <c r="C628" s="233">
        <v>41625</v>
      </c>
      <c r="D628" s="76" t="s">
        <v>721</v>
      </c>
      <c r="E628" s="299" t="s">
        <v>166</v>
      </c>
      <c r="F628" s="231" t="s">
        <v>54</v>
      </c>
      <c r="G628" s="59"/>
      <c r="H628" s="59">
        <v>338982</v>
      </c>
      <c r="I628" s="65">
        <f t="shared" si="17"/>
        <v>12</v>
      </c>
    </row>
    <row r="629" spans="1:9" s="72" customFormat="1" ht="19.5" hidden="1" customHeight="1">
      <c r="A629" s="229">
        <v>41639</v>
      </c>
      <c r="B629" s="235" t="s">
        <v>49</v>
      </c>
      <c r="C629" s="233">
        <v>41625</v>
      </c>
      <c r="D629" s="76" t="s">
        <v>117</v>
      </c>
      <c r="E629" s="299" t="s">
        <v>166</v>
      </c>
      <c r="F629" s="231" t="s">
        <v>223</v>
      </c>
      <c r="G629" s="59"/>
      <c r="H629" s="59">
        <v>15217200</v>
      </c>
      <c r="I629" s="65">
        <f t="shared" si="17"/>
        <v>12</v>
      </c>
    </row>
    <row r="630" spans="1:9" s="72" customFormat="1" ht="19.5" hidden="1" customHeight="1">
      <c r="A630" s="220">
        <v>41333</v>
      </c>
      <c r="B630" s="220" t="s">
        <v>49</v>
      </c>
      <c r="C630" s="220">
        <v>41305</v>
      </c>
      <c r="D630" s="57" t="s">
        <v>722</v>
      </c>
      <c r="E630" s="299" t="s">
        <v>68</v>
      </c>
      <c r="F630" s="222" t="s">
        <v>223</v>
      </c>
      <c r="G630" s="57"/>
      <c r="H630" s="56">
        <v>1515530</v>
      </c>
      <c r="I630" s="65">
        <f t="shared" si="17"/>
        <v>2</v>
      </c>
    </row>
    <row r="631" spans="1:9" s="72" customFormat="1" ht="19.5" hidden="1" customHeight="1">
      <c r="A631" s="220">
        <v>41333</v>
      </c>
      <c r="B631" s="220" t="s">
        <v>49</v>
      </c>
      <c r="C631" s="220">
        <v>41305</v>
      </c>
      <c r="D631" s="57" t="s">
        <v>723</v>
      </c>
      <c r="E631" s="299" t="s">
        <v>68</v>
      </c>
      <c r="F631" s="222" t="s">
        <v>54</v>
      </c>
      <c r="G631" s="76"/>
      <c r="H631" s="59">
        <v>151553</v>
      </c>
      <c r="I631" s="65">
        <f t="shared" si="17"/>
        <v>2</v>
      </c>
    </row>
    <row r="632" spans="1:9" s="72" customFormat="1" ht="19.5" hidden="1" customHeight="1">
      <c r="A632" s="220">
        <v>41333</v>
      </c>
      <c r="B632" s="220" t="s">
        <v>49</v>
      </c>
      <c r="C632" s="220">
        <v>41333</v>
      </c>
      <c r="D632" s="57" t="s">
        <v>722</v>
      </c>
      <c r="E632" s="299" t="s">
        <v>68</v>
      </c>
      <c r="F632" s="222" t="s">
        <v>223</v>
      </c>
      <c r="G632" s="57"/>
      <c r="H632" s="77">
        <v>289968</v>
      </c>
      <c r="I632" s="65">
        <f t="shared" si="17"/>
        <v>2</v>
      </c>
    </row>
    <row r="633" spans="1:9" s="72" customFormat="1" ht="19.5" hidden="1" customHeight="1">
      <c r="A633" s="220">
        <v>41333</v>
      </c>
      <c r="B633" s="220" t="s">
        <v>49</v>
      </c>
      <c r="C633" s="220">
        <v>41333</v>
      </c>
      <c r="D633" s="57" t="s">
        <v>723</v>
      </c>
      <c r="E633" s="299" t="s">
        <v>68</v>
      </c>
      <c r="F633" s="222" t="s">
        <v>54</v>
      </c>
      <c r="G633" s="76"/>
      <c r="H633" s="321">
        <v>28997</v>
      </c>
      <c r="I633" s="65">
        <f t="shared" si="17"/>
        <v>2</v>
      </c>
    </row>
    <row r="634" spans="1:9" s="72" customFormat="1" ht="19.5" hidden="1" customHeight="1">
      <c r="A634" s="220">
        <v>41347</v>
      </c>
      <c r="B634" s="220" t="s">
        <v>94</v>
      </c>
      <c r="C634" s="220">
        <v>41347</v>
      </c>
      <c r="D634" s="57" t="s">
        <v>724</v>
      </c>
      <c r="E634" s="299" t="s">
        <v>68</v>
      </c>
      <c r="F634" s="222" t="s">
        <v>95</v>
      </c>
      <c r="G634" s="322">
        <v>100000000</v>
      </c>
      <c r="H634" s="56"/>
      <c r="I634" s="65">
        <f t="shared" si="17"/>
        <v>3</v>
      </c>
    </row>
    <row r="635" spans="1:9" s="72" customFormat="1" ht="19.5" hidden="1" customHeight="1">
      <c r="A635" s="220">
        <v>41364</v>
      </c>
      <c r="B635" s="220" t="s">
        <v>49</v>
      </c>
      <c r="C635" s="220">
        <v>41364</v>
      </c>
      <c r="D635" s="57" t="s">
        <v>722</v>
      </c>
      <c r="E635" s="299" t="s">
        <v>68</v>
      </c>
      <c r="F635" s="222" t="s">
        <v>223</v>
      </c>
      <c r="G635" s="76"/>
      <c r="H635" s="59">
        <v>51003158</v>
      </c>
      <c r="I635" s="65">
        <f t="shared" si="17"/>
        <v>3</v>
      </c>
    </row>
    <row r="636" spans="1:9" s="72" customFormat="1" ht="19.5" hidden="1" customHeight="1">
      <c r="A636" s="220">
        <v>41364</v>
      </c>
      <c r="B636" s="220" t="s">
        <v>49</v>
      </c>
      <c r="C636" s="220">
        <v>41364</v>
      </c>
      <c r="D636" s="57" t="s">
        <v>723</v>
      </c>
      <c r="E636" s="299" t="s">
        <v>68</v>
      </c>
      <c r="F636" s="222" t="s">
        <v>54</v>
      </c>
      <c r="G636" s="76"/>
      <c r="H636" s="59">
        <v>5100316</v>
      </c>
      <c r="I636" s="65">
        <f t="shared" si="17"/>
        <v>3</v>
      </c>
    </row>
    <row r="637" spans="1:9" s="72" customFormat="1" ht="19.5" hidden="1" customHeight="1">
      <c r="A637" s="220">
        <v>41393</v>
      </c>
      <c r="B637" s="220" t="s">
        <v>49</v>
      </c>
      <c r="C637" s="220">
        <v>41393</v>
      </c>
      <c r="D637" s="57" t="s">
        <v>722</v>
      </c>
      <c r="E637" s="299" t="s">
        <v>68</v>
      </c>
      <c r="F637" s="222" t="s">
        <v>223</v>
      </c>
      <c r="G637" s="76"/>
      <c r="H637" s="59">
        <v>31859801</v>
      </c>
      <c r="I637" s="65">
        <f t="shared" si="17"/>
        <v>4</v>
      </c>
    </row>
    <row r="638" spans="1:9" s="72" customFormat="1" ht="19.5" hidden="1" customHeight="1">
      <c r="A638" s="220">
        <v>41393</v>
      </c>
      <c r="B638" s="220" t="s">
        <v>49</v>
      </c>
      <c r="C638" s="220">
        <v>41393</v>
      </c>
      <c r="D638" s="57" t="s">
        <v>723</v>
      </c>
      <c r="E638" s="299" t="s">
        <v>68</v>
      </c>
      <c r="F638" s="222" t="s">
        <v>54</v>
      </c>
      <c r="G638" s="76"/>
      <c r="H638" s="59">
        <v>3185980</v>
      </c>
      <c r="I638" s="65">
        <f t="shared" si="17"/>
        <v>4</v>
      </c>
    </row>
    <row r="639" spans="1:9" s="72" customFormat="1" ht="19.5" hidden="1" customHeight="1">
      <c r="A639" s="220">
        <v>41403</v>
      </c>
      <c r="B639" s="220" t="s">
        <v>94</v>
      </c>
      <c r="C639" s="220">
        <v>41403</v>
      </c>
      <c r="D639" s="57" t="s">
        <v>724</v>
      </c>
      <c r="E639" s="299" t="s">
        <v>68</v>
      </c>
      <c r="F639" s="222" t="s">
        <v>95</v>
      </c>
      <c r="G639" s="76">
        <v>100000000</v>
      </c>
      <c r="H639" s="59"/>
      <c r="I639" s="65">
        <f t="shared" si="17"/>
        <v>5</v>
      </c>
    </row>
    <row r="640" spans="1:9" s="72" customFormat="1" ht="19.5" hidden="1" customHeight="1">
      <c r="A640" s="220">
        <v>41425</v>
      </c>
      <c r="B640" s="232" t="s">
        <v>49</v>
      </c>
      <c r="C640" s="220">
        <v>41425</v>
      </c>
      <c r="D640" s="57" t="s">
        <v>230</v>
      </c>
      <c r="E640" s="299" t="s">
        <v>68</v>
      </c>
      <c r="F640" s="222" t="s">
        <v>223</v>
      </c>
      <c r="G640" s="76"/>
      <c r="H640" s="59">
        <v>28101940</v>
      </c>
      <c r="I640" s="65">
        <f t="shared" si="17"/>
        <v>5</v>
      </c>
    </row>
    <row r="641" spans="1:9" s="72" customFormat="1" ht="19.5" hidden="1" customHeight="1">
      <c r="A641" s="220">
        <v>41425</v>
      </c>
      <c r="B641" s="232" t="s">
        <v>49</v>
      </c>
      <c r="C641" s="220">
        <v>41425</v>
      </c>
      <c r="D641" s="57" t="s">
        <v>231</v>
      </c>
      <c r="E641" s="299" t="s">
        <v>68</v>
      </c>
      <c r="F641" s="231" t="s">
        <v>54</v>
      </c>
      <c r="G641" s="76"/>
      <c r="H641" s="56">
        <v>2810194</v>
      </c>
      <c r="I641" s="65">
        <f t="shared" si="17"/>
        <v>5</v>
      </c>
    </row>
    <row r="642" spans="1:9" s="72" customFormat="1" ht="19.5" hidden="1" customHeight="1">
      <c r="A642" s="220">
        <v>41429</v>
      </c>
      <c r="B642" s="232" t="s">
        <v>94</v>
      </c>
      <c r="C642" s="220">
        <v>41429</v>
      </c>
      <c r="D642" s="57" t="s">
        <v>724</v>
      </c>
      <c r="E642" s="299" t="s">
        <v>68</v>
      </c>
      <c r="F642" s="222" t="s">
        <v>95</v>
      </c>
      <c r="G642" s="323">
        <v>154916329</v>
      </c>
      <c r="H642" s="56"/>
      <c r="I642" s="65">
        <f t="shared" si="17"/>
        <v>6</v>
      </c>
    </row>
    <row r="643" spans="1:9" s="72" customFormat="1" ht="19.5" hidden="1" customHeight="1">
      <c r="A643" s="220">
        <v>41455</v>
      </c>
      <c r="B643" s="232" t="s">
        <v>49</v>
      </c>
      <c r="C643" s="220">
        <v>41455</v>
      </c>
      <c r="D643" s="57" t="s">
        <v>230</v>
      </c>
      <c r="E643" s="299" t="s">
        <v>68</v>
      </c>
      <c r="F643" s="231" t="s">
        <v>223</v>
      </c>
      <c r="G643" s="76"/>
      <c r="H643" s="59">
        <v>12947600</v>
      </c>
      <c r="I643" s="65">
        <f t="shared" ref="I643" si="19">IF(A643&lt;&gt;"",MONTH(A643),"")</f>
        <v>6</v>
      </c>
    </row>
    <row r="644" spans="1:9" s="72" customFormat="1" ht="19.5" hidden="1" customHeight="1">
      <c r="A644" s="220">
        <v>41455</v>
      </c>
      <c r="B644" s="232" t="s">
        <v>49</v>
      </c>
      <c r="C644" s="220">
        <v>41455</v>
      </c>
      <c r="D644" s="57" t="s">
        <v>231</v>
      </c>
      <c r="E644" s="299" t="s">
        <v>68</v>
      </c>
      <c r="F644" s="222" t="s">
        <v>54</v>
      </c>
      <c r="G644" s="76"/>
      <c r="H644" s="59">
        <v>1294760</v>
      </c>
      <c r="I644" s="65">
        <f t="shared" si="17"/>
        <v>6</v>
      </c>
    </row>
    <row r="645" spans="1:9" s="72" customFormat="1" ht="19.5" hidden="1" customHeight="1">
      <c r="A645" s="220">
        <v>41465</v>
      </c>
      <c r="B645" s="232" t="s">
        <v>94</v>
      </c>
      <c r="C645" s="220">
        <v>41465</v>
      </c>
      <c r="D645" s="57" t="s">
        <v>724</v>
      </c>
      <c r="E645" s="299" t="s">
        <v>68</v>
      </c>
      <c r="F645" s="231" t="s">
        <v>95</v>
      </c>
      <c r="G645" s="76">
        <v>50000000</v>
      </c>
      <c r="H645" s="59"/>
      <c r="I645" s="65">
        <f t="shared" ref="I645" si="20">IF(A645&lt;&gt;"",MONTH(A645),"")</f>
        <v>7</v>
      </c>
    </row>
    <row r="646" spans="1:9" s="193" customFormat="1" ht="19.5" hidden="1" customHeight="1">
      <c r="A646" s="220">
        <v>41486</v>
      </c>
      <c r="B646" s="324" t="s">
        <v>49</v>
      </c>
      <c r="C646" s="220">
        <v>41486</v>
      </c>
      <c r="D646" s="57" t="s">
        <v>725</v>
      </c>
      <c r="E646" s="299" t="s">
        <v>68</v>
      </c>
      <c r="F646" s="222" t="s">
        <v>223</v>
      </c>
      <c r="G646" s="76"/>
      <c r="H646" s="59">
        <v>35474012</v>
      </c>
      <c r="I646" s="213">
        <f t="shared" si="17"/>
        <v>7</v>
      </c>
    </row>
    <row r="647" spans="1:9" s="72" customFormat="1" ht="19.5" hidden="1" customHeight="1">
      <c r="A647" s="220">
        <v>41486</v>
      </c>
      <c r="B647" s="232" t="s">
        <v>49</v>
      </c>
      <c r="C647" s="220">
        <v>41486</v>
      </c>
      <c r="D647" s="57" t="s">
        <v>726</v>
      </c>
      <c r="E647" s="299" t="s">
        <v>68</v>
      </c>
      <c r="F647" s="231" t="s">
        <v>54</v>
      </c>
      <c r="G647" s="76"/>
      <c r="H647" s="59">
        <v>3547401</v>
      </c>
      <c r="I647" s="65">
        <f t="shared" si="17"/>
        <v>7</v>
      </c>
    </row>
    <row r="648" spans="1:9" s="72" customFormat="1" ht="19.5" hidden="1" customHeight="1">
      <c r="A648" s="220">
        <v>41514</v>
      </c>
      <c r="B648" s="232" t="s">
        <v>94</v>
      </c>
      <c r="C648" s="220">
        <v>41514</v>
      </c>
      <c r="D648" s="57" t="s">
        <v>724</v>
      </c>
      <c r="E648" s="299" t="s">
        <v>68</v>
      </c>
      <c r="F648" s="222" t="s">
        <v>95</v>
      </c>
      <c r="G648" s="76">
        <v>74047442</v>
      </c>
      <c r="H648" s="59"/>
      <c r="I648" s="65">
        <f t="shared" si="17"/>
        <v>8</v>
      </c>
    </row>
    <row r="649" spans="1:9" s="72" customFormat="1" ht="19.5" hidden="1" customHeight="1">
      <c r="A649" s="220">
        <v>41517</v>
      </c>
      <c r="B649" s="232" t="s">
        <v>49</v>
      </c>
      <c r="C649" s="220">
        <v>41517</v>
      </c>
      <c r="D649" s="57" t="s">
        <v>727</v>
      </c>
      <c r="E649" s="299" t="s">
        <v>68</v>
      </c>
      <c r="F649" s="231" t="s">
        <v>223</v>
      </c>
      <c r="G649" s="76"/>
      <c r="H649" s="59">
        <v>13803800</v>
      </c>
      <c r="I649" s="65">
        <f t="shared" si="17"/>
        <v>8</v>
      </c>
    </row>
    <row r="650" spans="1:9" s="72" customFormat="1" ht="19.5" hidden="1" customHeight="1">
      <c r="A650" s="220">
        <v>41517</v>
      </c>
      <c r="B650" s="232" t="s">
        <v>49</v>
      </c>
      <c r="C650" s="220">
        <v>41517</v>
      </c>
      <c r="D650" s="57" t="s">
        <v>726</v>
      </c>
      <c r="E650" s="299" t="s">
        <v>68</v>
      </c>
      <c r="F650" s="222" t="s">
        <v>54</v>
      </c>
      <c r="G650" s="76"/>
      <c r="H650" s="59">
        <v>1380380</v>
      </c>
      <c r="I650" s="65">
        <f t="shared" si="17"/>
        <v>8</v>
      </c>
    </row>
    <row r="651" spans="1:9" s="72" customFormat="1" ht="19.5" hidden="1" customHeight="1">
      <c r="A651" s="220">
        <v>41547</v>
      </c>
      <c r="B651" s="232" t="s">
        <v>49</v>
      </c>
      <c r="C651" s="220">
        <v>41547</v>
      </c>
      <c r="D651" s="57" t="s">
        <v>727</v>
      </c>
      <c r="E651" s="299" t="s">
        <v>68</v>
      </c>
      <c r="F651" s="231" t="s">
        <v>223</v>
      </c>
      <c r="G651" s="76"/>
      <c r="H651" s="59">
        <v>16542720</v>
      </c>
      <c r="I651" s="65">
        <f t="shared" ref="I651:I659" si="21">IF(A651&lt;&gt;"",MONTH(A651),"")</f>
        <v>9</v>
      </c>
    </row>
    <row r="652" spans="1:9" s="72" customFormat="1" ht="19.5" hidden="1" customHeight="1">
      <c r="A652" s="220">
        <v>41547</v>
      </c>
      <c r="B652" s="232" t="s">
        <v>49</v>
      </c>
      <c r="C652" s="220">
        <v>41547</v>
      </c>
      <c r="D652" s="57" t="s">
        <v>728</v>
      </c>
      <c r="E652" s="299" t="s">
        <v>68</v>
      </c>
      <c r="F652" s="222" t="s">
        <v>54</v>
      </c>
      <c r="G652" s="76"/>
      <c r="H652" s="59">
        <v>1654272</v>
      </c>
      <c r="I652" s="65">
        <f t="shared" si="21"/>
        <v>9</v>
      </c>
    </row>
    <row r="653" spans="1:9" s="72" customFormat="1" ht="19.5" hidden="1" customHeight="1">
      <c r="A653" s="220">
        <v>41578</v>
      </c>
      <c r="B653" s="232" t="s">
        <v>49</v>
      </c>
      <c r="C653" s="220">
        <v>41578</v>
      </c>
      <c r="D653" s="57" t="s">
        <v>230</v>
      </c>
      <c r="E653" s="299" t="s">
        <v>68</v>
      </c>
      <c r="F653" s="231" t="s">
        <v>223</v>
      </c>
      <c r="G653" s="76"/>
      <c r="H653" s="59">
        <v>4000000</v>
      </c>
      <c r="I653" s="65">
        <f t="shared" si="21"/>
        <v>10</v>
      </c>
    </row>
    <row r="654" spans="1:9" s="72" customFormat="1" ht="19.5" hidden="1" customHeight="1">
      <c r="A654" s="220">
        <v>41578</v>
      </c>
      <c r="B654" s="232" t="s">
        <v>49</v>
      </c>
      <c r="C654" s="220">
        <v>41578</v>
      </c>
      <c r="D654" s="57" t="s">
        <v>231</v>
      </c>
      <c r="E654" s="299" t="s">
        <v>68</v>
      </c>
      <c r="F654" s="222" t="s">
        <v>54</v>
      </c>
      <c r="G654" s="76"/>
      <c r="H654" s="59">
        <v>400000</v>
      </c>
      <c r="I654" s="65">
        <f t="shared" si="21"/>
        <v>10</v>
      </c>
    </row>
    <row r="655" spans="1:9" s="72" customFormat="1" ht="19.5" hidden="1" customHeight="1">
      <c r="A655" s="220">
        <v>41586</v>
      </c>
      <c r="B655" s="232" t="s">
        <v>94</v>
      </c>
      <c r="C655" s="220">
        <v>41586</v>
      </c>
      <c r="D655" s="57" t="s">
        <v>724</v>
      </c>
      <c r="E655" s="299" t="s">
        <v>68</v>
      </c>
      <c r="F655" s="231" t="s">
        <v>95</v>
      </c>
      <c r="G655" s="76">
        <v>53263773</v>
      </c>
      <c r="H655" s="59"/>
      <c r="I655" s="65">
        <f t="shared" ref="I655:I657" si="22">IF(A655&lt;&gt;"",MONTH(A655),"")</f>
        <v>11</v>
      </c>
    </row>
    <row r="656" spans="1:9" s="72" customFormat="1" ht="19.5" hidden="1" customHeight="1">
      <c r="A656" s="220">
        <v>41608</v>
      </c>
      <c r="B656" s="232" t="s">
        <v>49</v>
      </c>
      <c r="C656" s="220">
        <v>41608</v>
      </c>
      <c r="D656" s="57" t="s">
        <v>729</v>
      </c>
      <c r="E656" s="299" t="s">
        <v>68</v>
      </c>
      <c r="F656" s="222" t="s">
        <v>223</v>
      </c>
      <c r="G656" s="76"/>
      <c r="H656" s="59">
        <v>18142400</v>
      </c>
      <c r="I656" s="65">
        <f t="shared" si="22"/>
        <v>11</v>
      </c>
    </row>
    <row r="657" spans="1:9" s="72" customFormat="1" ht="19.5" hidden="1" customHeight="1">
      <c r="A657" s="220">
        <v>41608</v>
      </c>
      <c r="B657" s="232" t="s">
        <v>49</v>
      </c>
      <c r="C657" s="220">
        <v>41608</v>
      </c>
      <c r="D657" s="57" t="s">
        <v>729</v>
      </c>
      <c r="E657" s="299" t="s">
        <v>68</v>
      </c>
      <c r="F657" s="231" t="s">
        <v>54</v>
      </c>
      <c r="G657" s="76"/>
      <c r="H657" s="59">
        <v>1814240</v>
      </c>
      <c r="I657" s="65">
        <f t="shared" si="22"/>
        <v>11</v>
      </c>
    </row>
    <row r="658" spans="1:9" s="193" customFormat="1" ht="19.5" hidden="1" customHeight="1">
      <c r="A658" s="220">
        <v>41610</v>
      </c>
      <c r="B658" s="63" t="s">
        <v>94</v>
      </c>
      <c r="C658" s="220">
        <v>41610</v>
      </c>
      <c r="D658" s="57" t="s">
        <v>724</v>
      </c>
      <c r="E658" s="299" t="s">
        <v>68</v>
      </c>
      <c r="F658" s="222" t="s">
        <v>95</v>
      </c>
      <c r="G658" s="57">
        <v>63616212</v>
      </c>
      <c r="H658" s="56"/>
      <c r="I658" s="213">
        <f t="shared" si="21"/>
        <v>12</v>
      </c>
    </row>
    <row r="659" spans="1:9" s="193" customFormat="1" ht="19.5" hidden="1" customHeight="1">
      <c r="A659" s="220">
        <v>41639</v>
      </c>
      <c r="B659" s="63" t="s">
        <v>49</v>
      </c>
      <c r="C659" s="220">
        <v>41639</v>
      </c>
      <c r="D659" s="57" t="s">
        <v>729</v>
      </c>
      <c r="E659" s="299" t="s">
        <v>68</v>
      </c>
      <c r="F659" s="222" t="s">
        <v>223</v>
      </c>
      <c r="G659" s="57"/>
      <c r="H659" s="56">
        <v>7344000</v>
      </c>
      <c r="I659" s="213">
        <f t="shared" si="21"/>
        <v>12</v>
      </c>
    </row>
    <row r="660" spans="1:9" s="72" customFormat="1" ht="19.5" hidden="1" customHeight="1">
      <c r="A660" s="220">
        <v>41639</v>
      </c>
      <c r="B660" s="63" t="s">
        <v>49</v>
      </c>
      <c r="C660" s="220">
        <v>41639</v>
      </c>
      <c r="D660" s="57" t="s">
        <v>730</v>
      </c>
      <c r="E660" s="299" t="s">
        <v>68</v>
      </c>
      <c r="F660" s="222" t="s">
        <v>54</v>
      </c>
      <c r="G660" s="57"/>
      <c r="H660" s="56">
        <v>734400</v>
      </c>
      <c r="I660" s="65">
        <f t="shared" ref="I660:I723" si="23">IF(A660&lt;&gt;"",MONTH(A660),"")</f>
        <v>12</v>
      </c>
    </row>
    <row r="661" spans="1:9" s="72" customFormat="1" ht="19.5" hidden="1" customHeight="1">
      <c r="A661" s="220">
        <v>41305</v>
      </c>
      <c r="B661" s="223" t="s">
        <v>49</v>
      </c>
      <c r="C661" s="220">
        <v>41271</v>
      </c>
      <c r="D661" s="221" t="s">
        <v>731</v>
      </c>
      <c r="E661" s="299" t="s">
        <v>170</v>
      </c>
      <c r="F661" s="222" t="s">
        <v>223</v>
      </c>
      <c r="G661" s="56"/>
      <c r="H661" s="56">
        <v>1500000</v>
      </c>
      <c r="I661" s="65">
        <f t="shared" si="23"/>
        <v>1</v>
      </c>
    </row>
    <row r="662" spans="1:9" s="72" customFormat="1" ht="19.5" hidden="1" customHeight="1">
      <c r="A662" s="220">
        <v>41305</v>
      </c>
      <c r="B662" s="223" t="s">
        <v>49</v>
      </c>
      <c r="C662" s="220">
        <v>41271</v>
      </c>
      <c r="D662" s="221" t="s">
        <v>732</v>
      </c>
      <c r="E662" s="299" t="s">
        <v>170</v>
      </c>
      <c r="F662" s="222" t="s">
        <v>223</v>
      </c>
      <c r="G662" s="56"/>
      <c r="H662" s="56">
        <v>872727</v>
      </c>
      <c r="I662" s="65">
        <f t="shared" si="23"/>
        <v>1</v>
      </c>
    </row>
    <row r="663" spans="1:9" s="72" customFormat="1" ht="19.5" hidden="1" customHeight="1">
      <c r="A663" s="220">
        <v>41305</v>
      </c>
      <c r="B663" s="58" t="s">
        <v>49</v>
      </c>
      <c r="C663" s="220">
        <v>41271</v>
      </c>
      <c r="D663" s="57" t="s">
        <v>733</v>
      </c>
      <c r="E663" s="299" t="s">
        <v>170</v>
      </c>
      <c r="F663" s="222" t="s">
        <v>54</v>
      </c>
      <c r="G663" s="56"/>
      <c r="H663" s="56">
        <v>87273</v>
      </c>
      <c r="I663" s="65">
        <f t="shared" ref="I663" si="24">IF(A663&lt;&gt;"",MONTH(A663),"")</f>
        <v>1</v>
      </c>
    </row>
    <row r="664" spans="1:9" s="72" customFormat="1" ht="19.5" hidden="1" customHeight="1">
      <c r="A664" s="220">
        <v>41298</v>
      </c>
      <c r="B664" s="223" t="s">
        <v>94</v>
      </c>
      <c r="C664" s="220">
        <v>41298</v>
      </c>
      <c r="D664" s="221" t="s">
        <v>734</v>
      </c>
      <c r="E664" s="299" t="s">
        <v>170</v>
      </c>
      <c r="F664" s="222" t="s">
        <v>95</v>
      </c>
      <c r="G664" s="56">
        <v>1500000</v>
      </c>
      <c r="H664" s="56"/>
      <c r="I664" s="65">
        <f t="shared" si="23"/>
        <v>1</v>
      </c>
    </row>
    <row r="665" spans="1:9" s="72" customFormat="1" ht="19.5" hidden="1" customHeight="1">
      <c r="A665" s="220">
        <v>41298</v>
      </c>
      <c r="B665" s="58" t="s">
        <v>94</v>
      </c>
      <c r="C665" s="73">
        <v>41298</v>
      </c>
      <c r="D665" s="221" t="s">
        <v>734</v>
      </c>
      <c r="E665" s="299" t="s">
        <v>170</v>
      </c>
      <c r="F665" s="222" t="s">
        <v>95</v>
      </c>
      <c r="G665" s="56">
        <v>960000</v>
      </c>
      <c r="H665" s="56"/>
      <c r="I665" s="65">
        <f t="shared" si="23"/>
        <v>1</v>
      </c>
    </row>
    <row r="666" spans="1:9" s="72" customFormat="1" ht="19.5" hidden="1" customHeight="1">
      <c r="A666" s="220">
        <v>41341</v>
      </c>
      <c r="B666" s="58" t="s">
        <v>94</v>
      </c>
      <c r="C666" s="73">
        <v>41341</v>
      </c>
      <c r="D666" s="221" t="s">
        <v>734</v>
      </c>
      <c r="E666" s="299" t="s">
        <v>170</v>
      </c>
      <c r="F666" s="222" t="s">
        <v>95</v>
      </c>
      <c r="G666" s="56">
        <v>2820000</v>
      </c>
      <c r="H666" s="56"/>
      <c r="I666" s="65">
        <f t="shared" si="23"/>
        <v>3</v>
      </c>
    </row>
    <row r="667" spans="1:9" s="72" customFormat="1" ht="19.5" hidden="1" customHeight="1">
      <c r="A667" s="220">
        <v>41364</v>
      </c>
      <c r="B667" s="223" t="s">
        <v>49</v>
      </c>
      <c r="C667" s="220">
        <v>41344</v>
      </c>
      <c r="D667" s="221" t="s">
        <v>735</v>
      </c>
      <c r="E667" s="299" t="s">
        <v>170</v>
      </c>
      <c r="F667" s="222" t="s">
        <v>223</v>
      </c>
      <c r="G667" s="56"/>
      <c r="H667" s="56">
        <v>2820000</v>
      </c>
      <c r="I667" s="65">
        <f t="shared" si="23"/>
        <v>3</v>
      </c>
    </row>
    <row r="668" spans="1:9" s="72" customFormat="1" ht="19.5" hidden="1" customHeight="1">
      <c r="A668" s="220">
        <v>41364</v>
      </c>
      <c r="B668" s="223" t="s">
        <v>49</v>
      </c>
      <c r="C668" s="220">
        <v>41360</v>
      </c>
      <c r="D668" s="221" t="s">
        <v>736</v>
      </c>
      <c r="E668" s="299" t="s">
        <v>170</v>
      </c>
      <c r="F668" s="222" t="s">
        <v>223</v>
      </c>
      <c r="G668" s="56"/>
      <c r="H668" s="56">
        <v>2885000</v>
      </c>
      <c r="I668" s="65">
        <f t="shared" si="23"/>
        <v>3</v>
      </c>
    </row>
    <row r="669" spans="1:9" s="72" customFormat="1" ht="19.5" hidden="1" customHeight="1">
      <c r="A669" s="220">
        <v>41360</v>
      </c>
      <c r="B669" s="223" t="s">
        <v>94</v>
      </c>
      <c r="C669" s="220">
        <v>41360</v>
      </c>
      <c r="D669" s="221" t="s">
        <v>734</v>
      </c>
      <c r="E669" s="299" t="s">
        <v>170</v>
      </c>
      <c r="F669" s="222" t="s">
        <v>95</v>
      </c>
      <c r="G669" s="56">
        <v>2885000</v>
      </c>
      <c r="H669" s="56"/>
      <c r="I669" s="65">
        <f t="shared" si="23"/>
        <v>3</v>
      </c>
    </row>
    <row r="670" spans="1:9" s="72" customFormat="1" ht="19.5" hidden="1" customHeight="1">
      <c r="A670" s="220">
        <v>41360</v>
      </c>
      <c r="B670" s="223" t="s">
        <v>94</v>
      </c>
      <c r="C670" s="220">
        <v>41360</v>
      </c>
      <c r="D670" s="221" t="s">
        <v>734</v>
      </c>
      <c r="E670" s="299" t="s">
        <v>170</v>
      </c>
      <c r="F670" s="222" t="s">
        <v>95</v>
      </c>
      <c r="G670" s="56">
        <v>1020000</v>
      </c>
      <c r="H670" s="56"/>
      <c r="I670" s="65">
        <f t="shared" si="23"/>
        <v>3</v>
      </c>
    </row>
    <row r="671" spans="1:9" s="72" customFormat="1" ht="19.5" hidden="1" customHeight="1">
      <c r="A671" s="220">
        <v>41364</v>
      </c>
      <c r="B671" s="58" t="s">
        <v>49</v>
      </c>
      <c r="C671" s="220">
        <v>41362</v>
      </c>
      <c r="D671" s="57" t="s">
        <v>737</v>
      </c>
      <c r="E671" s="299" t="s">
        <v>170</v>
      </c>
      <c r="F671" s="222" t="s">
        <v>223</v>
      </c>
      <c r="G671" s="56"/>
      <c r="H671" s="56">
        <v>1020000</v>
      </c>
      <c r="I671" s="65">
        <f t="shared" si="23"/>
        <v>3</v>
      </c>
    </row>
    <row r="672" spans="1:9" s="72" customFormat="1" ht="19.5" hidden="1" customHeight="1">
      <c r="A672" s="220">
        <v>41377</v>
      </c>
      <c r="B672" s="58" t="s">
        <v>94</v>
      </c>
      <c r="C672" s="73">
        <v>41377</v>
      </c>
      <c r="D672" s="221" t="s">
        <v>734</v>
      </c>
      <c r="E672" s="299" t="s">
        <v>170</v>
      </c>
      <c r="F672" s="222" t="s">
        <v>95</v>
      </c>
      <c r="G672" s="56">
        <v>3170000</v>
      </c>
      <c r="H672" s="56"/>
      <c r="I672" s="65">
        <f t="shared" si="23"/>
        <v>4</v>
      </c>
    </row>
    <row r="673" spans="1:9" s="72" customFormat="1" ht="19.5" hidden="1" customHeight="1">
      <c r="A673" s="220">
        <v>41377</v>
      </c>
      <c r="B673" s="58" t="s">
        <v>94</v>
      </c>
      <c r="C673" s="73">
        <v>41377</v>
      </c>
      <c r="D673" s="221" t="s">
        <v>734</v>
      </c>
      <c r="E673" s="299" t="s">
        <v>170</v>
      </c>
      <c r="F673" s="222" t="s">
        <v>95</v>
      </c>
      <c r="G673" s="56">
        <v>180000</v>
      </c>
      <c r="H673" s="56"/>
      <c r="I673" s="65">
        <f t="shared" si="23"/>
        <v>4</v>
      </c>
    </row>
    <row r="674" spans="1:9" s="72" customFormat="1" ht="19.5" hidden="1" customHeight="1">
      <c r="A674" s="220">
        <v>41393</v>
      </c>
      <c r="B674" s="58" t="s">
        <v>49</v>
      </c>
      <c r="C674" s="73">
        <v>41379</v>
      </c>
      <c r="D674" s="221" t="s">
        <v>735</v>
      </c>
      <c r="E674" s="299" t="s">
        <v>170</v>
      </c>
      <c r="F674" s="222" t="s">
        <v>223</v>
      </c>
      <c r="G674" s="56"/>
      <c r="H674" s="56">
        <v>3170000</v>
      </c>
      <c r="I674" s="65">
        <f t="shared" si="23"/>
        <v>4</v>
      </c>
    </row>
    <row r="675" spans="1:9" s="72" customFormat="1" ht="19.5" hidden="1" customHeight="1">
      <c r="A675" s="220">
        <v>41393</v>
      </c>
      <c r="B675" s="58" t="s">
        <v>49</v>
      </c>
      <c r="C675" s="73">
        <v>41381</v>
      </c>
      <c r="D675" s="57" t="s">
        <v>228</v>
      </c>
      <c r="E675" s="299" t="s">
        <v>170</v>
      </c>
      <c r="F675" s="222" t="s">
        <v>223</v>
      </c>
      <c r="G675" s="56"/>
      <c r="H675" s="56">
        <v>180000</v>
      </c>
      <c r="I675" s="65">
        <f t="shared" si="23"/>
        <v>4</v>
      </c>
    </row>
    <row r="676" spans="1:9" s="72" customFormat="1" ht="19.5" hidden="1" customHeight="1">
      <c r="A676" s="220">
        <v>41436</v>
      </c>
      <c r="B676" s="58" t="s">
        <v>94</v>
      </c>
      <c r="C676" s="73">
        <v>41436</v>
      </c>
      <c r="D676" s="221" t="s">
        <v>734</v>
      </c>
      <c r="E676" s="299" t="s">
        <v>170</v>
      </c>
      <c r="F676" s="222" t="s">
        <v>95</v>
      </c>
      <c r="G676" s="56">
        <v>5115000</v>
      </c>
      <c r="H676" s="56"/>
      <c r="I676" s="65">
        <f t="shared" si="23"/>
        <v>6</v>
      </c>
    </row>
    <row r="677" spans="1:9" s="72" customFormat="1" ht="19.5" hidden="1" customHeight="1">
      <c r="A677" s="220">
        <v>41455</v>
      </c>
      <c r="B677" s="58" t="s">
        <v>49</v>
      </c>
      <c r="C677" s="73">
        <v>41437</v>
      </c>
      <c r="D677" s="57" t="s">
        <v>738</v>
      </c>
      <c r="E677" s="299" t="s">
        <v>170</v>
      </c>
      <c r="F677" s="222" t="s">
        <v>223</v>
      </c>
      <c r="G677" s="56"/>
      <c r="H677" s="56">
        <v>5115000</v>
      </c>
      <c r="I677" s="65">
        <f t="shared" si="23"/>
        <v>6</v>
      </c>
    </row>
    <row r="678" spans="1:9" s="72" customFormat="1" ht="19.5" hidden="1" customHeight="1">
      <c r="A678" s="220">
        <v>41486</v>
      </c>
      <c r="B678" s="58" t="s">
        <v>49</v>
      </c>
      <c r="C678" s="73">
        <v>41456</v>
      </c>
      <c r="D678" s="57" t="s">
        <v>228</v>
      </c>
      <c r="E678" s="299" t="s">
        <v>170</v>
      </c>
      <c r="F678" s="222" t="s">
        <v>223</v>
      </c>
      <c r="G678" s="56"/>
      <c r="H678" s="56">
        <v>960000</v>
      </c>
      <c r="I678" s="65">
        <f t="shared" si="23"/>
        <v>7</v>
      </c>
    </row>
    <row r="679" spans="1:9" s="72" customFormat="1" ht="19.5" hidden="1" customHeight="1">
      <c r="A679" s="220">
        <v>41486</v>
      </c>
      <c r="B679" s="58" t="s">
        <v>49</v>
      </c>
      <c r="C679" s="73">
        <v>41460</v>
      </c>
      <c r="D679" s="221" t="s">
        <v>735</v>
      </c>
      <c r="E679" s="299" t="s">
        <v>170</v>
      </c>
      <c r="F679" s="222" t="s">
        <v>223</v>
      </c>
      <c r="G679" s="56"/>
      <c r="H679" s="56">
        <v>8660000</v>
      </c>
      <c r="I679" s="65">
        <f t="shared" si="23"/>
        <v>7</v>
      </c>
    </row>
    <row r="680" spans="1:9" s="72" customFormat="1" ht="19.5" hidden="1" customHeight="1">
      <c r="A680" s="220">
        <v>41460</v>
      </c>
      <c r="B680" s="58" t="s">
        <v>94</v>
      </c>
      <c r="C680" s="73">
        <v>41460</v>
      </c>
      <c r="D680" s="221" t="s">
        <v>734</v>
      </c>
      <c r="E680" s="299" t="s">
        <v>170</v>
      </c>
      <c r="F680" s="222" t="s">
        <v>95</v>
      </c>
      <c r="G680" s="56">
        <v>8660000</v>
      </c>
      <c r="H680" s="56"/>
      <c r="I680" s="65">
        <f t="shared" si="23"/>
        <v>7</v>
      </c>
    </row>
    <row r="681" spans="1:9" s="72" customFormat="1" ht="19.5" hidden="1" customHeight="1">
      <c r="A681" s="220">
        <v>41460</v>
      </c>
      <c r="B681" s="58" t="s">
        <v>94</v>
      </c>
      <c r="C681" s="73">
        <v>41460</v>
      </c>
      <c r="D681" s="221" t="s">
        <v>734</v>
      </c>
      <c r="E681" s="299" t="s">
        <v>170</v>
      </c>
      <c r="F681" s="222" t="s">
        <v>95</v>
      </c>
      <c r="G681" s="56">
        <v>960000</v>
      </c>
      <c r="H681" s="56"/>
      <c r="I681" s="65">
        <f t="shared" si="23"/>
        <v>7</v>
      </c>
    </row>
    <row r="682" spans="1:9" s="72" customFormat="1" ht="19.5" hidden="1" customHeight="1">
      <c r="A682" s="220">
        <v>41485</v>
      </c>
      <c r="B682" s="58" t="s">
        <v>94</v>
      </c>
      <c r="C682" s="73">
        <v>41485</v>
      </c>
      <c r="D682" s="221" t="s">
        <v>734</v>
      </c>
      <c r="E682" s="299" t="s">
        <v>170</v>
      </c>
      <c r="F682" s="222" t="s">
        <v>95</v>
      </c>
      <c r="G682" s="56">
        <v>240000</v>
      </c>
      <c r="H682" s="56"/>
      <c r="I682" s="65">
        <f t="shared" si="23"/>
        <v>7</v>
      </c>
    </row>
    <row r="683" spans="1:9" s="72" customFormat="1" ht="19.5" hidden="1" customHeight="1">
      <c r="A683" s="220">
        <v>41485</v>
      </c>
      <c r="B683" s="58" t="s">
        <v>94</v>
      </c>
      <c r="C683" s="73">
        <v>41485</v>
      </c>
      <c r="D683" s="221" t="s">
        <v>734</v>
      </c>
      <c r="E683" s="299" t="s">
        <v>170</v>
      </c>
      <c r="F683" s="222" t="s">
        <v>95</v>
      </c>
      <c r="G683" s="56">
        <v>2430000</v>
      </c>
      <c r="H683" s="56"/>
      <c r="I683" s="65">
        <f t="shared" si="23"/>
        <v>7</v>
      </c>
    </row>
    <row r="684" spans="1:9" s="72" customFormat="1" ht="19.5" hidden="1" customHeight="1">
      <c r="A684" s="220">
        <v>41486</v>
      </c>
      <c r="B684" s="58" t="s">
        <v>49</v>
      </c>
      <c r="C684" s="73">
        <v>41486</v>
      </c>
      <c r="D684" s="221" t="s">
        <v>735</v>
      </c>
      <c r="E684" s="299" t="s">
        <v>170</v>
      </c>
      <c r="F684" s="222" t="s">
        <v>223</v>
      </c>
      <c r="G684" s="56"/>
      <c r="H684" s="56">
        <v>2430000</v>
      </c>
      <c r="I684" s="65">
        <f t="shared" si="23"/>
        <v>7</v>
      </c>
    </row>
    <row r="685" spans="1:9" s="72" customFormat="1" ht="19.5" hidden="1" customHeight="1">
      <c r="A685" s="220">
        <v>41486</v>
      </c>
      <c r="B685" s="58" t="s">
        <v>49</v>
      </c>
      <c r="C685" s="73">
        <v>41486</v>
      </c>
      <c r="D685" s="57" t="s">
        <v>228</v>
      </c>
      <c r="E685" s="299" t="s">
        <v>170</v>
      </c>
      <c r="F685" s="222" t="s">
        <v>223</v>
      </c>
      <c r="G685" s="56"/>
      <c r="H685" s="56">
        <v>240000</v>
      </c>
      <c r="I685" s="65">
        <f t="shared" si="23"/>
        <v>7</v>
      </c>
    </row>
    <row r="686" spans="1:9" s="72" customFormat="1" ht="19.5" hidden="1" customHeight="1">
      <c r="A686" s="220">
        <v>41499</v>
      </c>
      <c r="B686" s="58" t="s">
        <v>94</v>
      </c>
      <c r="C686" s="73">
        <v>41499</v>
      </c>
      <c r="D686" s="221" t="s">
        <v>734</v>
      </c>
      <c r="E686" s="299" t="s">
        <v>170</v>
      </c>
      <c r="F686" s="222" t="s">
        <v>95</v>
      </c>
      <c r="G686" s="56">
        <v>710000</v>
      </c>
      <c r="H686" s="56"/>
      <c r="I686" s="65">
        <f t="shared" si="23"/>
        <v>8</v>
      </c>
    </row>
    <row r="687" spans="1:9" s="72" customFormat="1" ht="19.5" hidden="1" customHeight="1">
      <c r="A687" s="220">
        <v>41499</v>
      </c>
      <c r="B687" s="58" t="s">
        <v>94</v>
      </c>
      <c r="C687" s="73">
        <v>41499</v>
      </c>
      <c r="D687" s="221" t="s">
        <v>734</v>
      </c>
      <c r="E687" s="299" t="s">
        <v>170</v>
      </c>
      <c r="F687" s="222" t="s">
        <v>95</v>
      </c>
      <c r="G687" s="56">
        <v>1140000</v>
      </c>
      <c r="H687" s="56"/>
      <c r="I687" s="65">
        <f t="shared" si="23"/>
        <v>8</v>
      </c>
    </row>
    <row r="688" spans="1:9" s="72" customFormat="1" ht="19.5" hidden="1" customHeight="1">
      <c r="A688" s="220">
        <v>41517</v>
      </c>
      <c r="B688" s="58" t="s">
        <v>49</v>
      </c>
      <c r="C688" s="73">
        <v>41500</v>
      </c>
      <c r="D688" s="221" t="s">
        <v>735</v>
      </c>
      <c r="E688" s="299" t="s">
        <v>170</v>
      </c>
      <c r="F688" s="222" t="s">
        <v>223</v>
      </c>
      <c r="G688" s="56"/>
      <c r="H688" s="56">
        <v>710000</v>
      </c>
      <c r="I688" s="65">
        <f t="shared" si="23"/>
        <v>8</v>
      </c>
    </row>
    <row r="689" spans="1:9" s="72" customFormat="1" ht="19.5" hidden="1" customHeight="1">
      <c r="A689" s="220">
        <v>41517</v>
      </c>
      <c r="B689" s="58" t="s">
        <v>49</v>
      </c>
      <c r="C689" s="73">
        <v>41502</v>
      </c>
      <c r="D689" s="57" t="s">
        <v>228</v>
      </c>
      <c r="E689" s="299" t="s">
        <v>170</v>
      </c>
      <c r="F689" s="222" t="s">
        <v>223</v>
      </c>
      <c r="G689" s="56"/>
      <c r="H689" s="56">
        <v>1140000</v>
      </c>
      <c r="I689" s="65">
        <f t="shared" si="23"/>
        <v>8</v>
      </c>
    </row>
    <row r="690" spans="1:9" s="72" customFormat="1" ht="19.5" hidden="1" customHeight="1">
      <c r="A690" s="220">
        <v>41543</v>
      </c>
      <c r="B690" s="58" t="s">
        <v>94</v>
      </c>
      <c r="C690" s="73">
        <v>41543</v>
      </c>
      <c r="D690" s="221" t="s">
        <v>734</v>
      </c>
      <c r="E690" s="299" t="s">
        <v>170</v>
      </c>
      <c r="F690" s="222" t="s">
        <v>95</v>
      </c>
      <c r="G690" s="56">
        <v>5205000</v>
      </c>
      <c r="H690" s="56"/>
      <c r="I690" s="65">
        <f t="shared" si="23"/>
        <v>9</v>
      </c>
    </row>
    <row r="691" spans="1:9" s="72" customFormat="1" ht="19.5" hidden="1" customHeight="1">
      <c r="A691" s="220">
        <v>41547</v>
      </c>
      <c r="B691" s="58" t="s">
        <v>49</v>
      </c>
      <c r="C691" s="73">
        <v>41544</v>
      </c>
      <c r="D691" s="221" t="s">
        <v>735</v>
      </c>
      <c r="E691" s="299" t="s">
        <v>170</v>
      </c>
      <c r="F691" s="222" t="s">
        <v>223</v>
      </c>
      <c r="G691" s="56"/>
      <c r="H691" s="56">
        <v>5205000</v>
      </c>
      <c r="I691" s="65">
        <f t="shared" si="23"/>
        <v>9</v>
      </c>
    </row>
    <row r="692" spans="1:9" s="72" customFormat="1" ht="19.5" hidden="1" customHeight="1">
      <c r="A692" s="220">
        <v>41559</v>
      </c>
      <c r="B692" s="58" t="s">
        <v>94</v>
      </c>
      <c r="C692" s="73">
        <v>41559</v>
      </c>
      <c r="D692" s="221" t="s">
        <v>734</v>
      </c>
      <c r="E692" s="299" t="s">
        <v>170</v>
      </c>
      <c r="F692" s="222" t="s">
        <v>95</v>
      </c>
      <c r="G692" s="56">
        <v>2640000</v>
      </c>
      <c r="H692" s="56"/>
      <c r="I692" s="65">
        <f t="shared" si="23"/>
        <v>10</v>
      </c>
    </row>
    <row r="693" spans="1:9" s="72" customFormat="1" ht="19.5" hidden="1" customHeight="1">
      <c r="A693" s="220">
        <v>41559</v>
      </c>
      <c r="B693" s="58" t="s">
        <v>94</v>
      </c>
      <c r="C693" s="73">
        <v>41559</v>
      </c>
      <c r="D693" s="221" t="s">
        <v>734</v>
      </c>
      <c r="E693" s="299" t="s">
        <v>170</v>
      </c>
      <c r="F693" s="222" t="s">
        <v>95</v>
      </c>
      <c r="G693" s="56">
        <v>180000</v>
      </c>
      <c r="H693" s="56"/>
      <c r="I693" s="65">
        <f t="shared" si="23"/>
        <v>10</v>
      </c>
    </row>
    <row r="694" spans="1:9" s="72" customFormat="1" ht="19.5" hidden="1" customHeight="1">
      <c r="A694" s="220">
        <v>41578</v>
      </c>
      <c r="B694" s="58" t="s">
        <v>49</v>
      </c>
      <c r="C694" s="73">
        <v>41561</v>
      </c>
      <c r="D694" s="57" t="s">
        <v>739</v>
      </c>
      <c r="E694" s="299" t="s">
        <v>170</v>
      </c>
      <c r="F694" s="222" t="s">
        <v>223</v>
      </c>
      <c r="G694" s="56"/>
      <c r="H694" s="56">
        <v>2640000</v>
      </c>
      <c r="I694" s="65">
        <f t="shared" si="23"/>
        <v>10</v>
      </c>
    </row>
    <row r="695" spans="1:9" s="72" customFormat="1" ht="19.5" hidden="1" customHeight="1">
      <c r="A695" s="220">
        <v>41578</v>
      </c>
      <c r="B695" s="58" t="s">
        <v>49</v>
      </c>
      <c r="C695" s="73">
        <v>41564</v>
      </c>
      <c r="D695" s="221" t="s">
        <v>735</v>
      </c>
      <c r="E695" s="299" t="s">
        <v>170</v>
      </c>
      <c r="F695" s="222" t="s">
        <v>223</v>
      </c>
      <c r="G695" s="56"/>
      <c r="H695" s="56">
        <v>180000</v>
      </c>
      <c r="I695" s="65">
        <f t="shared" si="23"/>
        <v>10</v>
      </c>
    </row>
    <row r="696" spans="1:9" s="72" customFormat="1" ht="19.5" hidden="1" customHeight="1">
      <c r="A696" s="220">
        <v>41608</v>
      </c>
      <c r="B696" s="58" t="s">
        <v>49</v>
      </c>
      <c r="C696" s="73">
        <v>41596</v>
      </c>
      <c r="D696" s="221" t="s">
        <v>735</v>
      </c>
      <c r="E696" s="299" t="s">
        <v>170</v>
      </c>
      <c r="F696" s="222" t="s">
        <v>223</v>
      </c>
      <c r="G696" s="56"/>
      <c r="H696" s="56">
        <v>6185000</v>
      </c>
      <c r="I696" s="65">
        <f t="shared" si="23"/>
        <v>11</v>
      </c>
    </row>
    <row r="697" spans="1:9" s="72" customFormat="1" ht="19.5" hidden="1" customHeight="1">
      <c r="A697" s="220">
        <v>41596</v>
      </c>
      <c r="B697" s="58" t="s">
        <v>94</v>
      </c>
      <c r="C697" s="73">
        <v>41596</v>
      </c>
      <c r="D697" s="221" t="s">
        <v>734</v>
      </c>
      <c r="E697" s="299" t="s">
        <v>170</v>
      </c>
      <c r="F697" s="222" t="s">
        <v>95</v>
      </c>
      <c r="G697" s="56">
        <v>6185000</v>
      </c>
      <c r="H697" s="56"/>
      <c r="I697" s="65">
        <f t="shared" si="23"/>
        <v>11</v>
      </c>
    </row>
    <row r="698" spans="1:9" s="72" customFormat="1" ht="19.5" hidden="1" customHeight="1">
      <c r="A698" s="220">
        <v>41596</v>
      </c>
      <c r="B698" s="58" t="s">
        <v>94</v>
      </c>
      <c r="C698" s="73">
        <v>41596</v>
      </c>
      <c r="D698" s="221" t="s">
        <v>734</v>
      </c>
      <c r="E698" s="299" t="s">
        <v>170</v>
      </c>
      <c r="F698" s="222" t="s">
        <v>95</v>
      </c>
      <c r="G698" s="56">
        <v>780000</v>
      </c>
      <c r="H698" s="56"/>
      <c r="I698" s="65">
        <f t="shared" si="23"/>
        <v>11</v>
      </c>
    </row>
    <row r="699" spans="1:9" s="72" customFormat="1" ht="19.5" hidden="1" customHeight="1">
      <c r="A699" s="220">
        <v>41608</v>
      </c>
      <c r="B699" s="58" t="s">
        <v>49</v>
      </c>
      <c r="C699" s="73">
        <v>41599</v>
      </c>
      <c r="D699" s="221" t="s">
        <v>735</v>
      </c>
      <c r="E699" s="299" t="s">
        <v>170</v>
      </c>
      <c r="F699" s="222" t="s">
        <v>223</v>
      </c>
      <c r="G699" s="56"/>
      <c r="H699" s="56">
        <v>780000</v>
      </c>
      <c r="I699" s="65">
        <f t="shared" si="23"/>
        <v>11</v>
      </c>
    </row>
    <row r="700" spans="1:9" s="72" customFormat="1" ht="19.5" hidden="1" customHeight="1">
      <c r="A700" s="220">
        <v>41639</v>
      </c>
      <c r="B700" s="58" t="s">
        <v>49</v>
      </c>
      <c r="C700" s="73">
        <v>41635</v>
      </c>
      <c r="D700" s="57" t="s">
        <v>229</v>
      </c>
      <c r="E700" s="299" t="s">
        <v>170</v>
      </c>
      <c r="F700" s="222" t="s">
        <v>223</v>
      </c>
      <c r="G700" s="56"/>
      <c r="H700" s="56">
        <v>220000</v>
      </c>
      <c r="I700" s="65">
        <f t="shared" si="23"/>
        <v>12</v>
      </c>
    </row>
    <row r="701" spans="1:9" s="72" customFormat="1" ht="19.5" hidden="1" customHeight="1">
      <c r="A701" s="220">
        <v>41635</v>
      </c>
      <c r="B701" s="58" t="s">
        <v>94</v>
      </c>
      <c r="C701" s="73">
        <v>41635</v>
      </c>
      <c r="D701" s="221" t="s">
        <v>734</v>
      </c>
      <c r="E701" s="299" t="s">
        <v>170</v>
      </c>
      <c r="F701" s="222" t="s">
        <v>95</v>
      </c>
      <c r="G701" s="56">
        <v>780000</v>
      </c>
      <c r="H701" s="56"/>
      <c r="I701" s="65">
        <f t="shared" si="23"/>
        <v>12</v>
      </c>
    </row>
    <row r="702" spans="1:9" s="72" customFormat="1" ht="19.5" hidden="1" customHeight="1">
      <c r="A702" s="220">
        <v>41635</v>
      </c>
      <c r="B702" s="58" t="s">
        <v>94</v>
      </c>
      <c r="C702" s="73">
        <v>41635</v>
      </c>
      <c r="D702" s="221" t="s">
        <v>734</v>
      </c>
      <c r="E702" s="299" t="s">
        <v>170</v>
      </c>
      <c r="F702" s="222" t="s">
        <v>95</v>
      </c>
      <c r="G702" s="56">
        <v>220000</v>
      </c>
      <c r="H702" s="56"/>
      <c r="I702" s="65">
        <f t="shared" si="23"/>
        <v>12</v>
      </c>
    </row>
    <row r="703" spans="1:9" s="72" customFormat="1" ht="19.5" hidden="1" customHeight="1">
      <c r="A703" s="220">
        <v>41639</v>
      </c>
      <c r="B703" s="58" t="s">
        <v>49</v>
      </c>
      <c r="C703" s="73">
        <v>41639</v>
      </c>
      <c r="D703" s="57" t="s">
        <v>228</v>
      </c>
      <c r="E703" s="299" t="s">
        <v>170</v>
      </c>
      <c r="F703" s="222" t="s">
        <v>223</v>
      </c>
      <c r="G703" s="56"/>
      <c r="H703" s="56">
        <v>780000</v>
      </c>
      <c r="I703" s="65">
        <f t="shared" si="23"/>
        <v>12</v>
      </c>
    </row>
    <row r="704" spans="1:9" s="72" customFormat="1" ht="19.5" hidden="1" customHeight="1">
      <c r="A704" s="220">
        <v>41639</v>
      </c>
      <c r="B704" s="58" t="s">
        <v>49</v>
      </c>
      <c r="C704" s="73">
        <v>41639</v>
      </c>
      <c r="D704" s="57" t="s">
        <v>229</v>
      </c>
      <c r="E704" s="299" t="s">
        <v>170</v>
      </c>
      <c r="F704" s="222" t="s">
        <v>223</v>
      </c>
      <c r="G704" s="56"/>
      <c r="H704" s="56">
        <v>3160000</v>
      </c>
      <c r="I704" s="65">
        <f t="shared" si="23"/>
        <v>12</v>
      </c>
    </row>
    <row r="705" spans="1:9" s="72" customFormat="1" ht="19.5" hidden="1" customHeight="1">
      <c r="A705" s="220">
        <v>41639</v>
      </c>
      <c r="B705" s="58" t="s">
        <v>49</v>
      </c>
      <c r="C705" s="73">
        <v>41639</v>
      </c>
      <c r="D705" s="221" t="s">
        <v>735</v>
      </c>
      <c r="E705" s="299" t="s">
        <v>170</v>
      </c>
      <c r="F705" s="222" t="s">
        <v>223</v>
      </c>
      <c r="G705" s="56"/>
      <c r="H705" s="56">
        <v>780000</v>
      </c>
      <c r="I705" s="65">
        <f t="shared" si="23"/>
        <v>12</v>
      </c>
    </row>
    <row r="706" spans="1:9" s="72" customFormat="1" ht="19.5" hidden="1" customHeight="1">
      <c r="A706" s="220">
        <f t="shared" ref="A706:A717" si="25">C706</f>
        <v>41290</v>
      </c>
      <c r="B706" s="325" t="s">
        <v>740</v>
      </c>
      <c r="C706" s="220">
        <v>41290</v>
      </c>
      <c r="D706" s="221" t="s">
        <v>233</v>
      </c>
      <c r="E706" s="299" t="s">
        <v>471</v>
      </c>
      <c r="F706" s="222" t="s">
        <v>741</v>
      </c>
      <c r="G706" s="57"/>
      <c r="H706" s="56">
        <v>235200000</v>
      </c>
      <c r="I706" s="65">
        <f t="shared" si="23"/>
        <v>1</v>
      </c>
    </row>
    <row r="707" spans="1:9" s="72" customFormat="1" ht="19.5" hidden="1" customHeight="1">
      <c r="A707" s="220">
        <f t="shared" si="25"/>
        <v>41290</v>
      </c>
      <c r="B707" s="326" t="s">
        <v>740</v>
      </c>
      <c r="C707" s="229">
        <v>41290</v>
      </c>
      <c r="D707" s="228" t="s">
        <v>742</v>
      </c>
      <c r="E707" s="299" t="s">
        <v>471</v>
      </c>
      <c r="F707" s="222" t="s">
        <v>741</v>
      </c>
      <c r="G707" s="76"/>
      <c r="H707" s="59">
        <v>17080000</v>
      </c>
      <c r="I707" s="65">
        <f t="shared" si="23"/>
        <v>1</v>
      </c>
    </row>
    <row r="708" spans="1:9" s="72" customFormat="1" ht="19.5" hidden="1" customHeight="1">
      <c r="A708" s="220">
        <f t="shared" si="25"/>
        <v>41290</v>
      </c>
      <c r="B708" s="326" t="s">
        <v>740</v>
      </c>
      <c r="C708" s="229">
        <v>41290</v>
      </c>
      <c r="D708" s="228" t="s">
        <v>239</v>
      </c>
      <c r="E708" s="299" t="s">
        <v>471</v>
      </c>
      <c r="F708" s="222" t="s">
        <v>741</v>
      </c>
      <c r="G708" s="76"/>
      <c r="H708" s="59">
        <v>9198000</v>
      </c>
      <c r="I708" s="65">
        <f t="shared" si="23"/>
        <v>1</v>
      </c>
    </row>
    <row r="709" spans="1:9" s="72" customFormat="1" ht="19.5" hidden="1" customHeight="1">
      <c r="A709" s="220">
        <f t="shared" si="25"/>
        <v>41290</v>
      </c>
      <c r="B709" s="326" t="s">
        <v>740</v>
      </c>
      <c r="C709" s="229">
        <v>41290</v>
      </c>
      <c r="D709" s="228" t="s">
        <v>233</v>
      </c>
      <c r="E709" s="299" t="s">
        <v>471</v>
      </c>
      <c r="F709" s="231" t="s">
        <v>54</v>
      </c>
      <c r="G709" s="76"/>
      <c r="H709" s="59">
        <v>11760000</v>
      </c>
      <c r="I709" s="65">
        <f t="shared" si="23"/>
        <v>1</v>
      </c>
    </row>
    <row r="710" spans="1:9" s="72" customFormat="1" ht="19.5" hidden="1" customHeight="1">
      <c r="A710" s="220">
        <f t="shared" si="25"/>
        <v>41290</v>
      </c>
      <c r="B710" s="326" t="s">
        <v>740</v>
      </c>
      <c r="C710" s="229">
        <v>41290</v>
      </c>
      <c r="D710" s="228" t="s">
        <v>742</v>
      </c>
      <c r="E710" s="299" t="s">
        <v>471</v>
      </c>
      <c r="F710" s="231" t="s">
        <v>54</v>
      </c>
      <c r="G710" s="76"/>
      <c r="H710" s="59">
        <v>854000</v>
      </c>
      <c r="I710" s="65">
        <f t="shared" si="23"/>
        <v>1</v>
      </c>
    </row>
    <row r="711" spans="1:9" s="72" customFormat="1" ht="19.5" hidden="1" customHeight="1">
      <c r="A711" s="220">
        <f t="shared" si="25"/>
        <v>41290</v>
      </c>
      <c r="B711" s="326" t="s">
        <v>740</v>
      </c>
      <c r="C711" s="229">
        <v>41290</v>
      </c>
      <c r="D711" s="228" t="s">
        <v>239</v>
      </c>
      <c r="E711" s="299" t="s">
        <v>471</v>
      </c>
      <c r="F711" s="231" t="s">
        <v>54</v>
      </c>
      <c r="G711" s="76"/>
      <c r="H711" s="59">
        <v>459900</v>
      </c>
      <c r="I711" s="65">
        <f t="shared" si="23"/>
        <v>1</v>
      </c>
    </row>
    <row r="712" spans="1:9" s="72" customFormat="1" ht="19.5" hidden="1" customHeight="1">
      <c r="A712" s="220">
        <f t="shared" si="25"/>
        <v>41334</v>
      </c>
      <c r="B712" s="326" t="s">
        <v>743</v>
      </c>
      <c r="C712" s="229">
        <v>41334</v>
      </c>
      <c r="D712" s="228" t="s">
        <v>277</v>
      </c>
      <c r="E712" s="299" t="s">
        <v>471</v>
      </c>
      <c r="F712" s="231" t="s">
        <v>741</v>
      </c>
      <c r="G712" s="76"/>
      <c r="H712" s="59">
        <v>270480000</v>
      </c>
      <c r="I712" s="65">
        <f t="shared" si="23"/>
        <v>3</v>
      </c>
    </row>
    <row r="713" spans="1:9" s="72" customFormat="1" ht="19.5" hidden="1" customHeight="1">
      <c r="A713" s="220">
        <f t="shared" si="25"/>
        <v>41334</v>
      </c>
      <c r="B713" s="326" t="s">
        <v>743</v>
      </c>
      <c r="C713" s="229">
        <v>41334</v>
      </c>
      <c r="D713" s="228" t="s">
        <v>744</v>
      </c>
      <c r="E713" s="299" t="s">
        <v>471</v>
      </c>
      <c r="F713" s="231" t="s">
        <v>741</v>
      </c>
      <c r="G713" s="76"/>
      <c r="H713" s="59">
        <v>33180000</v>
      </c>
      <c r="I713" s="65">
        <f t="shared" si="23"/>
        <v>3</v>
      </c>
    </row>
    <row r="714" spans="1:9" s="72" customFormat="1" ht="19.5" hidden="1" customHeight="1">
      <c r="A714" s="220">
        <f t="shared" si="25"/>
        <v>41334</v>
      </c>
      <c r="B714" s="326" t="s">
        <v>743</v>
      </c>
      <c r="C714" s="229">
        <v>41334</v>
      </c>
      <c r="D714" s="228" t="s">
        <v>277</v>
      </c>
      <c r="E714" s="299" t="s">
        <v>471</v>
      </c>
      <c r="F714" s="231" t="s">
        <v>54</v>
      </c>
      <c r="G714" s="76"/>
      <c r="H714" s="59">
        <v>13524000</v>
      </c>
      <c r="I714" s="65">
        <f t="shared" si="23"/>
        <v>3</v>
      </c>
    </row>
    <row r="715" spans="1:9" s="72" customFormat="1" ht="19.5" hidden="1" customHeight="1">
      <c r="A715" s="220">
        <f t="shared" si="25"/>
        <v>41334</v>
      </c>
      <c r="B715" s="326" t="s">
        <v>743</v>
      </c>
      <c r="C715" s="229">
        <v>41334</v>
      </c>
      <c r="D715" s="228" t="s">
        <v>744</v>
      </c>
      <c r="E715" s="299" t="s">
        <v>471</v>
      </c>
      <c r="F715" s="231" t="s">
        <v>54</v>
      </c>
      <c r="G715" s="76"/>
      <c r="H715" s="59">
        <v>1659000</v>
      </c>
      <c r="I715" s="65">
        <f t="shared" si="23"/>
        <v>3</v>
      </c>
    </row>
    <row r="716" spans="1:9" s="72" customFormat="1" ht="19.5" hidden="1" customHeight="1">
      <c r="A716" s="220">
        <f t="shared" si="25"/>
        <v>41304</v>
      </c>
      <c r="B716" s="326" t="s">
        <v>94</v>
      </c>
      <c r="C716" s="229">
        <v>41304</v>
      </c>
      <c r="D716" s="228" t="s">
        <v>745</v>
      </c>
      <c r="E716" s="299" t="s">
        <v>471</v>
      </c>
      <c r="F716" s="231" t="s">
        <v>95</v>
      </c>
      <c r="G716" s="76">
        <v>274551900</v>
      </c>
      <c r="H716" s="59"/>
      <c r="I716" s="65">
        <f t="shared" si="23"/>
        <v>1</v>
      </c>
    </row>
    <row r="717" spans="1:9" s="72" customFormat="1" ht="19.5" hidden="1" customHeight="1">
      <c r="A717" s="220">
        <f t="shared" si="25"/>
        <v>41369</v>
      </c>
      <c r="B717" s="326" t="s">
        <v>94</v>
      </c>
      <c r="C717" s="229">
        <v>41369</v>
      </c>
      <c r="D717" s="228" t="s">
        <v>745</v>
      </c>
      <c r="E717" s="299" t="s">
        <v>471</v>
      </c>
      <c r="F717" s="231" t="s">
        <v>95</v>
      </c>
      <c r="G717" s="76">
        <v>318843000</v>
      </c>
      <c r="H717" s="59"/>
      <c r="I717" s="65">
        <f t="shared" si="23"/>
        <v>4</v>
      </c>
    </row>
    <row r="718" spans="1:9" s="72" customFormat="1" ht="19.5" hidden="1" customHeight="1">
      <c r="A718" s="220">
        <f>C718</f>
        <v>41298</v>
      </c>
      <c r="B718" s="220" t="s">
        <v>94</v>
      </c>
      <c r="C718" s="220">
        <v>41298</v>
      </c>
      <c r="D718" s="221" t="s">
        <v>745</v>
      </c>
      <c r="E718" s="299" t="s">
        <v>472</v>
      </c>
      <c r="F718" s="222" t="s">
        <v>95</v>
      </c>
      <c r="G718" s="57">
        <v>72786000</v>
      </c>
      <c r="H718" s="56"/>
      <c r="I718" s="65">
        <f t="shared" si="23"/>
        <v>1</v>
      </c>
    </row>
    <row r="719" spans="1:9" s="72" customFormat="1" ht="19.5" hidden="1" customHeight="1">
      <c r="A719" s="220">
        <v>41556</v>
      </c>
      <c r="B719" s="220" t="s">
        <v>94</v>
      </c>
      <c r="C719" s="220">
        <v>41302</v>
      </c>
      <c r="D719" s="221" t="s">
        <v>745</v>
      </c>
      <c r="E719" s="299" t="s">
        <v>473</v>
      </c>
      <c r="F719" s="222" t="s">
        <v>95</v>
      </c>
      <c r="G719" s="57">
        <v>153110000</v>
      </c>
      <c r="H719" s="56"/>
      <c r="I719" s="65">
        <f t="shared" si="23"/>
        <v>10</v>
      </c>
    </row>
    <row r="720" spans="1:9" s="72" customFormat="1" ht="19.5" hidden="1" customHeight="1">
      <c r="A720" s="220">
        <v>41393</v>
      </c>
      <c r="B720" s="220" t="s">
        <v>234</v>
      </c>
      <c r="C720" s="220">
        <f t="shared" ref="C720:C770" si="26">A720</f>
        <v>41393</v>
      </c>
      <c r="D720" s="221" t="s">
        <v>746</v>
      </c>
      <c r="E720" s="283" t="s">
        <v>130</v>
      </c>
      <c r="F720" s="222" t="s">
        <v>235</v>
      </c>
      <c r="G720" s="56">
        <v>189414000</v>
      </c>
      <c r="H720" s="56"/>
      <c r="I720" s="65">
        <f t="shared" si="23"/>
        <v>4</v>
      </c>
    </row>
    <row r="721" spans="1:9" s="72" customFormat="1" ht="19.5" hidden="1" customHeight="1">
      <c r="A721" s="220">
        <v>41345</v>
      </c>
      <c r="B721" s="223" t="s">
        <v>747</v>
      </c>
      <c r="C721" s="220">
        <f t="shared" si="26"/>
        <v>41345</v>
      </c>
      <c r="D721" s="221" t="s">
        <v>748</v>
      </c>
      <c r="E721" s="283" t="s">
        <v>130</v>
      </c>
      <c r="F721" s="222" t="s">
        <v>232</v>
      </c>
      <c r="G721" s="56"/>
      <c r="H721" s="56">
        <v>76589000</v>
      </c>
      <c r="I721" s="65">
        <f t="shared" si="23"/>
        <v>3</v>
      </c>
    </row>
    <row r="722" spans="1:9" s="72" customFormat="1" ht="19.5" hidden="1" customHeight="1">
      <c r="A722" s="220">
        <v>41452</v>
      </c>
      <c r="B722" s="223" t="s">
        <v>247</v>
      </c>
      <c r="C722" s="220">
        <f t="shared" si="26"/>
        <v>41452</v>
      </c>
      <c r="D722" s="221" t="s">
        <v>746</v>
      </c>
      <c r="E722" s="283" t="s">
        <v>130</v>
      </c>
      <c r="F722" s="222" t="s">
        <v>235</v>
      </c>
      <c r="G722" s="56">
        <v>76589000</v>
      </c>
      <c r="H722" s="56"/>
      <c r="I722" s="65">
        <f t="shared" si="23"/>
        <v>6</v>
      </c>
    </row>
    <row r="723" spans="1:9" s="72" customFormat="1" ht="19.5" hidden="1" customHeight="1">
      <c r="A723" s="220">
        <v>41542</v>
      </c>
      <c r="B723" s="220" t="s">
        <v>749</v>
      </c>
      <c r="C723" s="220">
        <f t="shared" si="26"/>
        <v>41542</v>
      </c>
      <c r="D723" s="221" t="s">
        <v>750</v>
      </c>
      <c r="E723" s="283" t="s">
        <v>130</v>
      </c>
      <c r="F723" s="222" t="s">
        <v>232</v>
      </c>
      <c r="G723" s="56"/>
      <c r="H723" s="56">
        <v>101178000</v>
      </c>
      <c r="I723" s="65">
        <f t="shared" si="23"/>
        <v>9</v>
      </c>
    </row>
    <row r="724" spans="1:9" s="72" customFormat="1" ht="19.5" hidden="1" customHeight="1">
      <c r="A724" s="220">
        <v>41547</v>
      </c>
      <c r="B724" s="58" t="s">
        <v>251</v>
      </c>
      <c r="C724" s="220">
        <f t="shared" si="26"/>
        <v>41547</v>
      </c>
      <c r="D724" s="221" t="s">
        <v>746</v>
      </c>
      <c r="E724" s="283" t="s">
        <v>130</v>
      </c>
      <c r="F724" s="222" t="s">
        <v>235</v>
      </c>
      <c r="G724" s="57">
        <v>101178000</v>
      </c>
      <c r="H724" s="56"/>
      <c r="I724" s="65">
        <f t="shared" ref="I724:I763" si="27">IF(A724&lt;&gt;"",MONTH(A724),"")</f>
        <v>9</v>
      </c>
    </row>
    <row r="725" spans="1:9" s="72" customFormat="1" ht="19.5" hidden="1" customHeight="1">
      <c r="A725" s="73">
        <v>41562</v>
      </c>
      <c r="B725" s="238" t="s">
        <v>751</v>
      </c>
      <c r="C725" s="220">
        <f t="shared" si="26"/>
        <v>41562</v>
      </c>
      <c r="D725" s="221" t="s">
        <v>750</v>
      </c>
      <c r="E725" s="283" t="s">
        <v>130</v>
      </c>
      <c r="F725" s="222" t="s">
        <v>232</v>
      </c>
      <c r="G725" s="57"/>
      <c r="H725" s="56">
        <v>110409000</v>
      </c>
      <c r="I725" s="65">
        <f t="shared" si="27"/>
        <v>10</v>
      </c>
    </row>
    <row r="726" spans="1:9" s="72" customFormat="1" ht="19.5" hidden="1" customHeight="1">
      <c r="A726" s="220">
        <v>41565</v>
      </c>
      <c r="B726" s="220" t="s">
        <v>752</v>
      </c>
      <c r="C726" s="220">
        <f t="shared" si="26"/>
        <v>41565</v>
      </c>
      <c r="D726" s="221" t="s">
        <v>750</v>
      </c>
      <c r="E726" s="283" t="s">
        <v>130</v>
      </c>
      <c r="F726" s="222" t="s">
        <v>232</v>
      </c>
      <c r="G726" s="57"/>
      <c r="H726" s="56">
        <v>100035000</v>
      </c>
      <c r="I726" s="65">
        <f t="shared" si="27"/>
        <v>10</v>
      </c>
    </row>
    <row r="727" spans="1:9" s="72" customFormat="1" ht="19.5" hidden="1" customHeight="1">
      <c r="A727" s="220">
        <v>41578</v>
      </c>
      <c r="B727" s="223" t="s">
        <v>255</v>
      </c>
      <c r="C727" s="220">
        <f t="shared" si="26"/>
        <v>41578</v>
      </c>
      <c r="D727" s="221" t="s">
        <v>746</v>
      </c>
      <c r="E727" s="283" t="s">
        <v>130</v>
      </c>
      <c r="F727" s="222" t="s">
        <v>235</v>
      </c>
      <c r="G727" s="56">
        <v>210444000</v>
      </c>
      <c r="H727" s="56"/>
      <c r="I727" s="65">
        <f t="shared" si="27"/>
        <v>10</v>
      </c>
    </row>
    <row r="728" spans="1:9" s="72" customFormat="1" ht="19.5" hidden="1" customHeight="1">
      <c r="A728" s="220">
        <v>41596</v>
      </c>
      <c r="B728" s="223" t="s">
        <v>753</v>
      </c>
      <c r="C728" s="220">
        <f t="shared" si="26"/>
        <v>41596</v>
      </c>
      <c r="D728" s="221" t="s">
        <v>160</v>
      </c>
      <c r="E728" s="283" t="s">
        <v>130</v>
      </c>
      <c r="F728" s="222" t="s">
        <v>232</v>
      </c>
      <c r="G728" s="56"/>
      <c r="H728" s="56">
        <v>101711000</v>
      </c>
      <c r="I728" s="65">
        <f t="shared" si="27"/>
        <v>11</v>
      </c>
    </row>
    <row r="729" spans="1:9" s="72" customFormat="1" ht="19.5" hidden="1" customHeight="1">
      <c r="A729" s="220">
        <v>41608</v>
      </c>
      <c r="B729" s="223" t="s">
        <v>252</v>
      </c>
      <c r="C729" s="220">
        <f t="shared" si="26"/>
        <v>41608</v>
      </c>
      <c r="D729" s="221" t="s">
        <v>746</v>
      </c>
      <c r="E729" s="283" t="s">
        <v>130</v>
      </c>
      <c r="F729" s="222" t="s">
        <v>235</v>
      </c>
      <c r="G729" s="56">
        <v>101711000</v>
      </c>
      <c r="H729" s="56"/>
      <c r="I729" s="65">
        <f t="shared" si="27"/>
        <v>11</v>
      </c>
    </row>
    <row r="730" spans="1:9" s="72" customFormat="1" ht="19.5" hidden="1" customHeight="1">
      <c r="A730" s="220">
        <v>41609</v>
      </c>
      <c r="B730" s="220" t="s">
        <v>754</v>
      </c>
      <c r="C730" s="220">
        <f t="shared" si="26"/>
        <v>41609</v>
      </c>
      <c r="D730" s="221" t="s">
        <v>750</v>
      </c>
      <c r="E730" s="283" t="s">
        <v>130</v>
      </c>
      <c r="F730" s="222" t="s">
        <v>232</v>
      </c>
      <c r="G730" s="56"/>
      <c r="H730" s="56">
        <v>87740000</v>
      </c>
      <c r="I730" s="65">
        <f t="shared" si="27"/>
        <v>12</v>
      </c>
    </row>
    <row r="731" spans="1:9" s="72" customFormat="1" ht="19.5" hidden="1" customHeight="1">
      <c r="A731" s="220">
        <v>41613</v>
      </c>
      <c r="B731" s="223" t="s">
        <v>755</v>
      </c>
      <c r="C731" s="220">
        <f t="shared" si="26"/>
        <v>41613</v>
      </c>
      <c r="D731" s="221" t="s">
        <v>750</v>
      </c>
      <c r="E731" s="283" t="s">
        <v>130</v>
      </c>
      <c r="F731" s="222" t="s">
        <v>232</v>
      </c>
      <c r="G731" s="56"/>
      <c r="H731" s="56">
        <v>80560000</v>
      </c>
      <c r="I731" s="65">
        <f t="shared" si="27"/>
        <v>12</v>
      </c>
    </row>
    <row r="732" spans="1:9" s="72" customFormat="1" ht="19.5" hidden="1" customHeight="1">
      <c r="A732" s="220">
        <v>41615</v>
      </c>
      <c r="B732" s="223" t="s">
        <v>756</v>
      </c>
      <c r="C732" s="220">
        <f t="shared" si="26"/>
        <v>41615</v>
      </c>
      <c r="D732" s="221" t="s">
        <v>750</v>
      </c>
      <c r="E732" s="283" t="s">
        <v>130</v>
      </c>
      <c r="F732" s="222" t="s">
        <v>232</v>
      </c>
      <c r="G732" s="56"/>
      <c r="H732" s="56">
        <v>107060000</v>
      </c>
      <c r="I732" s="65">
        <f t="shared" si="27"/>
        <v>12</v>
      </c>
    </row>
    <row r="733" spans="1:9" s="72" customFormat="1" ht="19.5" hidden="1" customHeight="1">
      <c r="A733" s="220">
        <v>41639</v>
      </c>
      <c r="B733" s="223" t="s">
        <v>253</v>
      </c>
      <c r="C733" s="220">
        <f t="shared" si="26"/>
        <v>41639</v>
      </c>
      <c r="D733" s="221" t="s">
        <v>746</v>
      </c>
      <c r="E733" s="283" t="s">
        <v>130</v>
      </c>
      <c r="F733" s="222" t="s">
        <v>235</v>
      </c>
      <c r="G733" s="59">
        <v>275360000</v>
      </c>
      <c r="H733" s="59"/>
      <c r="I733" s="65">
        <f t="shared" si="27"/>
        <v>12</v>
      </c>
    </row>
    <row r="734" spans="1:9" s="72" customFormat="1" ht="19.5" hidden="1" customHeight="1">
      <c r="A734" s="220">
        <v>41278</v>
      </c>
      <c r="B734" s="220" t="s">
        <v>757</v>
      </c>
      <c r="C734" s="220">
        <f t="shared" si="26"/>
        <v>41278</v>
      </c>
      <c r="D734" s="221" t="s">
        <v>148</v>
      </c>
      <c r="E734" s="283" t="s">
        <v>474</v>
      </c>
      <c r="F734" s="222" t="s">
        <v>232</v>
      </c>
      <c r="G734" s="57"/>
      <c r="H734" s="56">
        <v>13500000</v>
      </c>
      <c r="I734" s="65">
        <f t="shared" si="27"/>
        <v>1</v>
      </c>
    </row>
    <row r="735" spans="1:9" s="72" customFormat="1" ht="19.5" hidden="1" customHeight="1">
      <c r="A735" s="229">
        <v>41452</v>
      </c>
      <c r="B735" s="229" t="s">
        <v>247</v>
      </c>
      <c r="C735" s="220">
        <f t="shared" si="26"/>
        <v>41452</v>
      </c>
      <c r="D735" s="221" t="s">
        <v>746</v>
      </c>
      <c r="E735" s="283" t="s">
        <v>474</v>
      </c>
      <c r="F735" s="222" t="s">
        <v>235</v>
      </c>
      <c r="G735" s="76">
        <v>13500000</v>
      </c>
      <c r="H735" s="59"/>
      <c r="I735" s="65">
        <f t="shared" si="27"/>
        <v>6</v>
      </c>
    </row>
    <row r="736" spans="1:9" s="72" customFormat="1" ht="19.5" hidden="1" customHeight="1">
      <c r="A736" s="229">
        <v>41340</v>
      </c>
      <c r="B736" s="229" t="s">
        <v>758</v>
      </c>
      <c r="C736" s="220">
        <f t="shared" si="26"/>
        <v>41340</v>
      </c>
      <c r="D736" s="221" t="s">
        <v>145</v>
      </c>
      <c r="E736" s="283" t="s">
        <v>474</v>
      </c>
      <c r="F736" s="222" t="s">
        <v>232</v>
      </c>
      <c r="G736" s="76"/>
      <c r="H736" s="59">
        <v>84677000</v>
      </c>
      <c r="I736" s="65">
        <f t="shared" si="27"/>
        <v>3</v>
      </c>
    </row>
    <row r="737" spans="1:9" s="72" customFormat="1" ht="19.5" hidden="1" customHeight="1">
      <c r="A737" s="229">
        <v>41343</v>
      </c>
      <c r="B737" s="229" t="s">
        <v>757</v>
      </c>
      <c r="C737" s="220">
        <f t="shared" si="26"/>
        <v>41343</v>
      </c>
      <c r="D737" s="221" t="s">
        <v>148</v>
      </c>
      <c r="E737" s="283" t="s">
        <v>474</v>
      </c>
      <c r="F737" s="222" t="s">
        <v>232</v>
      </c>
      <c r="G737" s="76"/>
      <c r="H737" s="59">
        <v>147960000</v>
      </c>
      <c r="I737" s="65">
        <f t="shared" si="27"/>
        <v>3</v>
      </c>
    </row>
    <row r="738" spans="1:9" s="72" customFormat="1" ht="19.5" hidden="1" customHeight="1">
      <c r="A738" s="229">
        <v>41452</v>
      </c>
      <c r="B738" s="229" t="s">
        <v>247</v>
      </c>
      <c r="C738" s="220">
        <f t="shared" si="26"/>
        <v>41452</v>
      </c>
      <c r="D738" s="221" t="s">
        <v>746</v>
      </c>
      <c r="E738" s="283" t="s">
        <v>474</v>
      </c>
      <c r="F738" s="222" t="s">
        <v>235</v>
      </c>
      <c r="G738" s="76">
        <v>232637000</v>
      </c>
      <c r="H738" s="59"/>
      <c r="I738" s="65">
        <f t="shared" si="27"/>
        <v>6</v>
      </c>
    </row>
    <row r="739" spans="1:9" s="72" customFormat="1" ht="19.5" hidden="1" customHeight="1">
      <c r="A739" s="229">
        <v>41366</v>
      </c>
      <c r="B739" s="229" t="s">
        <v>758</v>
      </c>
      <c r="C739" s="220">
        <f t="shared" si="26"/>
        <v>41366</v>
      </c>
      <c r="D739" s="221" t="s">
        <v>148</v>
      </c>
      <c r="E739" s="283" t="s">
        <v>474</v>
      </c>
      <c r="F739" s="222" t="s">
        <v>232</v>
      </c>
      <c r="G739" s="76"/>
      <c r="H739" s="59">
        <v>165060000</v>
      </c>
      <c r="I739" s="65">
        <f t="shared" si="27"/>
        <v>4</v>
      </c>
    </row>
    <row r="740" spans="1:9" s="72" customFormat="1" ht="19.5" hidden="1" customHeight="1">
      <c r="A740" s="229">
        <v>41368</v>
      </c>
      <c r="B740" s="229" t="s">
        <v>757</v>
      </c>
      <c r="C740" s="220">
        <f t="shared" si="26"/>
        <v>41368</v>
      </c>
      <c r="D740" s="221" t="s">
        <v>148</v>
      </c>
      <c r="E740" s="283" t="s">
        <v>474</v>
      </c>
      <c r="F740" s="222" t="s">
        <v>232</v>
      </c>
      <c r="G740" s="76"/>
      <c r="H740" s="59">
        <v>164136000</v>
      </c>
      <c r="I740" s="65">
        <f t="shared" si="27"/>
        <v>4</v>
      </c>
    </row>
    <row r="741" spans="1:9" s="72" customFormat="1" ht="19.5" hidden="1" customHeight="1">
      <c r="A741" s="229">
        <v>41373</v>
      </c>
      <c r="B741" s="229" t="s">
        <v>759</v>
      </c>
      <c r="C741" s="220">
        <f t="shared" si="26"/>
        <v>41373</v>
      </c>
      <c r="D741" s="221" t="s">
        <v>760</v>
      </c>
      <c r="E741" s="283" t="s">
        <v>474</v>
      </c>
      <c r="F741" s="222" t="s">
        <v>232</v>
      </c>
      <c r="G741" s="76"/>
      <c r="H741" s="59">
        <v>103162500</v>
      </c>
      <c r="I741" s="65">
        <f t="shared" si="27"/>
        <v>4</v>
      </c>
    </row>
    <row r="742" spans="1:9" s="72" customFormat="1" ht="19.5" hidden="1" customHeight="1">
      <c r="A742" s="229">
        <v>41374</v>
      </c>
      <c r="B742" s="229" t="s">
        <v>761</v>
      </c>
      <c r="C742" s="220">
        <f t="shared" si="26"/>
        <v>41374</v>
      </c>
      <c r="D742" s="221" t="s">
        <v>760</v>
      </c>
      <c r="E742" s="283" t="s">
        <v>474</v>
      </c>
      <c r="F742" s="222" t="s">
        <v>232</v>
      </c>
      <c r="G742" s="76"/>
      <c r="H742" s="59">
        <v>102585000</v>
      </c>
      <c r="I742" s="65">
        <f t="shared" si="27"/>
        <v>4</v>
      </c>
    </row>
    <row r="743" spans="1:9" s="72" customFormat="1" ht="19.5" hidden="1" customHeight="1">
      <c r="A743" s="229">
        <v>41472</v>
      </c>
      <c r="B743" s="229" t="s">
        <v>248</v>
      </c>
      <c r="C743" s="220">
        <f t="shared" si="26"/>
        <v>41472</v>
      </c>
      <c r="D743" s="221" t="s">
        <v>746</v>
      </c>
      <c r="E743" s="283" t="s">
        <v>474</v>
      </c>
      <c r="F743" s="222" t="s">
        <v>235</v>
      </c>
      <c r="G743" s="76">
        <v>534943500</v>
      </c>
      <c r="H743" s="59"/>
      <c r="I743" s="65">
        <f t="shared" si="27"/>
        <v>7</v>
      </c>
    </row>
    <row r="744" spans="1:9" s="72" customFormat="1" ht="19.5" hidden="1" customHeight="1">
      <c r="A744" s="229">
        <v>41395</v>
      </c>
      <c r="B744" s="229" t="s">
        <v>758</v>
      </c>
      <c r="C744" s="220">
        <f t="shared" si="26"/>
        <v>41395</v>
      </c>
      <c r="D744" s="221" t="s">
        <v>148</v>
      </c>
      <c r="E744" s="283" t="s">
        <v>474</v>
      </c>
      <c r="F744" s="222" t="s">
        <v>232</v>
      </c>
      <c r="G744" s="76"/>
      <c r="H744" s="59">
        <v>149234000</v>
      </c>
      <c r="I744" s="65">
        <f t="shared" si="27"/>
        <v>5</v>
      </c>
    </row>
    <row r="745" spans="1:9" s="72" customFormat="1" ht="19.5" hidden="1" customHeight="1">
      <c r="A745" s="229">
        <v>41409</v>
      </c>
      <c r="B745" s="229" t="s">
        <v>762</v>
      </c>
      <c r="C745" s="220">
        <f t="shared" si="26"/>
        <v>41409</v>
      </c>
      <c r="D745" s="221" t="s">
        <v>143</v>
      </c>
      <c r="E745" s="283" t="s">
        <v>474</v>
      </c>
      <c r="F745" s="222" t="s">
        <v>232</v>
      </c>
      <c r="G745" s="76"/>
      <c r="H745" s="59">
        <v>123948000</v>
      </c>
      <c r="I745" s="65">
        <f t="shared" si="27"/>
        <v>5</v>
      </c>
    </row>
    <row r="746" spans="1:9" s="72" customFormat="1" ht="19.5" hidden="1" customHeight="1">
      <c r="A746" s="229">
        <v>41486</v>
      </c>
      <c r="B746" s="229" t="s">
        <v>249</v>
      </c>
      <c r="C746" s="220">
        <f t="shared" si="26"/>
        <v>41486</v>
      </c>
      <c r="D746" s="221" t="s">
        <v>746</v>
      </c>
      <c r="E746" s="283" t="s">
        <v>474</v>
      </c>
      <c r="F746" s="222" t="s">
        <v>235</v>
      </c>
      <c r="G746" s="76">
        <v>273182000</v>
      </c>
      <c r="H746" s="59"/>
      <c r="I746" s="65">
        <f t="shared" si="27"/>
        <v>7</v>
      </c>
    </row>
    <row r="747" spans="1:9" s="72" customFormat="1" ht="19.5" hidden="1" customHeight="1">
      <c r="A747" s="229">
        <v>41498</v>
      </c>
      <c r="B747" s="229" t="s">
        <v>763</v>
      </c>
      <c r="C747" s="220">
        <f t="shared" si="26"/>
        <v>41498</v>
      </c>
      <c r="D747" s="221" t="s">
        <v>760</v>
      </c>
      <c r="E747" s="283" t="s">
        <v>474</v>
      </c>
      <c r="F747" s="222" t="s">
        <v>232</v>
      </c>
      <c r="G747" s="76"/>
      <c r="H747" s="59">
        <v>100708000</v>
      </c>
      <c r="I747" s="65">
        <f t="shared" si="27"/>
        <v>8</v>
      </c>
    </row>
    <row r="748" spans="1:9" s="72" customFormat="1" ht="19.5" hidden="1" customHeight="1">
      <c r="A748" s="229">
        <v>41501</v>
      </c>
      <c r="B748" s="229" t="s">
        <v>764</v>
      </c>
      <c r="C748" s="220">
        <f t="shared" si="26"/>
        <v>41501</v>
      </c>
      <c r="D748" s="221" t="s">
        <v>765</v>
      </c>
      <c r="E748" s="283" t="s">
        <v>474</v>
      </c>
      <c r="F748" s="222" t="s">
        <v>232</v>
      </c>
      <c r="G748" s="76"/>
      <c r="H748" s="59">
        <v>148225000</v>
      </c>
      <c r="I748" s="65">
        <f t="shared" si="27"/>
        <v>8</v>
      </c>
    </row>
    <row r="749" spans="1:9" s="72" customFormat="1" ht="19.5" hidden="1" customHeight="1">
      <c r="A749" s="229">
        <v>41504</v>
      </c>
      <c r="B749" s="229" t="s">
        <v>766</v>
      </c>
      <c r="C749" s="220">
        <f t="shared" si="26"/>
        <v>41504</v>
      </c>
      <c r="D749" s="221" t="s">
        <v>148</v>
      </c>
      <c r="E749" s="283" t="s">
        <v>474</v>
      </c>
      <c r="F749" s="222" t="s">
        <v>232</v>
      </c>
      <c r="G749" s="76"/>
      <c r="H749" s="59">
        <v>83376000</v>
      </c>
      <c r="I749" s="65">
        <f t="shared" si="27"/>
        <v>8</v>
      </c>
    </row>
    <row r="750" spans="1:9" s="72" customFormat="1" ht="19.5" hidden="1" customHeight="1">
      <c r="A750" s="229">
        <v>41505</v>
      </c>
      <c r="B750" s="229" t="s">
        <v>767</v>
      </c>
      <c r="C750" s="220">
        <f t="shared" si="26"/>
        <v>41505</v>
      </c>
      <c r="D750" s="221" t="s">
        <v>760</v>
      </c>
      <c r="E750" s="283" t="s">
        <v>474</v>
      </c>
      <c r="F750" s="222" t="s">
        <v>232</v>
      </c>
      <c r="G750" s="76"/>
      <c r="H750" s="59">
        <v>100980000</v>
      </c>
      <c r="I750" s="65">
        <f t="shared" si="27"/>
        <v>8</v>
      </c>
    </row>
    <row r="751" spans="1:9" s="72" customFormat="1" ht="19.5" hidden="1" customHeight="1">
      <c r="A751" s="229">
        <v>41517</v>
      </c>
      <c r="B751" s="229" t="s">
        <v>250</v>
      </c>
      <c r="C751" s="220">
        <f t="shared" si="26"/>
        <v>41517</v>
      </c>
      <c r="D751" s="221" t="s">
        <v>746</v>
      </c>
      <c r="E751" s="283" t="s">
        <v>474</v>
      </c>
      <c r="F751" s="222" t="s">
        <v>235</v>
      </c>
      <c r="G751" s="76">
        <v>433289000</v>
      </c>
      <c r="H751" s="59"/>
      <c r="I751" s="65">
        <f t="shared" si="27"/>
        <v>8</v>
      </c>
    </row>
    <row r="752" spans="1:9" s="72" customFormat="1" ht="19.5" hidden="1" customHeight="1">
      <c r="A752" s="229">
        <v>41609</v>
      </c>
      <c r="B752" s="229" t="s">
        <v>751</v>
      </c>
      <c r="C752" s="220">
        <f t="shared" si="26"/>
        <v>41609</v>
      </c>
      <c r="D752" s="221" t="s">
        <v>148</v>
      </c>
      <c r="E752" s="283" t="s">
        <v>474</v>
      </c>
      <c r="F752" s="222" t="s">
        <v>232</v>
      </c>
      <c r="G752" s="76"/>
      <c r="H752" s="59">
        <v>144402500</v>
      </c>
      <c r="I752" s="65">
        <f t="shared" si="27"/>
        <v>12</v>
      </c>
    </row>
    <row r="753" spans="1:9" s="72" customFormat="1" ht="19.5" hidden="1" customHeight="1">
      <c r="A753" s="229">
        <v>41629</v>
      </c>
      <c r="B753" s="229" t="s">
        <v>768</v>
      </c>
      <c r="C753" s="220">
        <f t="shared" si="26"/>
        <v>41629</v>
      </c>
      <c r="D753" s="221" t="s">
        <v>769</v>
      </c>
      <c r="E753" s="283" t="s">
        <v>474</v>
      </c>
      <c r="F753" s="222" t="s">
        <v>232</v>
      </c>
      <c r="G753" s="76"/>
      <c r="H753" s="59">
        <v>78782000</v>
      </c>
      <c r="I753" s="65">
        <f t="shared" si="27"/>
        <v>12</v>
      </c>
    </row>
    <row r="754" spans="1:9" s="72" customFormat="1" ht="19.5" hidden="1" customHeight="1">
      <c r="A754" s="229">
        <v>41639</v>
      </c>
      <c r="B754" s="229" t="s">
        <v>253</v>
      </c>
      <c r="C754" s="220">
        <f t="shared" si="26"/>
        <v>41639</v>
      </c>
      <c r="D754" s="221" t="s">
        <v>746</v>
      </c>
      <c r="E754" s="283" t="s">
        <v>474</v>
      </c>
      <c r="F754" s="222" t="s">
        <v>235</v>
      </c>
      <c r="G754" s="76">
        <v>223184500</v>
      </c>
      <c r="H754" s="59"/>
      <c r="I754" s="65">
        <f t="shared" si="27"/>
        <v>12</v>
      </c>
    </row>
    <row r="755" spans="1:9" s="72" customFormat="1" ht="19.5" hidden="1" customHeight="1">
      <c r="A755" s="220">
        <v>41393</v>
      </c>
      <c r="B755" s="223" t="s">
        <v>234</v>
      </c>
      <c r="C755" s="220">
        <f t="shared" si="26"/>
        <v>41393</v>
      </c>
      <c r="D755" s="221" t="s">
        <v>746</v>
      </c>
      <c r="E755" s="283" t="s">
        <v>475</v>
      </c>
      <c r="F755" s="222" t="s">
        <v>235</v>
      </c>
      <c r="G755" s="56">
        <v>152656000</v>
      </c>
      <c r="H755" s="56"/>
      <c r="I755" s="65">
        <f t="shared" si="27"/>
        <v>4</v>
      </c>
    </row>
    <row r="756" spans="1:9" s="72" customFormat="1" ht="19.5" hidden="1" customHeight="1">
      <c r="A756" s="220">
        <v>41423</v>
      </c>
      <c r="B756" s="223" t="s">
        <v>246</v>
      </c>
      <c r="C756" s="220">
        <f t="shared" si="26"/>
        <v>41423</v>
      </c>
      <c r="D756" s="221" t="s">
        <v>746</v>
      </c>
      <c r="E756" s="283" t="s">
        <v>475</v>
      </c>
      <c r="F756" s="222" t="s">
        <v>235</v>
      </c>
      <c r="G756" s="56">
        <v>170612000</v>
      </c>
      <c r="H756" s="56"/>
      <c r="I756" s="65">
        <f t="shared" si="27"/>
        <v>5</v>
      </c>
    </row>
    <row r="757" spans="1:9" s="72" customFormat="1" ht="19.5" hidden="1" customHeight="1">
      <c r="A757" s="220">
        <v>41343</v>
      </c>
      <c r="B757" s="223" t="s">
        <v>770</v>
      </c>
      <c r="C757" s="220">
        <f t="shared" si="26"/>
        <v>41343</v>
      </c>
      <c r="D757" s="221" t="s">
        <v>148</v>
      </c>
      <c r="E757" s="283" t="s">
        <v>475</v>
      </c>
      <c r="F757" s="222" t="s">
        <v>232</v>
      </c>
      <c r="G757" s="56"/>
      <c r="H757" s="56">
        <v>161757000</v>
      </c>
      <c r="I757" s="65">
        <f t="shared" si="27"/>
        <v>3</v>
      </c>
    </row>
    <row r="758" spans="1:9" s="72" customFormat="1" ht="19.5" hidden="1" customHeight="1">
      <c r="A758" s="220">
        <v>41452</v>
      </c>
      <c r="B758" s="223" t="s">
        <v>247</v>
      </c>
      <c r="C758" s="220">
        <f t="shared" si="26"/>
        <v>41452</v>
      </c>
      <c r="D758" s="221" t="s">
        <v>746</v>
      </c>
      <c r="E758" s="283" t="s">
        <v>475</v>
      </c>
      <c r="F758" s="222" t="s">
        <v>235</v>
      </c>
      <c r="G758" s="56">
        <v>161757000</v>
      </c>
      <c r="H758" s="56"/>
      <c r="I758" s="65">
        <f t="shared" si="27"/>
        <v>6</v>
      </c>
    </row>
    <row r="759" spans="1:9" s="72" customFormat="1" ht="19.5" hidden="1" customHeight="1">
      <c r="A759" s="220">
        <v>41367</v>
      </c>
      <c r="B759" s="223" t="s">
        <v>771</v>
      </c>
      <c r="C759" s="220">
        <f t="shared" si="26"/>
        <v>41367</v>
      </c>
      <c r="D759" s="221" t="s">
        <v>148</v>
      </c>
      <c r="E759" s="283" t="s">
        <v>475</v>
      </c>
      <c r="F759" s="222" t="s">
        <v>232</v>
      </c>
      <c r="G759" s="56"/>
      <c r="H759" s="56">
        <v>160748000</v>
      </c>
      <c r="I759" s="65">
        <f t="shared" si="27"/>
        <v>4</v>
      </c>
    </row>
    <row r="760" spans="1:9" s="72" customFormat="1" ht="19.5" hidden="1" customHeight="1">
      <c r="A760" s="220">
        <v>41373</v>
      </c>
      <c r="B760" s="223" t="s">
        <v>752</v>
      </c>
      <c r="C760" s="220">
        <f t="shared" si="26"/>
        <v>41373</v>
      </c>
      <c r="D760" s="221" t="s">
        <v>760</v>
      </c>
      <c r="E760" s="283" t="s">
        <v>475</v>
      </c>
      <c r="F760" s="222" t="s">
        <v>232</v>
      </c>
      <c r="G760" s="56"/>
      <c r="H760" s="56">
        <v>100467500</v>
      </c>
      <c r="I760" s="65">
        <f t="shared" si="27"/>
        <v>4</v>
      </c>
    </row>
    <row r="761" spans="1:9" s="72" customFormat="1" ht="19.5" hidden="1" customHeight="1">
      <c r="A761" s="220">
        <v>41472</v>
      </c>
      <c r="B761" s="58" t="s">
        <v>248</v>
      </c>
      <c r="C761" s="220">
        <f t="shared" si="26"/>
        <v>41472</v>
      </c>
      <c r="D761" s="221" t="s">
        <v>746</v>
      </c>
      <c r="E761" s="283" t="s">
        <v>475</v>
      </c>
      <c r="F761" s="222" t="s">
        <v>235</v>
      </c>
      <c r="G761" s="57">
        <v>261215500</v>
      </c>
      <c r="H761" s="56"/>
      <c r="I761" s="65">
        <f t="shared" si="27"/>
        <v>7</v>
      </c>
    </row>
    <row r="762" spans="1:9" s="72" customFormat="1" ht="19.5" hidden="1" customHeight="1">
      <c r="A762" s="73">
        <v>41399</v>
      </c>
      <c r="B762" s="238" t="s">
        <v>751</v>
      </c>
      <c r="C762" s="220">
        <f t="shared" si="26"/>
        <v>41399</v>
      </c>
      <c r="D762" s="221" t="s">
        <v>148</v>
      </c>
      <c r="E762" s="283" t="s">
        <v>475</v>
      </c>
      <c r="F762" s="222" t="s">
        <v>232</v>
      </c>
      <c r="G762" s="57"/>
      <c r="H762" s="56">
        <v>157064000</v>
      </c>
      <c r="I762" s="65">
        <f t="shared" si="27"/>
        <v>5</v>
      </c>
    </row>
    <row r="763" spans="1:9" s="72" customFormat="1" ht="19.5" hidden="1" customHeight="1">
      <c r="A763" s="73">
        <v>41402</v>
      </c>
      <c r="B763" s="238" t="s">
        <v>772</v>
      </c>
      <c r="C763" s="220">
        <f t="shared" si="26"/>
        <v>41402</v>
      </c>
      <c r="D763" s="221" t="s">
        <v>148</v>
      </c>
      <c r="E763" s="283" t="s">
        <v>475</v>
      </c>
      <c r="F763" s="222" t="s">
        <v>232</v>
      </c>
      <c r="G763" s="57"/>
      <c r="H763" s="56">
        <v>75139000</v>
      </c>
      <c r="I763" s="65">
        <f t="shared" si="27"/>
        <v>5</v>
      </c>
    </row>
    <row r="764" spans="1:9" s="72" customFormat="1" ht="19.5" hidden="1" customHeight="1">
      <c r="A764" s="220">
        <v>41486</v>
      </c>
      <c r="B764" s="223" t="s">
        <v>249</v>
      </c>
      <c r="C764" s="220">
        <f t="shared" si="26"/>
        <v>41486</v>
      </c>
      <c r="D764" s="221" t="s">
        <v>746</v>
      </c>
      <c r="E764" s="283" t="s">
        <v>475</v>
      </c>
      <c r="F764" s="222" t="s">
        <v>235</v>
      </c>
      <c r="G764" s="56">
        <v>232203000</v>
      </c>
      <c r="H764" s="56"/>
      <c r="I764" s="65">
        <f t="shared" ref="I764:I804" si="28">IF(A764&lt;&gt;"",MONTH(A764),"")</f>
        <v>7</v>
      </c>
    </row>
    <row r="765" spans="1:9" s="72" customFormat="1" ht="19.5" hidden="1" customHeight="1">
      <c r="A765" s="73">
        <v>41504</v>
      </c>
      <c r="B765" s="238" t="s">
        <v>773</v>
      </c>
      <c r="C765" s="220">
        <f t="shared" si="26"/>
        <v>41504</v>
      </c>
      <c r="D765" s="221" t="s">
        <v>760</v>
      </c>
      <c r="E765" s="283" t="s">
        <v>475</v>
      </c>
      <c r="F765" s="222" t="s">
        <v>232</v>
      </c>
      <c r="G765" s="57"/>
      <c r="H765" s="56">
        <v>98005000</v>
      </c>
      <c r="I765" s="65">
        <f t="shared" si="28"/>
        <v>8</v>
      </c>
    </row>
    <row r="766" spans="1:9" s="72" customFormat="1" ht="19.5" hidden="1" customHeight="1">
      <c r="A766" s="220">
        <v>41517</v>
      </c>
      <c r="B766" s="223" t="s">
        <v>250</v>
      </c>
      <c r="C766" s="220">
        <f t="shared" si="26"/>
        <v>41517</v>
      </c>
      <c r="D766" s="221" t="s">
        <v>746</v>
      </c>
      <c r="E766" s="283" t="s">
        <v>475</v>
      </c>
      <c r="F766" s="222" t="s">
        <v>235</v>
      </c>
      <c r="G766" s="56">
        <v>98005000</v>
      </c>
      <c r="H766" s="56"/>
      <c r="I766" s="65">
        <f t="shared" si="28"/>
        <v>8</v>
      </c>
    </row>
    <row r="767" spans="1:9" s="72" customFormat="1" ht="19.5" hidden="1" customHeight="1">
      <c r="A767" s="220">
        <v>41562</v>
      </c>
      <c r="B767" s="223" t="s">
        <v>774</v>
      </c>
      <c r="C767" s="220">
        <f t="shared" si="26"/>
        <v>41562</v>
      </c>
      <c r="D767" s="221" t="s">
        <v>143</v>
      </c>
      <c r="E767" s="283" t="s">
        <v>475</v>
      </c>
      <c r="F767" s="222" t="s">
        <v>232</v>
      </c>
      <c r="G767" s="56"/>
      <c r="H767" s="56">
        <v>132020000</v>
      </c>
      <c r="I767" s="65">
        <f t="shared" si="28"/>
        <v>10</v>
      </c>
    </row>
    <row r="768" spans="1:9" s="72" customFormat="1" ht="19.5" hidden="1" customHeight="1">
      <c r="A768" s="73">
        <v>41578</v>
      </c>
      <c r="B768" s="238" t="s">
        <v>255</v>
      </c>
      <c r="C768" s="220">
        <f t="shared" si="26"/>
        <v>41578</v>
      </c>
      <c r="D768" s="221" t="s">
        <v>746</v>
      </c>
      <c r="E768" s="283" t="s">
        <v>475</v>
      </c>
      <c r="F768" s="222" t="s">
        <v>235</v>
      </c>
      <c r="G768" s="57">
        <v>132020000</v>
      </c>
      <c r="H768" s="56"/>
      <c r="I768" s="65">
        <f t="shared" si="28"/>
        <v>10</v>
      </c>
    </row>
    <row r="769" spans="1:9" s="72" customFormat="1" ht="19.5" hidden="1" customHeight="1">
      <c r="A769" s="220">
        <v>41609</v>
      </c>
      <c r="B769" s="223" t="s">
        <v>775</v>
      </c>
      <c r="C769" s="220">
        <f t="shared" si="26"/>
        <v>41609</v>
      </c>
      <c r="D769" s="221" t="s">
        <v>148</v>
      </c>
      <c r="E769" s="283" t="s">
        <v>475</v>
      </c>
      <c r="F769" s="222" t="s">
        <v>232</v>
      </c>
      <c r="G769" s="56"/>
      <c r="H769" s="56">
        <v>169359500</v>
      </c>
      <c r="I769" s="65">
        <f t="shared" si="28"/>
        <v>12</v>
      </c>
    </row>
    <row r="770" spans="1:9" s="72" customFormat="1" ht="19.5" hidden="1" customHeight="1">
      <c r="A770" s="220">
        <v>41639</v>
      </c>
      <c r="B770" s="223" t="s">
        <v>253</v>
      </c>
      <c r="C770" s="220">
        <f t="shared" si="26"/>
        <v>41639</v>
      </c>
      <c r="D770" s="221" t="s">
        <v>746</v>
      </c>
      <c r="E770" s="283" t="s">
        <v>475</v>
      </c>
      <c r="F770" s="222" t="s">
        <v>235</v>
      </c>
      <c r="G770" s="56">
        <v>169359500</v>
      </c>
      <c r="H770" s="56"/>
      <c r="I770" s="65">
        <f t="shared" si="28"/>
        <v>12</v>
      </c>
    </row>
    <row r="771" spans="1:9" s="72" customFormat="1" ht="19.5" hidden="1" customHeight="1">
      <c r="A771" s="220">
        <v>41393</v>
      </c>
      <c r="B771" s="58" t="s">
        <v>245</v>
      </c>
      <c r="C771" s="220">
        <f>A771</f>
        <v>41393</v>
      </c>
      <c r="D771" s="221" t="s">
        <v>746</v>
      </c>
      <c r="E771" s="283" t="s">
        <v>172</v>
      </c>
      <c r="F771" s="222" t="s">
        <v>235</v>
      </c>
      <c r="G771" s="57">
        <v>139507500</v>
      </c>
      <c r="H771" s="56"/>
      <c r="I771" s="65">
        <f t="shared" si="28"/>
        <v>4</v>
      </c>
    </row>
    <row r="772" spans="1:9" s="72" customFormat="1" ht="19.5" hidden="1" customHeight="1">
      <c r="A772" s="327">
        <v>41372</v>
      </c>
      <c r="B772" s="238" t="s">
        <v>774</v>
      </c>
      <c r="C772" s="220">
        <f t="shared" ref="C772:C834" si="29">A772</f>
        <v>41372</v>
      </c>
      <c r="D772" s="221" t="s">
        <v>149</v>
      </c>
      <c r="E772" s="283" t="s">
        <v>476</v>
      </c>
      <c r="F772" s="146" t="s">
        <v>232</v>
      </c>
      <c r="G772" s="57"/>
      <c r="H772" s="56">
        <v>137460000</v>
      </c>
      <c r="I772" s="65">
        <f t="shared" si="28"/>
        <v>4</v>
      </c>
    </row>
    <row r="773" spans="1:9" s="72" customFormat="1" ht="19.5" hidden="1" customHeight="1">
      <c r="A773" s="220">
        <v>41374</v>
      </c>
      <c r="B773" s="223" t="s">
        <v>776</v>
      </c>
      <c r="C773" s="220">
        <f t="shared" si="29"/>
        <v>41374</v>
      </c>
      <c r="D773" s="221" t="s">
        <v>760</v>
      </c>
      <c r="E773" s="283" t="s">
        <v>476</v>
      </c>
      <c r="F773" s="146" t="s">
        <v>232</v>
      </c>
      <c r="G773" s="56"/>
      <c r="H773" s="56">
        <v>89477500</v>
      </c>
      <c r="I773" s="65">
        <f t="shared" si="28"/>
        <v>4</v>
      </c>
    </row>
    <row r="774" spans="1:9" s="72" customFormat="1" ht="19.5" hidden="1" customHeight="1">
      <c r="A774" s="229">
        <v>41466</v>
      </c>
      <c r="B774" s="235" t="s">
        <v>238</v>
      </c>
      <c r="C774" s="220">
        <f t="shared" si="29"/>
        <v>41466</v>
      </c>
      <c r="D774" s="228" t="s">
        <v>746</v>
      </c>
      <c r="E774" s="283" t="s">
        <v>476</v>
      </c>
      <c r="F774" s="222" t="s">
        <v>235</v>
      </c>
      <c r="G774" s="76">
        <v>226937500</v>
      </c>
      <c r="H774" s="59"/>
      <c r="I774" s="65">
        <f t="shared" si="28"/>
        <v>7</v>
      </c>
    </row>
    <row r="775" spans="1:9" s="72" customFormat="1" ht="19.5" hidden="1" customHeight="1">
      <c r="A775" s="220">
        <v>41396</v>
      </c>
      <c r="B775" s="58" t="s">
        <v>777</v>
      </c>
      <c r="C775" s="220">
        <f t="shared" si="29"/>
        <v>41396</v>
      </c>
      <c r="D775" s="221" t="s">
        <v>149</v>
      </c>
      <c r="E775" s="283" t="s">
        <v>476</v>
      </c>
      <c r="F775" s="146" t="s">
        <v>232</v>
      </c>
      <c r="G775" s="57"/>
      <c r="H775" s="56">
        <v>156060000</v>
      </c>
      <c r="I775" s="65">
        <f t="shared" si="28"/>
        <v>5</v>
      </c>
    </row>
    <row r="776" spans="1:9" s="72" customFormat="1" ht="19.5" hidden="1" customHeight="1">
      <c r="A776" s="229">
        <v>41466</v>
      </c>
      <c r="B776" s="235" t="s">
        <v>238</v>
      </c>
      <c r="C776" s="220">
        <f t="shared" si="29"/>
        <v>41466</v>
      </c>
      <c r="D776" s="228" t="s">
        <v>746</v>
      </c>
      <c r="E776" s="283" t="s">
        <v>476</v>
      </c>
      <c r="F776" s="222" t="s">
        <v>235</v>
      </c>
      <c r="G776" s="76">
        <v>156060000</v>
      </c>
      <c r="H776" s="59"/>
      <c r="I776" s="65">
        <f t="shared" si="28"/>
        <v>7</v>
      </c>
    </row>
    <row r="777" spans="1:9" s="72" customFormat="1" ht="19.5" hidden="1" customHeight="1">
      <c r="A777" s="229">
        <v>41487</v>
      </c>
      <c r="B777" s="235" t="s">
        <v>758</v>
      </c>
      <c r="C777" s="220">
        <f t="shared" si="29"/>
        <v>41487</v>
      </c>
      <c r="D777" s="221" t="s">
        <v>750</v>
      </c>
      <c r="E777" s="283" t="s">
        <v>476</v>
      </c>
      <c r="F777" s="146" t="s">
        <v>232</v>
      </c>
      <c r="G777" s="76"/>
      <c r="H777" s="59">
        <v>104310000</v>
      </c>
      <c r="I777" s="65">
        <f t="shared" si="28"/>
        <v>8</v>
      </c>
    </row>
    <row r="778" spans="1:9" s="72" customFormat="1" ht="19.5" hidden="1" customHeight="1">
      <c r="A778" s="229">
        <v>41517</v>
      </c>
      <c r="B778" s="235" t="s">
        <v>240</v>
      </c>
      <c r="C778" s="220">
        <f t="shared" si="29"/>
        <v>41517</v>
      </c>
      <c r="D778" s="221" t="s">
        <v>746</v>
      </c>
      <c r="E778" s="283" t="s">
        <v>476</v>
      </c>
      <c r="F778" s="222" t="s">
        <v>235</v>
      </c>
      <c r="G778" s="76">
        <v>104310000</v>
      </c>
      <c r="H778" s="59"/>
      <c r="I778" s="65">
        <f t="shared" si="28"/>
        <v>8</v>
      </c>
    </row>
    <row r="779" spans="1:9" s="72" customFormat="1" ht="19.5" hidden="1" customHeight="1">
      <c r="A779" s="229">
        <v>41613</v>
      </c>
      <c r="B779" s="235" t="s">
        <v>764</v>
      </c>
      <c r="C779" s="220">
        <f t="shared" si="29"/>
        <v>41613</v>
      </c>
      <c r="D779" s="221" t="s">
        <v>778</v>
      </c>
      <c r="E779" s="283" t="s">
        <v>476</v>
      </c>
      <c r="F779" s="146" t="s">
        <v>232</v>
      </c>
      <c r="G779" s="76"/>
      <c r="H779" s="59">
        <v>43792000</v>
      </c>
      <c r="I779" s="65">
        <f t="shared" si="28"/>
        <v>12</v>
      </c>
    </row>
    <row r="780" spans="1:9" s="72" customFormat="1" ht="19.5" hidden="1" customHeight="1">
      <c r="A780" s="229">
        <v>41639</v>
      </c>
      <c r="B780" s="235" t="s">
        <v>244</v>
      </c>
      <c r="C780" s="220">
        <f t="shared" si="29"/>
        <v>41639</v>
      </c>
      <c r="D780" s="221" t="s">
        <v>746</v>
      </c>
      <c r="E780" s="283" t="s">
        <v>476</v>
      </c>
      <c r="F780" s="222" t="s">
        <v>235</v>
      </c>
      <c r="G780" s="76">
        <v>43792000</v>
      </c>
      <c r="H780" s="59"/>
      <c r="I780" s="65">
        <f t="shared" si="28"/>
        <v>12</v>
      </c>
    </row>
    <row r="781" spans="1:9" s="72" customFormat="1" ht="19.5" hidden="1" customHeight="1">
      <c r="A781" s="220">
        <v>41393</v>
      </c>
      <c r="B781" s="223" t="s">
        <v>245</v>
      </c>
      <c r="C781" s="220">
        <f t="shared" si="29"/>
        <v>41393</v>
      </c>
      <c r="D781" s="221" t="s">
        <v>746</v>
      </c>
      <c r="E781" s="283" t="s">
        <v>71</v>
      </c>
      <c r="F781" s="222" t="s">
        <v>235</v>
      </c>
      <c r="G781" s="56">
        <v>231205000</v>
      </c>
      <c r="H781" s="56"/>
      <c r="I781" s="65">
        <f t="shared" si="28"/>
        <v>4</v>
      </c>
    </row>
    <row r="782" spans="1:9" s="72" customFormat="1" ht="19.5" hidden="1" customHeight="1">
      <c r="A782" s="220">
        <v>41414</v>
      </c>
      <c r="B782" s="223" t="s">
        <v>236</v>
      </c>
      <c r="C782" s="220">
        <f t="shared" si="29"/>
        <v>41414</v>
      </c>
      <c r="D782" s="221" t="s">
        <v>746</v>
      </c>
      <c r="E782" s="283" t="s">
        <v>71</v>
      </c>
      <c r="F782" s="222" t="s">
        <v>235</v>
      </c>
      <c r="G782" s="56">
        <v>101422000</v>
      </c>
      <c r="H782" s="56"/>
      <c r="I782" s="65">
        <f t="shared" si="28"/>
        <v>5</v>
      </c>
    </row>
    <row r="783" spans="1:9" s="72" customFormat="1" ht="19.5" hidden="1" customHeight="1">
      <c r="A783" s="73">
        <v>41277</v>
      </c>
      <c r="B783" s="238" t="s">
        <v>777</v>
      </c>
      <c r="C783" s="220">
        <f t="shared" si="29"/>
        <v>41277</v>
      </c>
      <c r="D783" s="221" t="s">
        <v>143</v>
      </c>
      <c r="E783" s="283" t="s">
        <v>71</v>
      </c>
      <c r="F783" s="146" t="s">
        <v>232</v>
      </c>
      <c r="G783" s="57"/>
      <c r="H783" s="56">
        <v>125396000</v>
      </c>
      <c r="I783" s="65">
        <f t="shared" si="28"/>
        <v>1</v>
      </c>
    </row>
    <row r="784" spans="1:9" s="72" customFormat="1" ht="19.5" hidden="1" customHeight="1">
      <c r="A784" s="220">
        <v>41447</v>
      </c>
      <c r="B784" s="58" t="s">
        <v>237</v>
      </c>
      <c r="C784" s="220">
        <f t="shared" si="29"/>
        <v>41447</v>
      </c>
      <c r="D784" s="221" t="s">
        <v>746</v>
      </c>
      <c r="E784" s="283" t="s">
        <v>71</v>
      </c>
      <c r="F784" s="222" t="s">
        <v>235</v>
      </c>
      <c r="G784" s="57">
        <v>125396000</v>
      </c>
      <c r="H784" s="56"/>
      <c r="I784" s="65">
        <f t="shared" si="28"/>
        <v>6</v>
      </c>
    </row>
    <row r="785" spans="1:9" s="72" customFormat="1" ht="19.5" hidden="1" customHeight="1">
      <c r="A785" s="220">
        <v>41344</v>
      </c>
      <c r="B785" s="223" t="s">
        <v>779</v>
      </c>
      <c r="C785" s="220">
        <f t="shared" si="29"/>
        <v>41344</v>
      </c>
      <c r="D785" s="221" t="s">
        <v>148</v>
      </c>
      <c r="E785" s="283" t="s">
        <v>71</v>
      </c>
      <c r="F785" s="146" t="s">
        <v>232</v>
      </c>
      <c r="G785" s="56"/>
      <c r="H785" s="56">
        <v>131112000</v>
      </c>
      <c r="I785" s="65">
        <f t="shared" si="28"/>
        <v>3</v>
      </c>
    </row>
    <row r="786" spans="1:9" s="72" customFormat="1" ht="19.5" hidden="1" customHeight="1">
      <c r="A786" s="220">
        <v>41447</v>
      </c>
      <c r="B786" s="58" t="s">
        <v>237</v>
      </c>
      <c r="C786" s="220">
        <f t="shared" si="29"/>
        <v>41447</v>
      </c>
      <c r="D786" s="221" t="s">
        <v>746</v>
      </c>
      <c r="E786" s="283" t="s">
        <v>71</v>
      </c>
      <c r="F786" s="222" t="s">
        <v>235</v>
      </c>
      <c r="G786" s="57">
        <v>131112000</v>
      </c>
      <c r="H786" s="56"/>
      <c r="I786" s="65">
        <f t="shared" si="28"/>
        <v>6</v>
      </c>
    </row>
    <row r="787" spans="1:9" s="72" customFormat="1" ht="19.5" hidden="1" customHeight="1">
      <c r="A787" s="220">
        <v>41370</v>
      </c>
      <c r="B787" s="223" t="s">
        <v>751</v>
      </c>
      <c r="C787" s="220">
        <f t="shared" si="29"/>
        <v>41370</v>
      </c>
      <c r="D787" s="221" t="s">
        <v>159</v>
      </c>
      <c r="E787" s="283" t="s">
        <v>71</v>
      </c>
      <c r="F787" s="146" t="s">
        <v>232</v>
      </c>
      <c r="G787" s="56"/>
      <c r="H787" s="56">
        <v>109968000</v>
      </c>
      <c r="I787" s="65">
        <f t="shared" si="28"/>
        <v>4</v>
      </c>
    </row>
    <row r="788" spans="1:9" s="72" customFormat="1" ht="19.5" hidden="1" customHeight="1">
      <c r="A788" s="220">
        <v>41374</v>
      </c>
      <c r="B788" s="220" t="s">
        <v>755</v>
      </c>
      <c r="C788" s="220">
        <f t="shared" si="29"/>
        <v>41374</v>
      </c>
      <c r="D788" s="221" t="s">
        <v>760</v>
      </c>
      <c r="E788" s="283" t="s">
        <v>71</v>
      </c>
      <c r="F788" s="146" t="s">
        <v>232</v>
      </c>
      <c r="G788" s="56"/>
      <c r="H788" s="56">
        <v>99225000</v>
      </c>
      <c r="I788" s="65">
        <f t="shared" si="28"/>
        <v>4</v>
      </c>
    </row>
    <row r="789" spans="1:9" s="72" customFormat="1" ht="19.5" hidden="1" customHeight="1">
      <c r="A789" s="220">
        <v>41466</v>
      </c>
      <c r="B789" s="223" t="s">
        <v>238</v>
      </c>
      <c r="C789" s="220">
        <f t="shared" si="29"/>
        <v>41466</v>
      </c>
      <c r="D789" s="221" t="s">
        <v>746</v>
      </c>
      <c r="E789" s="283" t="s">
        <v>71</v>
      </c>
      <c r="F789" s="222" t="s">
        <v>235</v>
      </c>
      <c r="G789" s="57">
        <v>209193000</v>
      </c>
      <c r="H789" s="56"/>
      <c r="I789" s="65">
        <f t="shared" si="28"/>
        <v>7</v>
      </c>
    </row>
    <row r="790" spans="1:9" s="72" customFormat="1" ht="19.5" hidden="1" customHeight="1">
      <c r="A790" s="220">
        <v>41400</v>
      </c>
      <c r="B790" s="223" t="s">
        <v>775</v>
      </c>
      <c r="C790" s="220">
        <f t="shared" si="29"/>
        <v>41400</v>
      </c>
      <c r="D790" s="221" t="s">
        <v>148</v>
      </c>
      <c r="E790" s="283" t="s">
        <v>71</v>
      </c>
      <c r="F790" s="146" t="s">
        <v>232</v>
      </c>
      <c r="G790" s="56"/>
      <c r="H790" s="56">
        <v>153990000</v>
      </c>
      <c r="I790" s="65">
        <f t="shared" si="28"/>
        <v>5</v>
      </c>
    </row>
    <row r="791" spans="1:9" s="72" customFormat="1" ht="19.5" hidden="1" customHeight="1">
      <c r="A791" s="220">
        <v>41407</v>
      </c>
      <c r="B791" s="223" t="s">
        <v>747</v>
      </c>
      <c r="C791" s="220">
        <f t="shared" si="29"/>
        <v>41407</v>
      </c>
      <c r="D791" s="221" t="s">
        <v>143</v>
      </c>
      <c r="E791" s="283" t="s">
        <v>71</v>
      </c>
      <c r="F791" s="146" t="s">
        <v>232</v>
      </c>
      <c r="G791" s="56"/>
      <c r="H791" s="56">
        <v>130086000</v>
      </c>
      <c r="I791" s="65">
        <f t="shared" si="28"/>
        <v>5</v>
      </c>
    </row>
    <row r="792" spans="1:9" s="72" customFormat="1" ht="19.5" hidden="1" customHeight="1">
      <c r="A792" s="220">
        <v>41466</v>
      </c>
      <c r="B792" s="223" t="s">
        <v>238</v>
      </c>
      <c r="C792" s="220">
        <f t="shared" si="29"/>
        <v>41466</v>
      </c>
      <c r="D792" s="221" t="s">
        <v>746</v>
      </c>
      <c r="E792" s="283" t="s">
        <v>71</v>
      </c>
      <c r="F792" s="222" t="s">
        <v>235</v>
      </c>
      <c r="G792" s="56">
        <v>284076000</v>
      </c>
      <c r="H792" s="56"/>
      <c r="I792" s="65">
        <f t="shared" si="28"/>
        <v>7</v>
      </c>
    </row>
    <row r="793" spans="1:9" s="72" customFormat="1" ht="19.5" hidden="1" customHeight="1">
      <c r="A793" s="220">
        <v>41564</v>
      </c>
      <c r="B793" s="223" t="s">
        <v>763</v>
      </c>
      <c r="C793" s="220">
        <f t="shared" si="29"/>
        <v>41564</v>
      </c>
      <c r="D793" s="221" t="s">
        <v>143</v>
      </c>
      <c r="E793" s="283" t="s">
        <v>71</v>
      </c>
      <c r="F793" s="146" t="s">
        <v>232</v>
      </c>
      <c r="G793" s="56"/>
      <c r="H793" s="56">
        <v>127420000</v>
      </c>
      <c r="I793" s="65">
        <f t="shared" si="28"/>
        <v>10</v>
      </c>
    </row>
    <row r="794" spans="1:9" s="72" customFormat="1" ht="19.5" hidden="1" customHeight="1">
      <c r="A794" s="220">
        <v>41571</v>
      </c>
      <c r="B794" s="223" t="s">
        <v>761</v>
      </c>
      <c r="C794" s="220">
        <f t="shared" si="29"/>
        <v>41571</v>
      </c>
      <c r="D794" s="221" t="s">
        <v>760</v>
      </c>
      <c r="E794" s="283" t="s">
        <v>71</v>
      </c>
      <c r="F794" s="146" t="s">
        <v>232</v>
      </c>
      <c r="G794" s="56"/>
      <c r="H794" s="56">
        <v>83646000</v>
      </c>
      <c r="I794" s="65">
        <f t="shared" si="28"/>
        <v>10</v>
      </c>
    </row>
    <row r="795" spans="1:9" s="72" customFormat="1" ht="19.5" hidden="1" customHeight="1">
      <c r="A795" s="220">
        <v>41578</v>
      </c>
      <c r="B795" s="223" t="s">
        <v>242</v>
      </c>
      <c r="C795" s="220">
        <f t="shared" si="29"/>
        <v>41578</v>
      </c>
      <c r="D795" s="221" t="s">
        <v>746</v>
      </c>
      <c r="E795" s="283" t="s">
        <v>71</v>
      </c>
      <c r="F795" s="222" t="s">
        <v>235</v>
      </c>
      <c r="G795" s="56">
        <v>211066000</v>
      </c>
      <c r="H795" s="56"/>
      <c r="I795" s="65">
        <f t="shared" si="28"/>
        <v>10</v>
      </c>
    </row>
    <row r="796" spans="1:9" s="72" customFormat="1" ht="19.5" hidden="1" customHeight="1">
      <c r="A796" s="220">
        <v>41615</v>
      </c>
      <c r="B796" s="223" t="s">
        <v>767</v>
      </c>
      <c r="C796" s="220">
        <f t="shared" si="29"/>
        <v>41615</v>
      </c>
      <c r="D796" s="221" t="s">
        <v>148</v>
      </c>
      <c r="E796" s="283" t="s">
        <v>71</v>
      </c>
      <c r="F796" s="146" t="s">
        <v>232</v>
      </c>
      <c r="G796" s="56"/>
      <c r="H796" s="56">
        <v>48970000</v>
      </c>
      <c r="I796" s="65">
        <f t="shared" si="28"/>
        <v>12</v>
      </c>
    </row>
    <row r="797" spans="1:9" s="72" customFormat="1" ht="19.5" hidden="1" customHeight="1">
      <c r="A797" s="327">
        <v>41639</v>
      </c>
      <c r="B797" s="328" t="s">
        <v>244</v>
      </c>
      <c r="C797" s="220">
        <f t="shared" si="29"/>
        <v>41639</v>
      </c>
      <c r="D797" s="221" t="s">
        <v>746</v>
      </c>
      <c r="E797" s="283" t="s">
        <v>71</v>
      </c>
      <c r="F797" s="222" t="s">
        <v>235</v>
      </c>
      <c r="G797" s="57">
        <v>48970000</v>
      </c>
      <c r="H797" s="56"/>
      <c r="I797" s="65">
        <f t="shared" si="28"/>
        <v>12</v>
      </c>
    </row>
    <row r="798" spans="1:9" s="72" customFormat="1" ht="19.5" hidden="1" customHeight="1">
      <c r="A798" s="220">
        <v>41393</v>
      </c>
      <c r="B798" s="58" t="s">
        <v>245</v>
      </c>
      <c r="C798" s="220">
        <f t="shared" si="29"/>
        <v>41393</v>
      </c>
      <c r="D798" s="221" t="s">
        <v>746</v>
      </c>
      <c r="E798" s="283" t="s">
        <v>72</v>
      </c>
      <c r="F798" s="222" t="s">
        <v>235</v>
      </c>
      <c r="G798" s="57">
        <v>352218000</v>
      </c>
      <c r="H798" s="56"/>
      <c r="I798" s="65">
        <f t="shared" si="28"/>
        <v>4</v>
      </c>
    </row>
    <row r="799" spans="1:9" s="72" customFormat="1" ht="19.5" hidden="1" customHeight="1">
      <c r="A799" s="220">
        <v>41414</v>
      </c>
      <c r="B799" s="58" t="s">
        <v>236</v>
      </c>
      <c r="C799" s="220">
        <f t="shared" si="29"/>
        <v>41414</v>
      </c>
      <c r="D799" s="221" t="s">
        <v>746</v>
      </c>
      <c r="E799" s="283" t="s">
        <v>72</v>
      </c>
      <c r="F799" s="222" t="s">
        <v>235</v>
      </c>
      <c r="G799" s="56">
        <v>57681000</v>
      </c>
      <c r="H799" s="56"/>
      <c r="I799" s="65">
        <f t="shared" si="28"/>
        <v>5</v>
      </c>
    </row>
    <row r="800" spans="1:9" s="72" customFormat="1" ht="19.5" hidden="1" customHeight="1">
      <c r="A800" s="327">
        <v>41277</v>
      </c>
      <c r="B800" s="328" t="s">
        <v>771</v>
      </c>
      <c r="C800" s="220">
        <f t="shared" si="29"/>
        <v>41277</v>
      </c>
      <c r="D800" s="221" t="s">
        <v>143</v>
      </c>
      <c r="E800" s="283" t="s">
        <v>72</v>
      </c>
      <c r="F800" s="146" t="s">
        <v>232</v>
      </c>
      <c r="G800" s="57"/>
      <c r="H800" s="56">
        <v>134550000</v>
      </c>
      <c r="I800" s="65">
        <f t="shared" si="28"/>
        <v>1</v>
      </c>
    </row>
    <row r="801" spans="1:9" s="72" customFormat="1" ht="19.5" hidden="1" customHeight="1">
      <c r="A801" s="73">
        <v>41288</v>
      </c>
      <c r="B801" s="238" t="s">
        <v>751</v>
      </c>
      <c r="C801" s="220">
        <f t="shared" si="29"/>
        <v>41288</v>
      </c>
      <c r="D801" s="221" t="s">
        <v>143</v>
      </c>
      <c r="E801" s="283" t="s">
        <v>72</v>
      </c>
      <c r="F801" s="146" t="s">
        <v>232</v>
      </c>
      <c r="G801" s="57"/>
      <c r="H801" s="56">
        <v>124844000</v>
      </c>
      <c r="I801" s="65">
        <f t="shared" si="28"/>
        <v>1</v>
      </c>
    </row>
    <row r="802" spans="1:9" s="72" customFormat="1" ht="19.5" hidden="1" customHeight="1">
      <c r="A802" s="220">
        <v>41447</v>
      </c>
      <c r="B802" s="223" t="s">
        <v>237</v>
      </c>
      <c r="C802" s="220">
        <f t="shared" si="29"/>
        <v>41447</v>
      </c>
      <c r="D802" s="221" t="s">
        <v>746</v>
      </c>
      <c r="E802" s="283" t="s">
        <v>72</v>
      </c>
      <c r="F802" s="222" t="s">
        <v>235</v>
      </c>
      <c r="G802" s="57">
        <v>259394000</v>
      </c>
      <c r="H802" s="56"/>
      <c r="I802" s="65">
        <f t="shared" si="28"/>
        <v>6</v>
      </c>
    </row>
    <row r="803" spans="1:9" s="72" customFormat="1" ht="19.5" hidden="1" customHeight="1">
      <c r="A803" s="220">
        <v>41370</v>
      </c>
      <c r="B803" s="223" t="s">
        <v>780</v>
      </c>
      <c r="C803" s="220">
        <f t="shared" si="29"/>
        <v>41370</v>
      </c>
      <c r="D803" s="221" t="s">
        <v>159</v>
      </c>
      <c r="E803" s="283" t="s">
        <v>72</v>
      </c>
      <c r="F803" s="146" t="s">
        <v>232</v>
      </c>
      <c r="G803" s="56"/>
      <c r="H803" s="56">
        <v>139152000</v>
      </c>
      <c r="I803" s="65">
        <f t="shared" si="28"/>
        <v>4</v>
      </c>
    </row>
    <row r="804" spans="1:9" s="72" customFormat="1" ht="19.5" hidden="1" customHeight="1">
      <c r="A804" s="73">
        <v>41374</v>
      </c>
      <c r="B804" s="238" t="s">
        <v>764</v>
      </c>
      <c r="C804" s="220">
        <f t="shared" si="29"/>
        <v>41374</v>
      </c>
      <c r="D804" s="221" t="s">
        <v>760</v>
      </c>
      <c r="E804" s="283" t="s">
        <v>72</v>
      </c>
      <c r="F804" s="146" t="s">
        <v>232</v>
      </c>
      <c r="G804" s="57"/>
      <c r="H804" s="56">
        <v>101465000</v>
      </c>
      <c r="I804" s="65">
        <f t="shared" si="28"/>
        <v>4</v>
      </c>
    </row>
    <row r="805" spans="1:9" s="72" customFormat="1" ht="19.5" hidden="1" customHeight="1">
      <c r="A805" s="220">
        <v>41466</v>
      </c>
      <c r="B805" s="223" t="s">
        <v>238</v>
      </c>
      <c r="C805" s="220">
        <f t="shared" si="29"/>
        <v>41466</v>
      </c>
      <c r="D805" s="221" t="s">
        <v>746</v>
      </c>
      <c r="E805" s="283" t="s">
        <v>72</v>
      </c>
      <c r="F805" s="222" t="s">
        <v>235</v>
      </c>
      <c r="G805" s="56">
        <v>240617000</v>
      </c>
      <c r="H805" s="56"/>
      <c r="I805" s="65">
        <f t="shared" ref="I805:I868" si="30">IF(A805&lt;&gt;"",MONTH(A805),"")</f>
        <v>7</v>
      </c>
    </row>
    <row r="806" spans="1:9" s="72" customFormat="1" ht="19.5" hidden="1" customHeight="1">
      <c r="A806" s="73">
        <v>41400</v>
      </c>
      <c r="B806" s="238" t="s">
        <v>770</v>
      </c>
      <c r="C806" s="220">
        <f t="shared" si="29"/>
        <v>41400</v>
      </c>
      <c r="D806" s="221" t="s">
        <v>148</v>
      </c>
      <c r="E806" s="283" t="s">
        <v>72</v>
      </c>
      <c r="F806" s="146" t="s">
        <v>232</v>
      </c>
      <c r="G806" s="57"/>
      <c r="H806" s="56">
        <v>145580000</v>
      </c>
      <c r="I806" s="65">
        <f t="shared" si="30"/>
        <v>5</v>
      </c>
    </row>
    <row r="807" spans="1:9" s="72" customFormat="1" ht="19.5" hidden="1" customHeight="1">
      <c r="A807" s="220">
        <v>41407</v>
      </c>
      <c r="B807" s="223" t="s">
        <v>781</v>
      </c>
      <c r="C807" s="220">
        <f t="shared" si="29"/>
        <v>41407</v>
      </c>
      <c r="D807" s="221" t="s">
        <v>143</v>
      </c>
      <c r="E807" s="283" t="s">
        <v>72</v>
      </c>
      <c r="F807" s="146" t="s">
        <v>232</v>
      </c>
      <c r="G807" s="56"/>
      <c r="H807" s="56">
        <v>130702000</v>
      </c>
      <c r="I807" s="65">
        <f t="shared" si="30"/>
        <v>5</v>
      </c>
    </row>
    <row r="808" spans="1:9" s="72" customFormat="1" ht="19.5" hidden="1" customHeight="1">
      <c r="A808" s="220">
        <v>41466</v>
      </c>
      <c r="B808" s="223" t="s">
        <v>238</v>
      </c>
      <c r="C808" s="220">
        <f t="shared" si="29"/>
        <v>41466</v>
      </c>
      <c r="D808" s="221" t="s">
        <v>746</v>
      </c>
      <c r="E808" s="283" t="s">
        <v>72</v>
      </c>
      <c r="F808" s="222" t="s">
        <v>235</v>
      </c>
      <c r="G808" s="56">
        <v>276282000</v>
      </c>
      <c r="H808" s="56"/>
      <c r="I808" s="65">
        <f t="shared" si="30"/>
        <v>7</v>
      </c>
    </row>
    <row r="809" spans="1:9" s="72" customFormat="1" ht="19.5" hidden="1" customHeight="1">
      <c r="A809" s="220">
        <v>41502</v>
      </c>
      <c r="B809" s="223" t="s">
        <v>749</v>
      </c>
      <c r="C809" s="220">
        <f t="shared" si="29"/>
        <v>41502</v>
      </c>
      <c r="D809" s="221" t="s">
        <v>760</v>
      </c>
      <c r="E809" s="283" t="s">
        <v>72</v>
      </c>
      <c r="F809" s="146" t="s">
        <v>232</v>
      </c>
      <c r="G809" s="56"/>
      <c r="H809" s="56">
        <v>93823000</v>
      </c>
      <c r="I809" s="65">
        <f t="shared" si="30"/>
        <v>8</v>
      </c>
    </row>
    <row r="810" spans="1:9" s="72" customFormat="1" ht="19.5" hidden="1" customHeight="1">
      <c r="A810" s="220">
        <v>41517</v>
      </c>
      <c r="B810" s="223" t="s">
        <v>240</v>
      </c>
      <c r="C810" s="220">
        <f t="shared" si="29"/>
        <v>41517</v>
      </c>
      <c r="D810" s="221" t="s">
        <v>746</v>
      </c>
      <c r="E810" s="283" t="s">
        <v>72</v>
      </c>
      <c r="F810" s="222" t="s">
        <v>235</v>
      </c>
      <c r="G810" s="56">
        <v>93823000</v>
      </c>
      <c r="H810" s="56"/>
      <c r="I810" s="65">
        <f t="shared" si="30"/>
        <v>8</v>
      </c>
    </row>
    <row r="811" spans="1:9" s="72" customFormat="1" ht="19.5" hidden="1" customHeight="1">
      <c r="A811" s="220">
        <v>41564</v>
      </c>
      <c r="B811" s="223" t="s">
        <v>759</v>
      </c>
      <c r="C811" s="220">
        <f t="shared" si="29"/>
        <v>41564</v>
      </c>
      <c r="D811" s="221" t="s">
        <v>143</v>
      </c>
      <c r="E811" s="283" t="s">
        <v>72</v>
      </c>
      <c r="F811" s="146" t="s">
        <v>232</v>
      </c>
      <c r="G811" s="56"/>
      <c r="H811" s="56">
        <v>131560000</v>
      </c>
      <c r="I811" s="65">
        <f t="shared" si="30"/>
        <v>10</v>
      </c>
    </row>
    <row r="812" spans="1:9" s="72" customFormat="1" ht="19.5" hidden="1" customHeight="1">
      <c r="A812" s="220">
        <v>41571</v>
      </c>
      <c r="B812" s="223" t="s">
        <v>782</v>
      </c>
      <c r="C812" s="220">
        <f t="shared" si="29"/>
        <v>41571</v>
      </c>
      <c r="D812" s="221" t="s">
        <v>760</v>
      </c>
      <c r="E812" s="283" t="s">
        <v>72</v>
      </c>
      <c r="F812" s="146" t="s">
        <v>232</v>
      </c>
      <c r="G812" s="56"/>
      <c r="H812" s="56">
        <v>96354000</v>
      </c>
      <c r="I812" s="65">
        <f t="shared" si="30"/>
        <v>10</v>
      </c>
    </row>
    <row r="813" spans="1:9" s="72" customFormat="1" ht="19.5" hidden="1" customHeight="1">
      <c r="A813" s="220">
        <v>41578</v>
      </c>
      <c r="B813" s="223" t="s">
        <v>242</v>
      </c>
      <c r="C813" s="220">
        <f t="shared" si="29"/>
        <v>41578</v>
      </c>
      <c r="D813" s="221" t="s">
        <v>746</v>
      </c>
      <c r="E813" s="283" t="s">
        <v>72</v>
      </c>
      <c r="F813" s="222" t="s">
        <v>235</v>
      </c>
      <c r="G813" s="56">
        <v>227914000</v>
      </c>
      <c r="H813" s="56"/>
      <c r="I813" s="65">
        <f t="shared" si="30"/>
        <v>10</v>
      </c>
    </row>
    <row r="814" spans="1:9" s="72" customFormat="1" ht="19.5" hidden="1" customHeight="1">
      <c r="A814" s="220">
        <v>41615</v>
      </c>
      <c r="B814" s="58" t="s">
        <v>766</v>
      </c>
      <c r="C814" s="220">
        <f t="shared" si="29"/>
        <v>41615</v>
      </c>
      <c r="D814" s="221" t="s">
        <v>148</v>
      </c>
      <c r="E814" s="283" t="s">
        <v>72</v>
      </c>
      <c r="F814" s="146" t="s">
        <v>232</v>
      </c>
      <c r="G814" s="57"/>
      <c r="H814" s="56">
        <v>138414000</v>
      </c>
      <c r="I814" s="65">
        <f t="shared" si="30"/>
        <v>12</v>
      </c>
    </row>
    <row r="815" spans="1:9" s="72" customFormat="1" ht="19.5" hidden="1" customHeight="1">
      <c r="A815" s="220">
        <v>41639</v>
      </c>
      <c r="B815" s="223" t="s">
        <v>244</v>
      </c>
      <c r="C815" s="220">
        <f t="shared" si="29"/>
        <v>41639</v>
      </c>
      <c r="D815" s="221" t="s">
        <v>746</v>
      </c>
      <c r="E815" s="283" t="s">
        <v>72</v>
      </c>
      <c r="F815" s="222" t="s">
        <v>235</v>
      </c>
      <c r="G815" s="56">
        <v>138414000</v>
      </c>
      <c r="H815" s="56"/>
      <c r="I815" s="65">
        <f t="shared" si="30"/>
        <v>12</v>
      </c>
    </row>
    <row r="816" spans="1:9" s="72" customFormat="1" ht="19.5" hidden="1" customHeight="1">
      <c r="A816" s="220">
        <v>41372</v>
      </c>
      <c r="B816" s="223" t="s">
        <v>783</v>
      </c>
      <c r="C816" s="220">
        <f t="shared" si="29"/>
        <v>41372</v>
      </c>
      <c r="D816" s="221" t="s">
        <v>149</v>
      </c>
      <c r="E816" s="241" t="s">
        <v>73</v>
      </c>
      <c r="F816" s="146" t="s">
        <v>232</v>
      </c>
      <c r="G816" s="56"/>
      <c r="H816" s="56">
        <v>175560000</v>
      </c>
      <c r="I816" s="65">
        <f t="shared" si="30"/>
        <v>4</v>
      </c>
    </row>
    <row r="817" spans="1:9" s="72" customFormat="1" ht="19.5" hidden="1" customHeight="1">
      <c r="A817" s="220">
        <v>41374</v>
      </c>
      <c r="B817" s="223" t="s">
        <v>784</v>
      </c>
      <c r="C817" s="220">
        <f t="shared" si="29"/>
        <v>41374</v>
      </c>
      <c r="D817" s="221" t="s">
        <v>760</v>
      </c>
      <c r="E817" s="241" t="s">
        <v>73</v>
      </c>
      <c r="F817" s="146" t="s">
        <v>232</v>
      </c>
      <c r="G817" s="57"/>
      <c r="H817" s="56">
        <v>102410000</v>
      </c>
      <c r="I817" s="65">
        <f t="shared" si="30"/>
        <v>4</v>
      </c>
    </row>
    <row r="818" spans="1:9" s="72" customFormat="1" ht="19.5" hidden="1" customHeight="1">
      <c r="A818" s="220">
        <v>41472</v>
      </c>
      <c r="B818" s="223" t="s">
        <v>248</v>
      </c>
      <c r="C818" s="220">
        <f t="shared" si="29"/>
        <v>41472</v>
      </c>
      <c r="D818" s="221" t="s">
        <v>746</v>
      </c>
      <c r="E818" s="241" t="s">
        <v>73</v>
      </c>
      <c r="F818" s="222" t="s">
        <v>235</v>
      </c>
      <c r="G818" s="56">
        <v>277970000</v>
      </c>
      <c r="H818" s="56"/>
      <c r="I818" s="65">
        <f t="shared" si="30"/>
        <v>7</v>
      </c>
    </row>
    <row r="819" spans="1:9" s="72" customFormat="1" ht="19.5" hidden="1" customHeight="1">
      <c r="A819" s="220">
        <v>41396</v>
      </c>
      <c r="B819" s="223" t="s">
        <v>771</v>
      </c>
      <c r="C819" s="220">
        <f t="shared" si="29"/>
        <v>41396</v>
      </c>
      <c r="D819" s="221" t="s">
        <v>149</v>
      </c>
      <c r="E819" s="241" t="s">
        <v>73</v>
      </c>
      <c r="F819" s="146" t="s">
        <v>232</v>
      </c>
      <c r="G819" s="56"/>
      <c r="H819" s="56">
        <v>115498000</v>
      </c>
      <c r="I819" s="65">
        <f t="shared" si="30"/>
        <v>5</v>
      </c>
    </row>
    <row r="820" spans="1:9" s="72" customFormat="1" ht="19.5" hidden="1" customHeight="1">
      <c r="A820" s="220">
        <v>41486</v>
      </c>
      <c r="B820" s="223" t="s">
        <v>249</v>
      </c>
      <c r="C820" s="220">
        <f t="shared" si="29"/>
        <v>41486</v>
      </c>
      <c r="D820" s="221" t="s">
        <v>746</v>
      </c>
      <c r="E820" s="241" t="s">
        <v>73</v>
      </c>
      <c r="F820" s="222" t="s">
        <v>235</v>
      </c>
      <c r="G820" s="56">
        <v>115498000</v>
      </c>
      <c r="H820" s="56"/>
      <c r="I820" s="65">
        <f t="shared" si="30"/>
        <v>7</v>
      </c>
    </row>
    <row r="821" spans="1:9" s="72" customFormat="1" ht="19.5" hidden="1" customHeight="1">
      <c r="A821" s="220">
        <v>41487</v>
      </c>
      <c r="B821" s="223" t="s">
        <v>785</v>
      </c>
      <c r="C821" s="220">
        <f t="shared" si="29"/>
        <v>41487</v>
      </c>
      <c r="D821" s="221" t="s">
        <v>750</v>
      </c>
      <c r="E821" s="241" t="s">
        <v>73</v>
      </c>
      <c r="F821" s="146" t="s">
        <v>232</v>
      </c>
      <c r="G821" s="56"/>
      <c r="H821" s="56">
        <v>105048000</v>
      </c>
      <c r="I821" s="65">
        <f t="shared" si="30"/>
        <v>8</v>
      </c>
    </row>
    <row r="822" spans="1:9" s="72" customFormat="1" ht="19.5" hidden="1" customHeight="1">
      <c r="A822" s="220">
        <v>41517</v>
      </c>
      <c r="B822" s="223" t="s">
        <v>250</v>
      </c>
      <c r="C822" s="220">
        <f t="shared" si="29"/>
        <v>41517</v>
      </c>
      <c r="D822" s="221" t="s">
        <v>746</v>
      </c>
      <c r="E822" s="241" t="s">
        <v>73</v>
      </c>
      <c r="F822" s="222" t="s">
        <v>235</v>
      </c>
      <c r="G822" s="56">
        <v>105048000</v>
      </c>
      <c r="H822" s="56"/>
      <c r="I822" s="65">
        <f t="shared" si="30"/>
        <v>8</v>
      </c>
    </row>
    <row r="823" spans="1:9" s="72" customFormat="1" ht="19.5" hidden="1" customHeight="1">
      <c r="A823" s="220">
        <v>41610</v>
      </c>
      <c r="B823" s="223" t="s">
        <v>786</v>
      </c>
      <c r="C823" s="220">
        <f t="shared" si="29"/>
        <v>41610</v>
      </c>
      <c r="D823" s="221" t="s">
        <v>149</v>
      </c>
      <c r="E823" s="241" t="s">
        <v>73</v>
      </c>
      <c r="F823" s="146" t="s">
        <v>232</v>
      </c>
      <c r="G823" s="56"/>
      <c r="H823" s="56">
        <v>230700000</v>
      </c>
      <c r="I823" s="65">
        <f t="shared" si="30"/>
        <v>12</v>
      </c>
    </row>
    <row r="824" spans="1:9" s="72" customFormat="1" ht="19.5" hidden="1" customHeight="1">
      <c r="A824" s="220">
        <v>41639</v>
      </c>
      <c r="B824" s="223" t="s">
        <v>253</v>
      </c>
      <c r="C824" s="220">
        <f t="shared" si="29"/>
        <v>41639</v>
      </c>
      <c r="D824" s="221" t="s">
        <v>746</v>
      </c>
      <c r="E824" s="241" t="s">
        <v>73</v>
      </c>
      <c r="F824" s="222" t="s">
        <v>235</v>
      </c>
      <c r="G824" s="56">
        <v>230700000</v>
      </c>
      <c r="H824" s="56"/>
      <c r="I824" s="65">
        <f t="shared" si="30"/>
        <v>12</v>
      </c>
    </row>
    <row r="825" spans="1:9" s="72" customFormat="1" ht="19.5" hidden="1" customHeight="1">
      <c r="A825" s="73">
        <v>41393</v>
      </c>
      <c r="B825" s="238" t="s">
        <v>245</v>
      </c>
      <c r="C825" s="220">
        <f t="shared" si="29"/>
        <v>41393</v>
      </c>
      <c r="D825" s="221" t="s">
        <v>746</v>
      </c>
      <c r="E825" s="241" t="s">
        <v>477</v>
      </c>
      <c r="F825" s="222" t="s">
        <v>235</v>
      </c>
      <c r="G825" s="57">
        <v>151848000</v>
      </c>
      <c r="H825" s="56"/>
      <c r="I825" s="65">
        <f t="shared" si="30"/>
        <v>4</v>
      </c>
    </row>
    <row r="826" spans="1:9" s="72" customFormat="1" ht="19.5" hidden="1" customHeight="1">
      <c r="A826" s="220">
        <v>41414</v>
      </c>
      <c r="B826" s="63" t="s">
        <v>236</v>
      </c>
      <c r="C826" s="220">
        <f t="shared" si="29"/>
        <v>41414</v>
      </c>
      <c r="D826" s="221" t="s">
        <v>746</v>
      </c>
      <c r="E826" s="241" t="s">
        <v>477</v>
      </c>
      <c r="F826" s="222" t="s">
        <v>235</v>
      </c>
      <c r="G826" s="57">
        <v>99654000</v>
      </c>
      <c r="H826" s="56"/>
      <c r="I826" s="65">
        <f t="shared" si="30"/>
        <v>5</v>
      </c>
    </row>
    <row r="827" spans="1:9" s="72" customFormat="1" ht="19.5" hidden="1" customHeight="1">
      <c r="A827" s="73">
        <v>41276</v>
      </c>
      <c r="B827" s="238" t="s">
        <v>785</v>
      </c>
      <c r="C827" s="220">
        <f t="shared" si="29"/>
        <v>41276</v>
      </c>
      <c r="D827" s="221" t="s">
        <v>143</v>
      </c>
      <c r="E827" s="241" t="s">
        <v>477</v>
      </c>
      <c r="F827" s="146" t="s">
        <v>232</v>
      </c>
      <c r="G827" s="57"/>
      <c r="H827" s="56">
        <v>99200000</v>
      </c>
      <c r="I827" s="65">
        <f t="shared" si="30"/>
        <v>1</v>
      </c>
    </row>
    <row r="828" spans="1:9" s="72" customFormat="1" ht="19.5" hidden="1" customHeight="1">
      <c r="A828" s="220">
        <v>41447</v>
      </c>
      <c r="B828" s="223" t="s">
        <v>237</v>
      </c>
      <c r="C828" s="220">
        <f t="shared" si="29"/>
        <v>41447</v>
      </c>
      <c r="D828" s="221" t="s">
        <v>746</v>
      </c>
      <c r="E828" s="241" t="s">
        <v>477</v>
      </c>
      <c r="F828" s="222" t="s">
        <v>235</v>
      </c>
      <c r="G828" s="56">
        <v>99200000</v>
      </c>
      <c r="H828" s="56"/>
      <c r="I828" s="65">
        <f t="shared" si="30"/>
        <v>6</v>
      </c>
    </row>
    <row r="829" spans="1:9" s="72" customFormat="1" ht="19.5" hidden="1" customHeight="1">
      <c r="A829" s="220">
        <v>41406</v>
      </c>
      <c r="B829" s="223" t="s">
        <v>763</v>
      </c>
      <c r="C829" s="220">
        <f t="shared" si="29"/>
        <v>41406</v>
      </c>
      <c r="D829" s="221" t="s">
        <v>143</v>
      </c>
      <c r="E829" s="241" t="s">
        <v>477</v>
      </c>
      <c r="F829" s="146" t="s">
        <v>232</v>
      </c>
      <c r="G829" s="56"/>
      <c r="H829" s="56">
        <v>108262000</v>
      </c>
      <c r="I829" s="65">
        <f t="shared" si="30"/>
        <v>5</v>
      </c>
    </row>
    <row r="830" spans="1:9" s="72" customFormat="1" ht="19.5" hidden="1" customHeight="1">
      <c r="A830" s="220">
        <v>41466</v>
      </c>
      <c r="B830" s="63" t="s">
        <v>238</v>
      </c>
      <c r="C830" s="220">
        <f t="shared" si="29"/>
        <v>41466</v>
      </c>
      <c r="D830" s="221" t="s">
        <v>746</v>
      </c>
      <c r="E830" s="241" t="s">
        <v>477</v>
      </c>
      <c r="F830" s="222" t="s">
        <v>235</v>
      </c>
      <c r="G830" s="56">
        <v>108262000</v>
      </c>
      <c r="H830" s="56"/>
      <c r="I830" s="65">
        <f t="shared" si="30"/>
        <v>7</v>
      </c>
    </row>
    <row r="831" spans="1:9" s="72" customFormat="1" ht="19.5" hidden="1" customHeight="1">
      <c r="A831" s="220">
        <v>41500</v>
      </c>
      <c r="B831" s="223" t="s">
        <v>787</v>
      </c>
      <c r="C831" s="220">
        <f t="shared" si="29"/>
        <v>41500</v>
      </c>
      <c r="D831" s="221" t="s">
        <v>760</v>
      </c>
      <c r="E831" s="241" t="s">
        <v>477</v>
      </c>
      <c r="F831" s="146" t="s">
        <v>232</v>
      </c>
      <c r="G831" s="56"/>
      <c r="H831" s="56">
        <v>109004000</v>
      </c>
      <c r="I831" s="65">
        <f t="shared" si="30"/>
        <v>8</v>
      </c>
    </row>
    <row r="832" spans="1:9" s="72" customFormat="1" ht="19.5" hidden="1" customHeight="1">
      <c r="A832" s="220">
        <v>41517</v>
      </c>
      <c r="B832" s="223" t="s">
        <v>240</v>
      </c>
      <c r="C832" s="220">
        <f t="shared" si="29"/>
        <v>41517</v>
      </c>
      <c r="D832" s="221" t="s">
        <v>746</v>
      </c>
      <c r="E832" s="241" t="s">
        <v>477</v>
      </c>
      <c r="F832" s="222" t="s">
        <v>235</v>
      </c>
      <c r="G832" s="56">
        <v>109004000</v>
      </c>
      <c r="H832" s="56"/>
      <c r="I832" s="65">
        <f t="shared" si="30"/>
        <v>8</v>
      </c>
    </row>
    <row r="833" spans="1:9" s="72" customFormat="1" ht="19.5" hidden="1" customHeight="1">
      <c r="A833" s="73">
        <v>41615</v>
      </c>
      <c r="B833" s="238" t="s">
        <v>788</v>
      </c>
      <c r="C833" s="220">
        <f t="shared" si="29"/>
        <v>41615</v>
      </c>
      <c r="D833" s="221" t="s">
        <v>159</v>
      </c>
      <c r="E833" s="241" t="s">
        <v>477</v>
      </c>
      <c r="F833" s="146" t="s">
        <v>232</v>
      </c>
      <c r="G833" s="57"/>
      <c r="H833" s="56">
        <v>170800000</v>
      </c>
      <c r="I833" s="65">
        <f t="shared" si="30"/>
        <v>12</v>
      </c>
    </row>
    <row r="834" spans="1:9" s="72" customFormat="1" ht="19.5" hidden="1" customHeight="1">
      <c r="A834" s="220">
        <v>41639</v>
      </c>
      <c r="B834" s="223" t="s">
        <v>244</v>
      </c>
      <c r="C834" s="220">
        <f t="shared" si="29"/>
        <v>41639</v>
      </c>
      <c r="D834" s="221" t="s">
        <v>746</v>
      </c>
      <c r="E834" s="241" t="s">
        <v>477</v>
      </c>
      <c r="F834" s="222" t="s">
        <v>235</v>
      </c>
      <c r="G834" s="56">
        <v>170800000</v>
      </c>
      <c r="H834" s="56"/>
      <c r="I834" s="65">
        <f t="shared" si="30"/>
        <v>12</v>
      </c>
    </row>
    <row r="835" spans="1:9" s="72" customFormat="1" ht="19.5" hidden="1" customHeight="1">
      <c r="A835" s="73">
        <v>41393</v>
      </c>
      <c r="B835" s="58" t="s">
        <v>234</v>
      </c>
      <c r="C835" s="220">
        <f>A835</f>
        <v>41393</v>
      </c>
      <c r="D835" s="221" t="s">
        <v>746</v>
      </c>
      <c r="E835" s="241" t="s">
        <v>478</v>
      </c>
      <c r="F835" s="222" t="s">
        <v>235</v>
      </c>
      <c r="G835" s="57">
        <v>284954000</v>
      </c>
      <c r="H835" s="56"/>
      <c r="I835" s="65">
        <f t="shared" si="30"/>
        <v>4</v>
      </c>
    </row>
    <row r="836" spans="1:9" s="72" customFormat="1" ht="19.5" hidden="1" customHeight="1">
      <c r="A836" s="220">
        <v>41344</v>
      </c>
      <c r="B836" s="223" t="s">
        <v>772</v>
      </c>
      <c r="C836" s="220">
        <f>A836</f>
        <v>41344</v>
      </c>
      <c r="D836" s="221" t="s">
        <v>748</v>
      </c>
      <c r="E836" s="241" t="s">
        <v>478</v>
      </c>
      <c r="F836" s="146" t="s">
        <v>232</v>
      </c>
      <c r="G836" s="56"/>
      <c r="H836" s="56">
        <v>107958000</v>
      </c>
      <c r="I836" s="65">
        <f t="shared" si="30"/>
        <v>3</v>
      </c>
    </row>
    <row r="837" spans="1:9" s="72" customFormat="1" ht="19.5" hidden="1" customHeight="1">
      <c r="A837" s="220">
        <v>41452</v>
      </c>
      <c r="B837" s="329" t="s">
        <v>247</v>
      </c>
      <c r="C837" s="220">
        <f>A837</f>
        <v>41452</v>
      </c>
      <c r="D837" s="221" t="s">
        <v>746</v>
      </c>
      <c r="E837" s="241" t="s">
        <v>478</v>
      </c>
      <c r="F837" s="222" t="s">
        <v>235</v>
      </c>
      <c r="G837" s="57">
        <v>107958000</v>
      </c>
      <c r="H837" s="56"/>
      <c r="I837" s="65">
        <f t="shared" si="30"/>
        <v>6</v>
      </c>
    </row>
    <row r="838" spans="1:9" s="72" customFormat="1" ht="19.5" hidden="1" customHeight="1">
      <c r="A838" s="220">
        <v>41537</v>
      </c>
      <c r="B838" s="58" t="s">
        <v>789</v>
      </c>
      <c r="C838" s="220">
        <f>A838</f>
        <v>41537</v>
      </c>
      <c r="D838" s="221" t="s">
        <v>750</v>
      </c>
      <c r="E838" s="241" t="s">
        <v>478</v>
      </c>
      <c r="F838" s="146" t="s">
        <v>232</v>
      </c>
      <c r="G838" s="57"/>
      <c r="H838" s="56">
        <v>104202000</v>
      </c>
      <c r="I838" s="65">
        <f t="shared" si="30"/>
        <v>9</v>
      </c>
    </row>
    <row r="839" spans="1:9" s="72" customFormat="1" ht="19.5" hidden="1" customHeight="1">
      <c r="A839" s="220">
        <v>41547</v>
      </c>
      <c r="B839" s="330" t="s">
        <v>251</v>
      </c>
      <c r="C839" s="220">
        <f>A839</f>
        <v>41547</v>
      </c>
      <c r="D839" s="221" t="s">
        <v>746</v>
      </c>
      <c r="E839" s="241" t="s">
        <v>478</v>
      </c>
      <c r="F839" s="222" t="s">
        <v>235</v>
      </c>
      <c r="G839" s="57">
        <v>104202000</v>
      </c>
      <c r="H839" s="56"/>
      <c r="I839" s="65">
        <f t="shared" si="30"/>
        <v>9</v>
      </c>
    </row>
    <row r="840" spans="1:9" s="72" customFormat="1" ht="19.5" hidden="1" customHeight="1">
      <c r="A840" s="220">
        <v>41343</v>
      </c>
      <c r="B840" s="223" t="s">
        <v>790</v>
      </c>
      <c r="C840" s="220">
        <f t="shared" ref="C840:C854" si="31">A840</f>
        <v>41343</v>
      </c>
      <c r="D840" s="221" t="s">
        <v>145</v>
      </c>
      <c r="E840" s="241" t="s">
        <v>479</v>
      </c>
      <c r="F840" s="146" t="s">
        <v>232</v>
      </c>
      <c r="G840" s="56"/>
      <c r="H840" s="56">
        <v>67490000</v>
      </c>
      <c r="I840" s="65">
        <f t="shared" si="30"/>
        <v>3</v>
      </c>
    </row>
    <row r="841" spans="1:9" s="72" customFormat="1" ht="19.5" hidden="1" customHeight="1">
      <c r="A841" s="220">
        <v>41447</v>
      </c>
      <c r="B841" s="58" t="s">
        <v>237</v>
      </c>
      <c r="C841" s="220">
        <f t="shared" si="31"/>
        <v>41447</v>
      </c>
      <c r="D841" s="221" t="s">
        <v>746</v>
      </c>
      <c r="E841" s="241" t="s">
        <v>479</v>
      </c>
      <c r="F841" s="222" t="s">
        <v>235</v>
      </c>
      <c r="G841" s="57">
        <v>67490000</v>
      </c>
      <c r="H841" s="56"/>
      <c r="I841" s="65">
        <f t="shared" si="30"/>
        <v>6</v>
      </c>
    </row>
    <row r="842" spans="1:9" s="72" customFormat="1" ht="19.5" hidden="1" customHeight="1">
      <c r="A842" s="220">
        <v>41430</v>
      </c>
      <c r="B842" s="58" t="s">
        <v>758</v>
      </c>
      <c r="C842" s="220">
        <f t="shared" si="31"/>
        <v>41430</v>
      </c>
      <c r="D842" s="221" t="s">
        <v>145</v>
      </c>
      <c r="E842" s="241" t="s">
        <v>479</v>
      </c>
      <c r="F842" s="146" t="s">
        <v>232</v>
      </c>
      <c r="G842" s="57"/>
      <c r="H842" s="307">
        <v>106578500</v>
      </c>
      <c r="I842" s="65">
        <f t="shared" si="30"/>
        <v>6</v>
      </c>
    </row>
    <row r="843" spans="1:9" s="72" customFormat="1" ht="19.5" hidden="1" customHeight="1">
      <c r="A843" s="220">
        <v>41432</v>
      </c>
      <c r="B843" s="58" t="s">
        <v>771</v>
      </c>
      <c r="C843" s="220">
        <f t="shared" si="31"/>
        <v>41432</v>
      </c>
      <c r="D843" s="221" t="s">
        <v>145</v>
      </c>
      <c r="E843" s="241" t="s">
        <v>479</v>
      </c>
      <c r="F843" s="146" t="s">
        <v>232</v>
      </c>
      <c r="G843" s="57"/>
      <c r="H843" s="307">
        <v>110093500</v>
      </c>
      <c r="I843" s="65">
        <f t="shared" si="30"/>
        <v>6</v>
      </c>
    </row>
    <row r="844" spans="1:9" s="72" customFormat="1" ht="19.5" hidden="1" customHeight="1">
      <c r="A844" s="220">
        <v>41443</v>
      </c>
      <c r="B844" s="58" t="s">
        <v>790</v>
      </c>
      <c r="C844" s="220">
        <f t="shared" si="31"/>
        <v>41443</v>
      </c>
      <c r="D844" s="221" t="s">
        <v>145</v>
      </c>
      <c r="E844" s="241" t="s">
        <v>479</v>
      </c>
      <c r="F844" s="146" t="s">
        <v>232</v>
      </c>
      <c r="G844" s="57"/>
      <c r="H844" s="307">
        <v>100224000</v>
      </c>
      <c r="I844" s="65">
        <f t="shared" si="30"/>
        <v>6</v>
      </c>
    </row>
    <row r="845" spans="1:9" s="72" customFormat="1" ht="19.5" hidden="1" customHeight="1">
      <c r="A845" s="220">
        <v>41486</v>
      </c>
      <c r="B845" s="58" t="s">
        <v>254</v>
      </c>
      <c r="C845" s="220">
        <f t="shared" si="31"/>
        <v>41486</v>
      </c>
      <c r="D845" s="221" t="s">
        <v>746</v>
      </c>
      <c r="E845" s="241" t="s">
        <v>479</v>
      </c>
      <c r="F845" s="222" t="s">
        <v>235</v>
      </c>
      <c r="G845" s="322">
        <f>H842+H843+H844</f>
        <v>316896000</v>
      </c>
      <c r="H845" s="56"/>
      <c r="I845" s="65">
        <f t="shared" si="30"/>
        <v>7</v>
      </c>
    </row>
    <row r="846" spans="1:9" s="72" customFormat="1" ht="19.5" hidden="1" customHeight="1">
      <c r="A846" s="220">
        <v>41456</v>
      </c>
      <c r="B846" s="58" t="s">
        <v>758</v>
      </c>
      <c r="C846" s="220">
        <f t="shared" si="31"/>
        <v>41456</v>
      </c>
      <c r="D846" s="221" t="s">
        <v>145</v>
      </c>
      <c r="E846" s="241" t="s">
        <v>479</v>
      </c>
      <c r="F846" s="146" t="s">
        <v>232</v>
      </c>
      <c r="G846" s="57"/>
      <c r="H846" s="56">
        <v>92176000</v>
      </c>
      <c r="I846" s="65">
        <f t="shared" si="30"/>
        <v>7</v>
      </c>
    </row>
    <row r="847" spans="1:9" s="72" customFormat="1" ht="19.5" hidden="1" customHeight="1">
      <c r="A847" s="220">
        <v>41460</v>
      </c>
      <c r="B847" s="58" t="s">
        <v>771</v>
      </c>
      <c r="C847" s="220">
        <f t="shared" si="31"/>
        <v>41460</v>
      </c>
      <c r="D847" s="221" t="s">
        <v>145</v>
      </c>
      <c r="E847" s="241" t="s">
        <v>479</v>
      </c>
      <c r="F847" s="146" t="s">
        <v>232</v>
      </c>
      <c r="G847" s="57"/>
      <c r="H847" s="56">
        <v>90608000</v>
      </c>
      <c r="I847" s="65">
        <f t="shared" si="30"/>
        <v>7</v>
      </c>
    </row>
    <row r="848" spans="1:9" s="72" customFormat="1" ht="19.5" hidden="1" customHeight="1">
      <c r="A848" s="220">
        <v>41475</v>
      </c>
      <c r="B848" s="58" t="s">
        <v>790</v>
      </c>
      <c r="C848" s="220">
        <f t="shared" si="31"/>
        <v>41475</v>
      </c>
      <c r="D848" s="221" t="s">
        <v>145</v>
      </c>
      <c r="E848" s="241" t="s">
        <v>479</v>
      </c>
      <c r="F848" s="146" t="s">
        <v>232</v>
      </c>
      <c r="G848" s="57"/>
      <c r="H848" s="56">
        <v>48240000</v>
      </c>
      <c r="I848" s="65">
        <f t="shared" si="30"/>
        <v>7</v>
      </c>
    </row>
    <row r="849" spans="1:9" s="72" customFormat="1" ht="19.5" hidden="1" customHeight="1">
      <c r="A849" s="220">
        <v>41480</v>
      </c>
      <c r="B849" s="58" t="s">
        <v>751</v>
      </c>
      <c r="C849" s="220">
        <f t="shared" si="31"/>
        <v>41480</v>
      </c>
      <c r="D849" s="221" t="s">
        <v>145</v>
      </c>
      <c r="E849" s="241" t="s">
        <v>479</v>
      </c>
      <c r="F849" s="146" t="s">
        <v>232</v>
      </c>
      <c r="G849" s="57"/>
      <c r="H849" s="56">
        <v>50272000</v>
      </c>
      <c r="I849" s="65">
        <f t="shared" si="30"/>
        <v>7</v>
      </c>
    </row>
    <row r="850" spans="1:9" s="72" customFormat="1" ht="19.5" hidden="1" customHeight="1">
      <c r="A850" s="327">
        <v>41486</v>
      </c>
      <c r="B850" s="328" t="s">
        <v>254</v>
      </c>
      <c r="C850" s="220">
        <f t="shared" si="31"/>
        <v>41486</v>
      </c>
      <c r="D850" s="221" t="s">
        <v>746</v>
      </c>
      <c r="E850" s="241" t="s">
        <v>479</v>
      </c>
      <c r="F850" s="222" t="s">
        <v>235</v>
      </c>
      <c r="G850" s="57">
        <v>281296000</v>
      </c>
      <c r="H850" s="56"/>
      <c r="I850" s="65">
        <f t="shared" si="30"/>
        <v>7</v>
      </c>
    </row>
    <row r="851" spans="1:9" s="72" customFormat="1" ht="19.5" hidden="1" customHeight="1">
      <c r="A851" s="220">
        <v>41499</v>
      </c>
      <c r="B851" s="58" t="s">
        <v>762</v>
      </c>
      <c r="C851" s="220">
        <f t="shared" si="31"/>
        <v>41499</v>
      </c>
      <c r="D851" s="221" t="s">
        <v>148</v>
      </c>
      <c r="E851" s="241" t="s">
        <v>479</v>
      </c>
      <c r="F851" s="146" t="s">
        <v>232</v>
      </c>
      <c r="G851" s="57"/>
      <c r="H851" s="56">
        <v>111072500</v>
      </c>
      <c r="I851" s="65">
        <f t="shared" si="30"/>
        <v>8</v>
      </c>
    </row>
    <row r="852" spans="1:9" s="72" customFormat="1" ht="19.5" hidden="1" customHeight="1">
      <c r="A852" s="220">
        <v>41517</v>
      </c>
      <c r="B852" s="223" t="s">
        <v>240</v>
      </c>
      <c r="C852" s="220">
        <f t="shared" si="31"/>
        <v>41517</v>
      </c>
      <c r="D852" s="221" t="s">
        <v>746</v>
      </c>
      <c r="E852" s="241" t="s">
        <v>479</v>
      </c>
      <c r="F852" s="222" t="s">
        <v>235</v>
      </c>
      <c r="G852" s="57">
        <v>111072500</v>
      </c>
      <c r="H852" s="56"/>
      <c r="I852" s="65">
        <f t="shared" si="30"/>
        <v>8</v>
      </c>
    </row>
    <row r="853" spans="1:9" s="72" customFormat="1" ht="19.5" hidden="1" customHeight="1">
      <c r="A853" s="220">
        <v>41579</v>
      </c>
      <c r="B853" s="58" t="s">
        <v>791</v>
      </c>
      <c r="C853" s="220">
        <f t="shared" si="31"/>
        <v>41579</v>
      </c>
      <c r="D853" s="221" t="s">
        <v>792</v>
      </c>
      <c r="E853" s="241" t="s">
        <v>479</v>
      </c>
      <c r="F853" s="146" t="s">
        <v>232</v>
      </c>
      <c r="G853" s="57"/>
      <c r="H853" s="56">
        <v>104107500</v>
      </c>
      <c r="I853" s="65">
        <f t="shared" si="30"/>
        <v>11</v>
      </c>
    </row>
    <row r="854" spans="1:9" s="72" customFormat="1" ht="19.5" hidden="1" customHeight="1">
      <c r="A854" s="220">
        <v>41608</v>
      </c>
      <c r="B854" s="223" t="s">
        <v>243</v>
      </c>
      <c r="C854" s="220">
        <f t="shared" si="31"/>
        <v>41608</v>
      </c>
      <c r="D854" s="221" t="s">
        <v>746</v>
      </c>
      <c r="E854" s="241" t="s">
        <v>479</v>
      </c>
      <c r="F854" s="222" t="s">
        <v>235</v>
      </c>
      <c r="G854" s="57">
        <v>104107500</v>
      </c>
      <c r="H854" s="56"/>
      <c r="I854" s="65">
        <f t="shared" si="30"/>
        <v>11</v>
      </c>
    </row>
    <row r="855" spans="1:9" s="72" customFormat="1" ht="19.5" hidden="1" customHeight="1">
      <c r="A855" s="220">
        <v>41393</v>
      </c>
      <c r="B855" s="223" t="s">
        <v>234</v>
      </c>
      <c r="C855" s="220">
        <f>A855</f>
        <v>41393</v>
      </c>
      <c r="D855" s="221" t="s">
        <v>746</v>
      </c>
      <c r="E855" s="241" t="s">
        <v>480</v>
      </c>
      <c r="F855" s="222" t="s">
        <v>235</v>
      </c>
      <c r="G855" s="56">
        <v>98787000</v>
      </c>
      <c r="H855" s="56"/>
      <c r="I855" s="65">
        <f t="shared" si="30"/>
        <v>4</v>
      </c>
    </row>
    <row r="856" spans="1:9" s="72" customFormat="1" ht="19.5" hidden="1" customHeight="1">
      <c r="A856" s="327">
        <v>41537</v>
      </c>
      <c r="B856" s="328" t="s">
        <v>782</v>
      </c>
      <c r="C856" s="220">
        <f>A856</f>
        <v>41537</v>
      </c>
      <c r="D856" s="221" t="s">
        <v>750</v>
      </c>
      <c r="E856" s="241" t="s">
        <v>480</v>
      </c>
      <c r="F856" s="222" t="s">
        <v>232</v>
      </c>
      <c r="G856" s="57"/>
      <c r="H856" s="56">
        <v>103716000</v>
      </c>
      <c r="I856" s="65">
        <f t="shared" si="30"/>
        <v>9</v>
      </c>
    </row>
    <row r="857" spans="1:9" s="72" customFormat="1" ht="19.5" hidden="1" customHeight="1">
      <c r="A857" s="229">
        <v>41547</v>
      </c>
      <c r="B857" s="230" t="s">
        <v>251</v>
      </c>
      <c r="C857" s="220">
        <f>A857</f>
        <v>41547</v>
      </c>
      <c r="D857" s="221" t="s">
        <v>746</v>
      </c>
      <c r="E857" s="241" t="s">
        <v>480</v>
      </c>
      <c r="F857" s="222" t="s">
        <v>235</v>
      </c>
      <c r="G857" s="56">
        <v>103716000</v>
      </c>
      <c r="H857" s="59"/>
      <c r="I857" s="65">
        <f t="shared" si="30"/>
        <v>9</v>
      </c>
    </row>
    <row r="858" spans="1:9" s="72" customFormat="1" ht="19.5" hidden="1" customHeight="1">
      <c r="A858" s="229">
        <v>41609</v>
      </c>
      <c r="B858" s="230" t="s">
        <v>758</v>
      </c>
      <c r="C858" s="220">
        <f>A858</f>
        <v>41609</v>
      </c>
      <c r="D858" s="221" t="s">
        <v>160</v>
      </c>
      <c r="E858" s="241" t="s">
        <v>480</v>
      </c>
      <c r="F858" s="222" t="s">
        <v>232</v>
      </c>
      <c r="G858" s="59"/>
      <c r="H858" s="59">
        <v>107748000</v>
      </c>
      <c r="I858" s="65">
        <f t="shared" si="30"/>
        <v>12</v>
      </c>
    </row>
    <row r="859" spans="1:9" s="72" customFormat="1" ht="19.5" hidden="1" customHeight="1">
      <c r="A859" s="229">
        <v>41639</v>
      </c>
      <c r="B859" s="230" t="s">
        <v>253</v>
      </c>
      <c r="C859" s="220">
        <f>A859</f>
        <v>41639</v>
      </c>
      <c r="D859" s="221" t="s">
        <v>746</v>
      </c>
      <c r="E859" s="241" t="s">
        <v>480</v>
      </c>
      <c r="F859" s="222" t="s">
        <v>235</v>
      </c>
      <c r="G859" s="59">
        <v>107748000</v>
      </c>
      <c r="H859" s="59"/>
      <c r="I859" s="65">
        <f t="shared" si="30"/>
        <v>12</v>
      </c>
    </row>
    <row r="860" spans="1:9" s="72" customFormat="1" ht="19.5" hidden="1" customHeight="1">
      <c r="A860" s="220">
        <v>41393</v>
      </c>
      <c r="B860" s="223" t="s">
        <v>245</v>
      </c>
      <c r="C860" s="220">
        <f t="shared" ref="C860:C885" si="32">A860</f>
        <v>41393</v>
      </c>
      <c r="D860" s="221" t="s">
        <v>746</v>
      </c>
      <c r="E860" s="241" t="s">
        <v>481</v>
      </c>
      <c r="F860" s="222" t="s">
        <v>235</v>
      </c>
      <c r="G860" s="56">
        <v>272918000</v>
      </c>
      <c r="H860" s="56"/>
      <c r="I860" s="65">
        <f t="shared" si="30"/>
        <v>4</v>
      </c>
    </row>
    <row r="861" spans="1:9" s="72" customFormat="1" ht="19.5" hidden="1" customHeight="1">
      <c r="A861" s="327">
        <v>41537</v>
      </c>
      <c r="B861" s="328" t="s">
        <v>761</v>
      </c>
      <c r="C861" s="220">
        <f t="shared" si="32"/>
        <v>41537</v>
      </c>
      <c r="D861" s="221" t="s">
        <v>750</v>
      </c>
      <c r="E861" s="241" t="s">
        <v>481</v>
      </c>
      <c r="F861" s="146" t="s">
        <v>232</v>
      </c>
      <c r="G861" s="57"/>
      <c r="H861" s="56">
        <v>99378000</v>
      </c>
      <c r="I861" s="65">
        <f t="shared" si="30"/>
        <v>9</v>
      </c>
    </row>
    <row r="862" spans="1:9" s="72" customFormat="1" ht="19.5" hidden="1" customHeight="1">
      <c r="A862" s="220">
        <v>41547</v>
      </c>
      <c r="B862" s="223" t="s">
        <v>241</v>
      </c>
      <c r="C862" s="220">
        <f t="shared" si="32"/>
        <v>41547</v>
      </c>
      <c r="D862" s="221" t="s">
        <v>746</v>
      </c>
      <c r="E862" s="241" t="s">
        <v>481</v>
      </c>
      <c r="F862" s="222" t="s">
        <v>235</v>
      </c>
      <c r="G862" s="56">
        <v>99378000</v>
      </c>
      <c r="H862" s="56"/>
      <c r="I862" s="65">
        <f t="shared" si="30"/>
        <v>9</v>
      </c>
    </row>
    <row r="863" spans="1:9" s="72" customFormat="1" ht="19.5" hidden="1" customHeight="1">
      <c r="A863" s="233">
        <v>41611</v>
      </c>
      <c r="B863" s="331" t="s">
        <v>774</v>
      </c>
      <c r="C863" s="220">
        <f t="shared" si="32"/>
        <v>41611</v>
      </c>
      <c r="D863" s="221" t="s">
        <v>160</v>
      </c>
      <c r="E863" s="241" t="s">
        <v>481</v>
      </c>
      <c r="F863" s="146" t="s">
        <v>232</v>
      </c>
      <c r="G863" s="76"/>
      <c r="H863" s="59">
        <v>88758000</v>
      </c>
      <c r="I863" s="65">
        <f t="shared" si="30"/>
        <v>12</v>
      </c>
    </row>
    <row r="864" spans="1:9" s="72" customFormat="1" ht="19.5" hidden="1" customHeight="1">
      <c r="A864" s="229">
        <v>41615</v>
      </c>
      <c r="B864" s="230" t="s">
        <v>793</v>
      </c>
      <c r="C864" s="220">
        <f t="shared" si="32"/>
        <v>41615</v>
      </c>
      <c r="D864" s="221" t="s">
        <v>750</v>
      </c>
      <c r="E864" s="241" t="s">
        <v>481</v>
      </c>
      <c r="F864" s="146" t="s">
        <v>232</v>
      </c>
      <c r="G864" s="59"/>
      <c r="H864" s="59">
        <v>118080000</v>
      </c>
      <c r="I864" s="65">
        <f t="shared" si="30"/>
        <v>12</v>
      </c>
    </row>
    <row r="865" spans="1:9" s="72" customFormat="1" ht="19.5" hidden="1" customHeight="1">
      <c r="A865" s="229">
        <v>41639</v>
      </c>
      <c r="B865" s="230" t="s">
        <v>244</v>
      </c>
      <c r="C865" s="220">
        <f t="shared" si="32"/>
        <v>41639</v>
      </c>
      <c r="D865" s="221" t="s">
        <v>746</v>
      </c>
      <c r="E865" s="241" t="s">
        <v>481</v>
      </c>
      <c r="F865" s="222" t="s">
        <v>235</v>
      </c>
      <c r="G865" s="59">
        <v>206838000</v>
      </c>
      <c r="H865" s="59"/>
      <c r="I865" s="65">
        <f t="shared" si="30"/>
        <v>12</v>
      </c>
    </row>
    <row r="866" spans="1:9" s="72" customFormat="1" ht="19.5" hidden="1" customHeight="1">
      <c r="A866" s="220">
        <v>41393</v>
      </c>
      <c r="B866" s="329" t="s">
        <v>245</v>
      </c>
      <c r="C866" s="220">
        <f t="shared" si="32"/>
        <v>41393</v>
      </c>
      <c r="D866" s="221" t="s">
        <v>746</v>
      </c>
      <c r="E866" s="241" t="s">
        <v>482</v>
      </c>
      <c r="F866" s="231" t="s">
        <v>235</v>
      </c>
      <c r="G866" s="56">
        <v>458524000</v>
      </c>
      <c r="H866" s="56"/>
      <c r="I866" s="65">
        <f t="shared" si="30"/>
        <v>4</v>
      </c>
    </row>
    <row r="867" spans="1:9" s="72" customFormat="1" ht="19.5" hidden="1" customHeight="1">
      <c r="A867" s="220">
        <v>41345</v>
      </c>
      <c r="B867" s="58" t="s">
        <v>781</v>
      </c>
      <c r="C867" s="220">
        <f t="shared" si="32"/>
        <v>41345</v>
      </c>
      <c r="D867" s="221" t="s">
        <v>748</v>
      </c>
      <c r="E867" s="241" t="s">
        <v>482</v>
      </c>
      <c r="F867" s="282" t="s">
        <v>232</v>
      </c>
      <c r="G867" s="57"/>
      <c r="H867" s="56">
        <v>61028000</v>
      </c>
      <c r="I867" s="65">
        <f t="shared" si="30"/>
        <v>3</v>
      </c>
    </row>
    <row r="868" spans="1:9" s="72" customFormat="1" ht="19.5" hidden="1" customHeight="1">
      <c r="A868" s="73">
        <v>41447</v>
      </c>
      <c r="B868" s="329" t="s">
        <v>237</v>
      </c>
      <c r="C868" s="220">
        <f t="shared" si="32"/>
        <v>41447</v>
      </c>
      <c r="D868" s="221" t="s">
        <v>746</v>
      </c>
      <c r="E868" s="241" t="s">
        <v>482</v>
      </c>
      <c r="F868" s="231" t="s">
        <v>235</v>
      </c>
      <c r="G868" s="56">
        <v>61028000</v>
      </c>
      <c r="H868" s="56"/>
      <c r="I868" s="65">
        <f t="shared" si="30"/>
        <v>6</v>
      </c>
    </row>
    <row r="869" spans="1:9" s="72" customFormat="1" ht="19.5" hidden="1" customHeight="1">
      <c r="A869" s="229">
        <v>41495</v>
      </c>
      <c r="B869" s="235" t="s">
        <v>786</v>
      </c>
      <c r="C869" s="220">
        <f t="shared" si="32"/>
        <v>41495</v>
      </c>
      <c r="D869" s="221" t="s">
        <v>750</v>
      </c>
      <c r="E869" s="241" t="s">
        <v>482</v>
      </c>
      <c r="F869" s="282" t="s">
        <v>232</v>
      </c>
      <c r="G869" s="76"/>
      <c r="H869" s="59">
        <v>105696000</v>
      </c>
      <c r="I869" s="65">
        <f t="shared" ref="I869:I932" si="33">IF(A869&lt;&gt;"",MONTH(A869),"")</f>
        <v>8</v>
      </c>
    </row>
    <row r="870" spans="1:9" s="72" customFormat="1" ht="19.5" hidden="1" customHeight="1">
      <c r="A870" s="233">
        <v>41517</v>
      </c>
      <c r="B870" s="332" t="s">
        <v>240</v>
      </c>
      <c r="C870" s="220">
        <f t="shared" si="32"/>
        <v>41517</v>
      </c>
      <c r="D870" s="221" t="s">
        <v>746</v>
      </c>
      <c r="E870" s="241" t="s">
        <v>482</v>
      </c>
      <c r="F870" s="231" t="s">
        <v>235</v>
      </c>
      <c r="G870" s="59">
        <v>105696000</v>
      </c>
      <c r="H870" s="59"/>
      <c r="I870" s="65">
        <f t="shared" si="33"/>
        <v>8</v>
      </c>
    </row>
    <row r="871" spans="1:9" s="72" customFormat="1" ht="19.5" hidden="1" customHeight="1">
      <c r="A871" s="220">
        <v>41562</v>
      </c>
      <c r="B871" s="58" t="s">
        <v>770</v>
      </c>
      <c r="C871" s="220">
        <f t="shared" si="32"/>
        <v>41562</v>
      </c>
      <c r="D871" s="221" t="s">
        <v>750</v>
      </c>
      <c r="E871" s="241" t="s">
        <v>482</v>
      </c>
      <c r="F871" s="146" t="s">
        <v>232</v>
      </c>
      <c r="G871" s="57"/>
      <c r="H871" s="59">
        <v>111625000</v>
      </c>
      <c r="I871" s="65">
        <f t="shared" si="33"/>
        <v>10</v>
      </c>
    </row>
    <row r="872" spans="1:9" s="72" customFormat="1" ht="19.5" hidden="1" customHeight="1">
      <c r="A872" s="73">
        <v>41578</v>
      </c>
      <c r="B872" s="329" t="s">
        <v>242</v>
      </c>
      <c r="C872" s="220">
        <f t="shared" si="32"/>
        <v>41578</v>
      </c>
      <c r="D872" s="221" t="s">
        <v>746</v>
      </c>
      <c r="E872" s="241" t="s">
        <v>482</v>
      </c>
      <c r="F872" s="222" t="s">
        <v>235</v>
      </c>
      <c r="G872" s="56">
        <v>111625000</v>
      </c>
      <c r="H872" s="59"/>
      <c r="I872" s="65">
        <f t="shared" si="33"/>
        <v>10</v>
      </c>
    </row>
    <row r="873" spans="1:9" s="72" customFormat="1" ht="19.5" hidden="1" customHeight="1">
      <c r="A873" s="220">
        <v>41609</v>
      </c>
      <c r="B873" s="58" t="s">
        <v>777</v>
      </c>
      <c r="C873" s="220">
        <f t="shared" si="32"/>
        <v>41609</v>
      </c>
      <c r="D873" s="221" t="s">
        <v>160</v>
      </c>
      <c r="E873" s="241" t="s">
        <v>482</v>
      </c>
      <c r="F873" s="146" t="s">
        <v>232</v>
      </c>
      <c r="G873" s="57"/>
      <c r="H873" s="59">
        <v>98856000</v>
      </c>
      <c r="I873" s="65">
        <f t="shared" si="33"/>
        <v>12</v>
      </c>
    </row>
    <row r="874" spans="1:9" s="72" customFormat="1" ht="19.5" hidden="1" customHeight="1">
      <c r="A874" s="220">
        <v>41613</v>
      </c>
      <c r="B874" s="223" t="s">
        <v>761</v>
      </c>
      <c r="C874" s="220">
        <f t="shared" si="32"/>
        <v>41613</v>
      </c>
      <c r="D874" s="221" t="s">
        <v>750</v>
      </c>
      <c r="E874" s="241" t="s">
        <v>482</v>
      </c>
      <c r="F874" s="146" t="s">
        <v>232</v>
      </c>
      <c r="G874" s="56"/>
      <c r="H874" s="59">
        <v>118620000</v>
      </c>
      <c r="I874" s="65">
        <f t="shared" si="33"/>
        <v>12</v>
      </c>
    </row>
    <row r="875" spans="1:9" s="72" customFormat="1" ht="19.5" hidden="1" customHeight="1">
      <c r="A875" s="73">
        <v>41639</v>
      </c>
      <c r="B875" s="329" t="s">
        <v>244</v>
      </c>
      <c r="C875" s="220">
        <f t="shared" si="32"/>
        <v>41639</v>
      </c>
      <c r="D875" s="221" t="s">
        <v>746</v>
      </c>
      <c r="E875" s="241" t="s">
        <v>482</v>
      </c>
      <c r="F875" s="222" t="s">
        <v>235</v>
      </c>
      <c r="G875" s="56">
        <v>217476000</v>
      </c>
      <c r="H875" s="59"/>
      <c r="I875" s="65">
        <f t="shared" si="33"/>
        <v>12</v>
      </c>
    </row>
    <row r="876" spans="1:9" s="72" customFormat="1" ht="19.5" hidden="1" customHeight="1">
      <c r="A876" s="327">
        <v>41393</v>
      </c>
      <c r="B876" s="330" t="s">
        <v>234</v>
      </c>
      <c r="C876" s="220">
        <f t="shared" si="32"/>
        <v>41393</v>
      </c>
      <c r="D876" s="221" t="s">
        <v>746</v>
      </c>
      <c r="E876" s="241" t="s">
        <v>483</v>
      </c>
      <c r="F876" s="222" t="s">
        <v>235</v>
      </c>
      <c r="G876" s="237">
        <v>127818000</v>
      </c>
      <c r="H876" s="56"/>
      <c r="I876" s="65">
        <f t="shared" si="33"/>
        <v>4</v>
      </c>
    </row>
    <row r="877" spans="1:9" s="72" customFormat="1" ht="19.5" hidden="1" customHeight="1">
      <c r="A877" s="220">
        <v>41347</v>
      </c>
      <c r="B877" s="58" t="s">
        <v>787</v>
      </c>
      <c r="C877" s="220">
        <f t="shared" si="32"/>
        <v>41347</v>
      </c>
      <c r="D877" s="221" t="s">
        <v>149</v>
      </c>
      <c r="E877" s="241" t="s">
        <v>483</v>
      </c>
      <c r="F877" s="146" t="s">
        <v>232</v>
      </c>
      <c r="G877" s="57"/>
      <c r="H877" s="56">
        <v>121520000</v>
      </c>
      <c r="I877" s="65">
        <f t="shared" si="33"/>
        <v>3</v>
      </c>
    </row>
    <row r="878" spans="1:9" s="72" customFormat="1" ht="19.5" hidden="1" customHeight="1">
      <c r="A878" s="327">
        <v>41452</v>
      </c>
      <c r="B878" s="330" t="s">
        <v>247</v>
      </c>
      <c r="C878" s="220">
        <f t="shared" si="32"/>
        <v>41452</v>
      </c>
      <c r="D878" s="221" t="s">
        <v>746</v>
      </c>
      <c r="E878" s="241" t="s">
        <v>483</v>
      </c>
      <c r="F878" s="222" t="s">
        <v>235</v>
      </c>
      <c r="G878" s="237">
        <v>121520000</v>
      </c>
      <c r="H878" s="56"/>
      <c r="I878" s="65">
        <f t="shared" si="33"/>
        <v>6</v>
      </c>
    </row>
    <row r="879" spans="1:9" s="72" customFormat="1" ht="19.5" hidden="1" customHeight="1">
      <c r="A879" s="220">
        <v>41492</v>
      </c>
      <c r="B879" s="223" t="s">
        <v>757</v>
      </c>
      <c r="C879" s="220">
        <f t="shared" si="32"/>
        <v>41492</v>
      </c>
      <c r="D879" s="221" t="s">
        <v>750</v>
      </c>
      <c r="E879" s="241" t="s">
        <v>483</v>
      </c>
      <c r="F879" s="146" t="s">
        <v>232</v>
      </c>
      <c r="G879" s="57"/>
      <c r="H879" s="56">
        <v>107676000</v>
      </c>
      <c r="I879" s="65">
        <f t="shared" si="33"/>
        <v>8</v>
      </c>
    </row>
    <row r="880" spans="1:9" s="72" customFormat="1" ht="19.5" hidden="1" customHeight="1">
      <c r="A880" s="220">
        <v>41496</v>
      </c>
      <c r="B880" s="223" t="s">
        <v>779</v>
      </c>
      <c r="C880" s="220">
        <f t="shared" si="32"/>
        <v>41496</v>
      </c>
      <c r="D880" s="221" t="s">
        <v>160</v>
      </c>
      <c r="E880" s="241" t="s">
        <v>483</v>
      </c>
      <c r="F880" s="146" t="s">
        <v>232</v>
      </c>
      <c r="G880" s="56"/>
      <c r="H880" s="56">
        <v>104310000</v>
      </c>
      <c r="I880" s="65">
        <f t="shared" si="33"/>
        <v>8</v>
      </c>
    </row>
    <row r="881" spans="1:9" s="72" customFormat="1" ht="19.5" hidden="1" customHeight="1">
      <c r="A881" s="327">
        <v>41517</v>
      </c>
      <c r="B881" s="330" t="s">
        <v>250</v>
      </c>
      <c r="C881" s="220">
        <f t="shared" si="32"/>
        <v>41517</v>
      </c>
      <c r="D881" s="221" t="s">
        <v>746</v>
      </c>
      <c r="E881" s="241" t="s">
        <v>483</v>
      </c>
      <c r="F881" s="222" t="s">
        <v>235</v>
      </c>
      <c r="G881" s="237">
        <v>211986000</v>
      </c>
      <c r="H881" s="56"/>
      <c r="I881" s="65">
        <f t="shared" si="33"/>
        <v>8</v>
      </c>
    </row>
    <row r="882" spans="1:9" s="72" customFormat="1" ht="19.5" hidden="1" customHeight="1">
      <c r="A882" s="220">
        <v>41518</v>
      </c>
      <c r="B882" s="223" t="s">
        <v>785</v>
      </c>
      <c r="C882" s="220">
        <f t="shared" si="32"/>
        <v>41518</v>
      </c>
      <c r="D882" s="221" t="s">
        <v>160</v>
      </c>
      <c r="E882" s="241" t="s">
        <v>483</v>
      </c>
      <c r="F882" s="146" t="s">
        <v>232</v>
      </c>
      <c r="G882" s="56"/>
      <c r="H882" s="56">
        <v>83810000</v>
      </c>
      <c r="I882" s="65">
        <f t="shared" si="33"/>
        <v>9</v>
      </c>
    </row>
    <row r="883" spans="1:9" s="72" customFormat="1" ht="19.5" hidden="1" customHeight="1">
      <c r="A883" s="73">
        <v>41547</v>
      </c>
      <c r="B883" s="333" t="s">
        <v>251</v>
      </c>
      <c r="C883" s="220">
        <f t="shared" si="32"/>
        <v>41547</v>
      </c>
      <c r="D883" s="221" t="s">
        <v>746</v>
      </c>
      <c r="E883" s="241" t="s">
        <v>483</v>
      </c>
      <c r="F883" s="222" t="s">
        <v>235</v>
      </c>
      <c r="G883" s="237">
        <v>83810000</v>
      </c>
      <c r="H883" s="56"/>
      <c r="I883" s="65">
        <f t="shared" si="33"/>
        <v>9</v>
      </c>
    </row>
    <row r="884" spans="1:9" s="72" customFormat="1" ht="19.5" hidden="1" customHeight="1">
      <c r="A884" s="220">
        <v>41610</v>
      </c>
      <c r="B884" s="223" t="s">
        <v>779</v>
      </c>
      <c r="C884" s="220">
        <f t="shared" si="32"/>
        <v>41610</v>
      </c>
      <c r="D884" s="221" t="s">
        <v>149</v>
      </c>
      <c r="E884" s="241" t="s">
        <v>483</v>
      </c>
      <c r="F884" s="146" t="s">
        <v>232</v>
      </c>
      <c r="G884" s="56"/>
      <c r="H884" s="56">
        <v>234187500</v>
      </c>
      <c r="I884" s="65">
        <f t="shared" si="33"/>
        <v>12</v>
      </c>
    </row>
    <row r="885" spans="1:9" s="72" customFormat="1" ht="19.5" hidden="1" customHeight="1">
      <c r="A885" s="327">
        <v>41639</v>
      </c>
      <c r="B885" s="333" t="s">
        <v>253</v>
      </c>
      <c r="C885" s="220">
        <f t="shared" si="32"/>
        <v>41639</v>
      </c>
      <c r="D885" s="221" t="s">
        <v>746</v>
      </c>
      <c r="E885" s="241" t="s">
        <v>483</v>
      </c>
      <c r="F885" s="222" t="s">
        <v>235</v>
      </c>
      <c r="G885" s="237">
        <v>234187500</v>
      </c>
      <c r="H885" s="56"/>
      <c r="I885" s="65">
        <f t="shared" si="33"/>
        <v>12</v>
      </c>
    </row>
    <row r="886" spans="1:9" s="72" customFormat="1" ht="19.5" hidden="1" customHeight="1">
      <c r="A886" s="224">
        <v>41579</v>
      </c>
      <c r="B886" s="225" t="s">
        <v>777</v>
      </c>
      <c r="C886" s="224">
        <f>A886</f>
        <v>41579</v>
      </c>
      <c r="D886" s="226" t="s">
        <v>792</v>
      </c>
      <c r="E886" s="241" t="s">
        <v>484</v>
      </c>
      <c r="F886" s="222" t="s">
        <v>232</v>
      </c>
      <c r="G886" s="53"/>
      <c r="H886" s="53">
        <v>109217500</v>
      </c>
      <c r="I886" s="65">
        <f t="shared" si="33"/>
        <v>11</v>
      </c>
    </row>
    <row r="887" spans="1:9" s="72" customFormat="1" ht="19.5" hidden="1" customHeight="1">
      <c r="A887" s="220">
        <v>41608</v>
      </c>
      <c r="B887" s="223" t="s">
        <v>243</v>
      </c>
      <c r="C887" s="224">
        <f>A887</f>
        <v>41608</v>
      </c>
      <c r="D887" s="221" t="s">
        <v>746</v>
      </c>
      <c r="E887" s="241" t="s">
        <v>484</v>
      </c>
      <c r="F887" s="222" t="s">
        <v>235</v>
      </c>
      <c r="G887" s="56">
        <v>109217500</v>
      </c>
      <c r="H887" s="56"/>
      <c r="I887" s="65">
        <f t="shared" si="33"/>
        <v>11</v>
      </c>
    </row>
    <row r="888" spans="1:9" s="72" customFormat="1" ht="19.5" hidden="1" customHeight="1">
      <c r="A888" s="224">
        <v>41343</v>
      </c>
      <c r="B888" s="225" t="s">
        <v>753</v>
      </c>
      <c r="C888" s="224">
        <f t="shared" ref="C888:C927" si="34">A888</f>
        <v>41343</v>
      </c>
      <c r="D888" s="226" t="s">
        <v>145</v>
      </c>
      <c r="E888" s="241" t="s">
        <v>485</v>
      </c>
      <c r="F888" s="222" t="s">
        <v>232</v>
      </c>
      <c r="G888" s="53"/>
      <c r="H888" s="53">
        <v>67320000</v>
      </c>
      <c r="I888" s="65">
        <f t="shared" si="33"/>
        <v>3</v>
      </c>
    </row>
    <row r="889" spans="1:9" s="72" customFormat="1" ht="19.5" hidden="1" customHeight="1">
      <c r="A889" s="224">
        <v>41447</v>
      </c>
      <c r="B889" s="225" t="s">
        <v>237</v>
      </c>
      <c r="C889" s="224">
        <f t="shared" si="34"/>
        <v>41447</v>
      </c>
      <c r="D889" s="226" t="s">
        <v>746</v>
      </c>
      <c r="E889" s="241" t="s">
        <v>485</v>
      </c>
      <c r="F889" s="222" t="s">
        <v>235</v>
      </c>
      <c r="G889" s="53">
        <v>67320000</v>
      </c>
      <c r="H889" s="53"/>
      <c r="I889" s="65">
        <f t="shared" si="33"/>
        <v>6</v>
      </c>
    </row>
    <row r="890" spans="1:9" s="72" customFormat="1" ht="19.5" hidden="1" customHeight="1">
      <c r="A890" s="334">
        <v>41430</v>
      </c>
      <c r="B890" s="335" t="s">
        <v>785</v>
      </c>
      <c r="C890" s="334">
        <f t="shared" si="34"/>
        <v>41430</v>
      </c>
      <c r="D890" s="336" t="s">
        <v>145</v>
      </c>
      <c r="E890" s="241" t="s">
        <v>485</v>
      </c>
      <c r="F890" s="337" t="s">
        <v>232</v>
      </c>
      <c r="G890" s="338"/>
      <c r="H890" s="338">
        <v>110630000</v>
      </c>
      <c r="I890" s="65">
        <f t="shared" si="33"/>
        <v>6</v>
      </c>
    </row>
    <row r="891" spans="1:9" s="72" customFormat="1" ht="19.5" hidden="1" customHeight="1">
      <c r="A891" s="334">
        <v>41445</v>
      </c>
      <c r="B891" s="335" t="s">
        <v>753</v>
      </c>
      <c r="C891" s="334">
        <f t="shared" si="34"/>
        <v>41445</v>
      </c>
      <c r="D891" s="336" t="s">
        <v>145</v>
      </c>
      <c r="E891" s="241" t="s">
        <v>485</v>
      </c>
      <c r="F891" s="337" t="s">
        <v>232</v>
      </c>
      <c r="G891" s="338"/>
      <c r="H891" s="338">
        <v>94622306</v>
      </c>
      <c r="I891" s="65">
        <f t="shared" si="33"/>
        <v>6</v>
      </c>
    </row>
    <row r="892" spans="1:9" s="72" customFormat="1" ht="19.5" hidden="1" customHeight="1">
      <c r="A892" s="334">
        <v>41486</v>
      </c>
      <c r="B892" s="335" t="s">
        <v>254</v>
      </c>
      <c r="C892" s="334">
        <f t="shared" si="34"/>
        <v>41486</v>
      </c>
      <c r="D892" s="336" t="s">
        <v>746</v>
      </c>
      <c r="E892" s="241" t="s">
        <v>485</v>
      </c>
      <c r="F892" s="337" t="s">
        <v>235</v>
      </c>
      <c r="G892" s="338">
        <f>H890+H891</f>
        <v>205252306</v>
      </c>
      <c r="H892" s="338"/>
      <c r="I892" s="65">
        <f t="shared" si="33"/>
        <v>7</v>
      </c>
    </row>
    <row r="893" spans="1:9" s="72" customFormat="1" ht="19.5" hidden="1" customHeight="1">
      <c r="A893" s="224">
        <v>41456</v>
      </c>
      <c r="B893" s="225" t="s">
        <v>785</v>
      </c>
      <c r="C893" s="224">
        <f t="shared" si="34"/>
        <v>41456</v>
      </c>
      <c r="D893" s="226" t="s">
        <v>145</v>
      </c>
      <c r="E893" s="241" t="s">
        <v>485</v>
      </c>
      <c r="F893" s="222" t="s">
        <v>232</v>
      </c>
      <c r="G893" s="53"/>
      <c r="H893" s="53">
        <v>95680000</v>
      </c>
      <c r="I893" s="65">
        <f t="shared" si="33"/>
        <v>7</v>
      </c>
    </row>
    <row r="894" spans="1:9" s="72" customFormat="1" ht="19.5" hidden="1" customHeight="1">
      <c r="A894" s="220">
        <v>41486</v>
      </c>
      <c r="B894" s="223" t="s">
        <v>254</v>
      </c>
      <c r="C894" s="224">
        <f t="shared" si="34"/>
        <v>41486</v>
      </c>
      <c r="D894" s="221" t="s">
        <v>746</v>
      </c>
      <c r="E894" s="241" t="s">
        <v>485</v>
      </c>
      <c r="F894" s="222" t="s">
        <v>235</v>
      </c>
      <c r="G894" s="56">
        <v>95680000</v>
      </c>
      <c r="H894" s="56"/>
      <c r="I894" s="65">
        <f t="shared" si="33"/>
        <v>7</v>
      </c>
    </row>
    <row r="895" spans="1:9" s="72" customFormat="1" ht="19.5" hidden="1" customHeight="1">
      <c r="A895" s="229">
        <v>41487</v>
      </c>
      <c r="B895" s="230" t="s">
        <v>777</v>
      </c>
      <c r="C895" s="224">
        <f t="shared" si="34"/>
        <v>41487</v>
      </c>
      <c r="D895" s="221" t="s">
        <v>145</v>
      </c>
      <c r="E895" s="241" t="s">
        <v>485</v>
      </c>
      <c r="F895" s="222" t="s">
        <v>232</v>
      </c>
      <c r="G895" s="59"/>
      <c r="H895" s="59">
        <v>68832000</v>
      </c>
      <c r="I895" s="65">
        <f t="shared" si="33"/>
        <v>8</v>
      </c>
    </row>
    <row r="896" spans="1:9" s="72" customFormat="1" ht="19.5" hidden="1" customHeight="1">
      <c r="A896" s="229">
        <v>41517</v>
      </c>
      <c r="B896" s="230" t="s">
        <v>240</v>
      </c>
      <c r="C896" s="224">
        <f t="shared" si="34"/>
        <v>41517</v>
      </c>
      <c r="D896" s="221" t="s">
        <v>746</v>
      </c>
      <c r="E896" s="241" t="s">
        <v>485</v>
      </c>
      <c r="F896" s="222" t="s">
        <v>235</v>
      </c>
      <c r="G896" s="59">
        <v>68832000</v>
      </c>
      <c r="H896" s="59"/>
      <c r="I896" s="65">
        <f t="shared" si="33"/>
        <v>8</v>
      </c>
    </row>
    <row r="897" spans="1:9" s="72" customFormat="1" ht="19.5" hidden="1" customHeight="1">
      <c r="A897" s="229">
        <v>41525</v>
      </c>
      <c r="B897" s="230" t="s">
        <v>786</v>
      </c>
      <c r="C897" s="224">
        <f t="shared" si="34"/>
        <v>41525</v>
      </c>
      <c r="D897" s="221" t="s">
        <v>145</v>
      </c>
      <c r="E897" s="241" t="s">
        <v>485</v>
      </c>
      <c r="F897" s="222" t="s">
        <v>232</v>
      </c>
      <c r="G897" s="59"/>
      <c r="H897" s="59">
        <v>77580000</v>
      </c>
      <c r="I897" s="65">
        <f t="shared" si="33"/>
        <v>9</v>
      </c>
    </row>
    <row r="898" spans="1:9" s="72" customFormat="1" ht="19.5" hidden="1" customHeight="1">
      <c r="A898" s="229">
        <v>41547</v>
      </c>
      <c r="B898" s="230" t="s">
        <v>241</v>
      </c>
      <c r="C898" s="224">
        <f t="shared" si="34"/>
        <v>41547</v>
      </c>
      <c r="D898" s="221" t="s">
        <v>746</v>
      </c>
      <c r="E898" s="241" t="s">
        <v>485</v>
      </c>
      <c r="F898" s="222" t="s">
        <v>235</v>
      </c>
      <c r="G898" s="59">
        <v>77580000</v>
      </c>
      <c r="H898" s="59"/>
      <c r="I898" s="65">
        <f t="shared" si="33"/>
        <v>9</v>
      </c>
    </row>
    <row r="899" spans="1:9" s="72" customFormat="1" ht="19.5" hidden="1" customHeight="1">
      <c r="A899" s="224">
        <v>41489</v>
      </c>
      <c r="B899" s="225" t="s">
        <v>753</v>
      </c>
      <c r="C899" s="224">
        <f t="shared" si="34"/>
        <v>41489</v>
      </c>
      <c r="D899" s="226" t="s">
        <v>750</v>
      </c>
      <c r="E899" s="241" t="s">
        <v>74</v>
      </c>
      <c r="F899" s="222" t="s">
        <v>232</v>
      </c>
      <c r="G899" s="53"/>
      <c r="H899" s="53">
        <v>106722000</v>
      </c>
      <c r="I899" s="65">
        <f t="shared" si="33"/>
        <v>8</v>
      </c>
    </row>
    <row r="900" spans="1:9" s="72" customFormat="1" ht="19.5" hidden="1" customHeight="1">
      <c r="A900" s="224">
        <v>41517</v>
      </c>
      <c r="B900" s="225" t="s">
        <v>250</v>
      </c>
      <c r="C900" s="224">
        <f t="shared" si="34"/>
        <v>41517</v>
      </c>
      <c r="D900" s="226" t="s">
        <v>746</v>
      </c>
      <c r="E900" s="241" t="s">
        <v>74</v>
      </c>
      <c r="F900" s="222" t="s">
        <v>235</v>
      </c>
      <c r="G900" s="53">
        <v>106722000</v>
      </c>
      <c r="H900" s="53"/>
      <c r="I900" s="65">
        <f t="shared" si="33"/>
        <v>8</v>
      </c>
    </row>
    <row r="901" spans="1:9" s="72" customFormat="1" ht="19.5" hidden="1" customHeight="1">
      <c r="A901" s="224">
        <v>41532</v>
      </c>
      <c r="B901" s="225" t="s">
        <v>794</v>
      </c>
      <c r="C901" s="224">
        <f t="shared" si="34"/>
        <v>41532</v>
      </c>
      <c r="D901" s="226" t="s">
        <v>160</v>
      </c>
      <c r="E901" s="241" t="s">
        <v>74</v>
      </c>
      <c r="F901" s="222" t="s">
        <v>232</v>
      </c>
      <c r="G901" s="53"/>
      <c r="H901" s="53">
        <v>81124000</v>
      </c>
      <c r="I901" s="65">
        <f t="shared" si="33"/>
        <v>9</v>
      </c>
    </row>
    <row r="902" spans="1:9" s="72" customFormat="1" ht="19.5" hidden="1" customHeight="1">
      <c r="A902" s="224">
        <v>41542</v>
      </c>
      <c r="B902" s="225" t="s">
        <v>795</v>
      </c>
      <c r="C902" s="224">
        <f t="shared" si="34"/>
        <v>41542</v>
      </c>
      <c r="D902" s="226" t="s">
        <v>750</v>
      </c>
      <c r="E902" s="241" t="s">
        <v>74</v>
      </c>
      <c r="F902" s="222" t="s">
        <v>232</v>
      </c>
      <c r="G902" s="53"/>
      <c r="H902" s="53">
        <v>105750000</v>
      </c>
      <c r="I902" s="65">
        <f t="shared" si="33"/>
        <v>9</v>
      </c>
    </row>
    <row r="903" spans="1:9" s="72" customFormat="1" ht="19.5" hidden="1" customHeight="1">
      <c r="A903" s="224">
        <v>41547</v>
      </c>
      <c r="B903" s="225" t="s">
        <v>251</v>
      </c>
      <c r="C903" s="224">
        <f t="shared" si="34"/>
        <v>41547</v>
      </c>
      <c r="D903" s="226" t="s">
        <v>746</v>
      </c>
      <c r="E903" s="241" t="s">
        <v>74</v>
      </c>
      <c r="F903" s="222" t="s">
        <v>235</v>
      </c>
      <c r="G903" s="53">
        <v>186874000</v>
      </c>
      <c r="H903" s="53"/>
      <c r="I903" s="65">
        <f t="shared" si="33"/>
        <v>9</v>
      </c>
    </row>
    <row r="904" spans="1:9" s="72" customFormat="1" ht="19.5" hidden="1" customHeight="1">
      <c r="A904" s="224">
        <v>41557</v>
      </c>
      <c r="B904" s="225" t="s">
        <v>757</v>
      </c>
      <c r="C904" s="224">
        <f t="shared" si="34"/>
        <v>41557</v>
      </c>
      <c r="D904" s="226" t="s">
        <v>750</v>
      </c>
      <c r="E904" s="241" t="s">
        <v>74</v>
      </c>
      <c r="F904" s="222" t="s">
        <v>232</v>
      </c>
      <c r="G904" s="53"/>
      <c r="H904" s="53">
        <v>101707000</v>
      </c>
      <c r="I904" s="65">
        <f t="shared" si="33"/>
        <v>10</v>
      </c>
    </row>
    <row r="905" spans="1:9" s="72" customFormat="1" ht="19.5" hidden="1" customHeight="1">
      <c r="A905" s="224">
        <v>41565</v>
      </c>
      <c r="B905" s="225" t="s">
        <v>762</v>
      </c>
      <c r="C905" s="224">
        <f t="shared" si="34"/>
        <v>41565</v>
      </c>
      <c r="D905" s="226" t="s">
        <v>750</v>
      </c>
      <c r="E905" s="241" t="s">
        <v>74</v>
      </c>
      <c r="F905" s="222" t="s">
        <v>232</v>
      </c>
      <c r="G905" s="53"/>
      <c r="H905" s="53">
        <v>101840000</v>
      </c>
      <c r="I905" s="65">
        <f t="shared" si="33"/>
        <v>10</v>
      </c>
    </row>
    <row r="906" spans="1:9" s="72" customFormat="1" ht="19.5" hidden="1" customHeight="1">
      <c r="A906" s="224">
        <v>41578</v>
      </c>
      <c r="B906" s="225" t="s">
        <v>255</v>
      </c>
      <c r="C906" s="224">
        <f t="shared" si="34"/>
        <v>41578</v>
      </c>
      <c r="D906" s="226" t="s">
        <v>746</v>
      </c>
      <c r="E906" s="241" t="s">
        <v>74</v>
      </c>
      <c r="F906" s="222" t="s">
        <v>235</v>
      </c>
      <c r="G906" s="53">
        <v>203547000</v>
      </c>
      <c r="H906" s="53"/>
      <c r="I906" s="65">
        <f t="shared" si="33"/>
        <v>10</v>
      </c>
    </row>
    <row r="907" spans="1:9" s="72" customFormat="1" ht="19.5" hidden="1" customHeight="1">
      <c r="A907" s="224">
        <v>41579</v>
      </c>
      <c r="B907" s="225" t="s">
        <v>785</v>
      </c>
      <c r="C907" s="224">
        <f t="shared" si="34"/>
        <v>41579</v>
      </c>
      <c r="D907" s="221" t="s">
        <v>160</v>
      </c>
      <c r="E907" s="241" t="s">
        <v>74</v>
      </c>
      <c r="F907" s="222" t="s">
        <v>232</v>
      </c>
      <c r="G907" s="53"/>
      <c r="H907" s="53">
        <v>79985000</v>
      </c>
      <c r="I907" s="65">
        <f t="shared" si="33"/>
        <v>11</v>
      </c>
    </row>
    <row r="908" spans="1:9" s="72" customFormat="1" ht="19.5" hidden="1" customHeight="1">
      <c r="A908" s="224">
        <v>41608</v>
      </c>
      <c r="B908" s="225" t="s">
        <v>252</v>
      </c>
      <c r="C908" s="224">
        <f t="shared" si="34"/>
        <v>41608</v>
      </c>
      <c r="D908" s="221" t="s">
        <v>746</v>
      </c>
      <c r="E908" s="241" t="s">
        <v>74</v>
      </c>
      <c r="F908" s="222" t="s">
        <v>235</v>
      </c>
      <c r="G908" s="53">
        <v>79985000</v>
      </c>
      <c r="H908" s="53"/>
      <c r="I908" s="65">
        <f t="shared" si="33"/>
        <v>11</v>
      </c>
    </row>
    <row r="909" spans="1:9" s="72" customFormat="1" ht="19.5" hidden="1" customHeight="1">
      <c r="A909" s="224">
        <v>41611</v>
      </c>
      <c r="B909" s="225" t="s">
        <v>759</v>
      </c>
      <c r="C909" s="224">
        <f t="shared" si="34"/>
        <v>41611</v>
      </c>
      <c r="D909" s="221" t="s">
        <v>160</v>
      </c>
      <c r="E909" s="241" t="s">
        <v>74</v>
      </c>
      <c r="F909" s="222" t="s">
        <v>232</v>
      </c>
      <c r="G909" s="53"/>
      <c r="H909" s="53">
        <v>85158000</v>
      </c>
      <c r="I909" s="65">
        <f t="shared" si="33"/>
        <v>12</v>
      </c>
    </row>
    <row r="910" spans="1:9" s="72" customFormat="1" ht="19.5" hidden="1" customHeight="1">
      <c r="A910" s="224">
        <v>41614</v>
      </c>
      <c r="B910" s="225" t="s">
        <v>796</v>
      </c>
      <c r="C910" s="224">
        <f t="shared" si="34"/>
        <v>41614</v>
      </c>
      <c r="D910" s="221" t="s">
        <v>750</v>
      </c>
      <c r="E910" s="241" t="s">
        <v>74</v>
      </c>
      <c r="F910" s="222" t="s">
        <v>232</v>
      </c>
      <c r="G910" s="53"/>
      <c r="H910" s="53">
        <v>124820000</v>
      </c>
      <c r="I910" s="65">
        <f t="shared" si="33"/>
        <v>12</v>
      </c>
    </row>
    <row r="911" spans="1:9" s="72" customFormat="1" ht="19.5" hidden="1" customHeight="1">
      <c r="A911" s="220">
        <v>41639</v>
      </c>
      <c r="B911" s="223" t="s">
        <v>253</v>
      </c>
      <c r="C911" s="224">
        <f t="shared" si="34"/>
        <v>41639</v>
      </c>
      <c r="D911" s="221" t="s">
        <v>746</v>
      </c>
      <c r="E911" s="241" t="s">
        <v>74</v>
      </c>
      <c r="F911" s="222" t="s">
        <v>235</v>
      </c>
      <c r="G911" s="56">
        <v>209978000</v>
      </c>
      <c r="H911" s="56"/>
      <c r="I911" s="65">
        <f t="shared" si="33"/>
        <v>12</v>
      </c>
    </row>
    <row r="912" spans="1:9" s="72" customFormat="1" ht="19.5" hidden="1" customHeight="1">
      <c r="A912" s="224">
        <v>41393</v>
      </c>
      <c r="B912" s="225" t="s">
        <v>245</v>
      </c>
      <c r="C912" s="224">
        <f t="shared" si="34"/>
        <v>41393</v>
      </c>
      <c r="D912" s="226" t="s">
        <v>746</v>
      </c>
      <c r="E912" s="241" t="s">
        <v>486</v>
      </c>
      <c r="F912" s="227" t="s">
        <v>235</v>
      </c>
      <c r="G912" s="53">
        <v>289918000</v>
      </c>
      <c r="H912" s="53"/>
      <c r="I912" s="65">
        <f t="shared" si="33"/>
        <v>4</v>
      </c>
    </row>
    <row r="913" spans="1:9" s="72" customFormat="1" ht="19.5" hidden="1" customHeight="1">
      <c r="A913" s="220">
        <v>41495</v>
      </c>
      <c r="B913" s="223" t="s">
        <v>775</v>
      </c>
      <c r="C913" s="224">
        <f t="shared" si="34"/>
        <v>41495</v>
      </c>
      <c r="D913" s="221" t="s">
        <v>750</v>
      </c>
      <c r="E913" s="241" t="s">
        <v>486</v>
      </c>
      <c r="F913" s="222" t="s">
        <v>232</v>
      </c>
      <c r="G913" s="56"/>
      <c r="H913" s="56">
        <v>92268000</v>
      </c>
      <c r="I913" s="65">
        <f t="shared" si="33"/>
        <v>8</v>
      </c>
    </row>
    <row r="914" spans="1:9" s="72" customFormat="1" ht="19.5" hidden="1" customHeight="1">
      <c r="A914" s="220">
        <v>41496</v>
      </c>
      <c r="B914" s="223" t="s">
        <v>759</v>
      </c>
      <c r="C914" s="224">
        <f t="shared" si="34"/>
        <v>41496</v>
      </c>
      <c r="D914" s="221" t="s">
        <v>160</v>
      </c>
      <c r="E914" s="241" t="s">
        <v>486</v>
      </c>
      <c r="F914" s="222" t="s">
        <v>232</v>
      </c>
      <c r="G914" s="56"/>
      <c r="H914" s="56">
        <v>75600000</v>
      </c>
      <c r="I914" s="65">
        <f t="shared" si="33"/>
        <v>8</v>
      </c>
    </row>
    <row r="915" spans="1:9" s="72" customFormat="1" ht="19.5" hidden="1" customHeight="1">
      <c r="A915" s="220">
        <v>41517</v>
      </c>
      <c r="B915" s="223" t="s">
        <v>240</v>
      </c>
      <c r="C915" s="224">
        <f t="shared" si="34"/>
        <v>41517</v>
      </c>
      <c r="D915" s="221" t="s">
        <v>746</v>
      </c>
      <c r="E915" s="241" t="s">
        <v>486</v>
      </c>
      <c r="F915" s="222" t="s">
        <v>235</v>
      </c>
      <c r="G915" s="56">
        <v>167868000</v>
      </c>
      <c r="H915" s="56"/>
      <c r="I915" s="65">
        <f t="shared" si="33"/>
        <v>8</v>
      </c>
    </row>
    <row r="916" spans="1:9" s="72" customFormat="1" ht="19.5" hidden="1" customHeight="1">
      <c r="A916" s="220">
        <v>41518</v>
      </c>
      <c r="B916" s="223" t="s">
        <v>758</v>
      </c>
      <c r="C916" s="224">
        <f t="shared" si="34"/>
        <v>41518</v>
      </c>
      <c r="D916" s="221" t="s">
        <v>160</v>
      </c>
      <c r="E916" s="241" t="s">
        <v>486</v>
      </c>
      <c r="F916" s="222" t="s">
        <v>232</v>
      </c>
      <c r="G916" s="56"/>
      <c r="H916" s="56">
        <v>90610000</v>
      </c>
      <c r="I916" s="65">
        <f t="shared" si="33"/>
        <v>9</v>
      </c>
    </row>
    <row r="917" spans="1:9" s="72" customFormat="1" ht="19.5" hidden="1" customHeight="1">
      <c r="A917" s="220">
        <v>41542</v>
      </c>
      <c r="B917" s="223" t="s">
        <v>776</v>
      </c>
      <c r="C917" s="224">
        <f t="shared" si="34"/>
        <v>41542</v>
      </c>
      <c r="D917" s="221" t="s">
        <v>750</v>
      </c>
      <c r="E917" s="241" t="s">
        <v>486</v>
      </c>
      <c r="F917" s="222" t="s">
        <v>232</v>
      </c>
      <c r="G917" s="56"/>
      <c r="H917" s="56">
        <v>104400000</v>
      </c>
      <c r="I917" s="65">
        <f t="shared" si="33"/>
        <v>9</v>
      </c>
    </row>
    <row r="918" spans="1:9" s="72" customFormat="1" ht="19.5" hidden="1" customHeight="1">
      <c r="A918" s="220">
        <v>41547</v>
      </c>
      <c r="B918" s="223" t="s">
        <v>797</v>
      </c>
      <c r="C918" s="224">
        <f t="shared" si="34"/>
        <v>41547</v>
      </c>
      <c r="D918" s="221" t="s">
        <v>750</v>
      </c>
      <c r="E918" s="241" t="s">
        <v>486</v>
      </c>
      <c r="F918" s="222" t="s">
        <v>232</v>
      </c>
      <c r="G918" s="56"/>
      <c r="H918" s="56">
        <v>94770000</v>
      </c>
      <c r="I918" s="65">
        <f t="shared" si="33"/>
        <v>9</v>
      </c>
    </row>
    <row r="919" spans="1:9" s="72" customFormat="1" ht="19.5" hidden="1" customHeight="1">
      <c r="A919" s="220">
        <v>41547</v>
      </c>
      <c r="B919" s="223" t="s">
        <v>241</v>
      </c>
      <c r="C919" s="224">
        <f t="shared" si="34"/>
        <v>41547</v>
      </c>
      <c r="D919" s="221" t="s">
        <v>746</v>
      </c>
      <c r="E919" s="241" t="s">
        <v>486</v>
      </c>
      <c r="F919" s="222" t="s">
        <v>235</v>
      </c>
      <c r="G919" s="56">
        <v>289780000</v>
      </c>
      <c r="H919" s="56"/>
      <c r="I919" s="65">
        <f t="shared" si="33"/>
        <v>9</v>
      </c>
    </row>
    <row r="920" spans="1:9" s="72" customFormat="1" ht="19.5" hidden="1" customHeight="1">
      <c r="A920" s="220">
        <v>41562</v>
      </c>
      <c r="B920" s="223" t="s">
        <v>780</v>
      </c>
      <c r="C920" s="224">
        <f t="shared" si="34"/>
        <v>41562</v>
      </c>
      <c r="D920" s="221" t="s">
        <v>750</v>
      </c>
      <c r="E920" s="241" t="s">
        <v>486</v>
      </c>
      <c r="F920" s="222" t="s">
        <v>232</v>
      </c>
      <c r="G920" s="56"/>
      <c r="H920" s="56">
        <v>111283000</v>
      </c>
      <c r="I920" s="65">
        <f t="shared" si="33"/>
        <v>10</v>
      </c>
    </row>
    <row r="921" spans="1:9" s="72" customFormat="1" ht="19.5" hidden="1" customHeight="1">
      <c r="A921" s="220">
        <v>41565</v>
      </c>
      <c r="B921" s="223" t="s">
        <v>787</v>
      </c>
      <c r="C921" s="224">
        <f t="shared" si="34"/>
        <v>41565</v>
      </c>
      <c r="D921" s="221" t="s">
        <v>750</v>
      </c>
      <c r="E921" s="241" t="s">
        <v>486</v>
      </c>
      <c r="F921" s="222" t="s">
        <v>232</v>
      </c>
      <c r="G921" s="56"/>
      <c r="H921" s="56">
        <v>77691000</v>
      </c>
      <c r="I921" s="65">
        <f t="shared" si="33"/>
        <v>10</v>
      </c>
    </row>
    <row r="922" spans="1:9" s="72" customFormat="1" ht="19.5" hidden="1" customHeight="1">
      <c r="A922" s="220">
        <v>41578</v>
      </c>
      <c r="B922" s="223" t="s">
        <v>242</v>
      </c>
      <c r="C922" s="224">
        <f t="shared" si="34"/>
        <v>41578</v>
      </c>
      <c r="D922" s="221" t="s">
        <v>746</v>
      </c>
      <c r="E922" s="241" t="s">
        <v>486</v>
      </c>
      <c r="F922" s="222" t="s">
        <v>235</v>
      </c>
      <c r="G922" s="56">
        <v>188974000</v>
      </c>
      <c r="H922" s="56"/>
      <c r="I922" s="65">
        <f t="shared" si="33"/>
        <v>10</v>
      </c>
    </row>
    <row r="923" spans="1:9" s="72" customFormat="1" ht="19.5" hidden="1" customHeight="1">
      <c r="A923" s="220">
        <v>41596</v>
      </c>
      <c r="B923" s="223" t="s">
        <v>757</v>
      </c>
      <c r="C923" s="224">
        <f t="shared" si="34"/>
        <v>41596</v>
      </c>
      <c r="D923" s="221" t="s">
        <v>160</v>
      </c>
      <c r="E923" s="241" t="s">
        <v>486</v>
      </c>
      <c r="F923" s="222" t="s">
        <v>232</v>
      </c>
      <c r="G923" s="56"/>
      <c r="H923" s="56">
        <v>100657000</v>
      </c>
      <c r="I923" s="65">
        <f t="shared" si="33"/>
        <v>11</v>
      </c>
    </row>
    <row r="924" spans="1:9" s="72" customFormat="1" ht="19.5" hidden="1" customHeight="1">
      <c r="A924" s="220">
        <v>41608</v>
      </c>
      <c r="B924" s="223" t="s">
        <v>243</v>
      </c>
      <c r="C924" s="224">
        <f t="shared" si="34"/>
        <v>41608</v>
      </c>
      <c r="D924" s="221" t="s">
        <v>746</v>
      </c>
      <c r="E924" s="241" t="s">
        <v>486</v>
      </c>
      <c r="F924" s="222" t="s">
        <v>235</v>
      </c>
      <c r="G924" s="56">
        <v>100657000</v>
      </c>
      <c r="H924" s="56"/>
      <c r="I924" s="65">
        <f t="shared" si="33"/>
        <v>11</v>
      </c>
    </row>
    <row r="925" spans="1:9" s="72" customFormat="1" ht="19.5" hidden="1" customHeight="1">
      <c r="A925" s="220">
        <v>41609</v>
      </c>
      <c r="B925" s="223" t="s">
        <v>771</v>
      </c>
      <c r="C925" s="224">
        <f t="shared" si="34"/>
        <v>41609</v>
      </c>
      <c r="D925" s="221" t="s">
        <v>750</v>
      </c>
      <c r="E925" s="241" t="s">
        <v>486</v>
      </c>
      <c r="F925" s="222" t="s">
        <v>232</v>
      </c>
      <c r="G925" s="56"/>
      <c r="H925" s="56">
        <v>115600000</v>
      </c>
      <c r="I925" s="65">
        <f t="shared" si="33"/>
        <v>12</v>
      </c>
    </row>
    <row r="926" spans="1:9" s="72" customFormat="1" ht="19.5" hidden="1" customHeight="1">
      <c r="A926" s="220">
        <v>41615</v>
      </c>
      <c r="B926" s="223" t="s">
        <v>798</v>
      </c>
      <c r="C926" s="224">
        <f t="shared" si="34"/>
        <v>41615</v>
      </c>
      <c r="D926" s="221" t="s">
        <v>750</v>
      </c>
      <c r="E926" s="241" t="s">
        <v>486</v>
      </c>
      <c r="F926" s="222" t="s">
        <v>232</v>
      </c>
      <c r="G926" s="56"/>
      <c r="H926" s="56">
        <v>92940000</v>
      </c>
      <c r="I926" s="65">
        <f t="shared" si="33"/>
        <v>12</v>
      </c>
    </row>
    <row r="927" spans="1:9" s="72" customFormat="1" ht="19.5" hidden="1" customHeight="1">
      <c r="A927" s="220">
        <v>41639</v>
      </c>
      <c r="B927" s="223" t="s">
        <v>244</v>
      </c>
      <c r="C927" s="224">
        <f t="shared" si="34"/>
        <v>41639</v>
      </c>
      <c r="D927" s="221" t="s">
        <v>746</v>
      </c>
      <c r="E927" s="241" t="s">
        <v>486</v>
      </c>
      <c r="F927" s="222" t="s">
        <v>235</v>
      </c>
      <c r="G927" s="56">
        <v>208540000</v>
      </c>
      <c r="H927" s="56"/>
      <c r="I927" s="65">
        <f t="shared" si="33"/>
        <v>12</v>
      </c>
    </row>
    <row r="928" spans="1:9" s="72" customFormat="1" ht="19.5" hidden="1" customHeight="1">
      <c r="A928" s="220">
        <v>41502</v>
      </c>
      <c r="B928" s="223" t="s">
        <v>799</v>
      </c>
      <c r="C928" s="220">
        <f>A928</f>
        <v>41502</v>
      </c>
      <c r="D928" s="221" t="s">
        <v>760</v>
      </c>
      <c r="E928" s="241" t="s">
        <v>487</v>
      </c>
      <c r="F928" s="146" t="s">
        <v>232</v>
      </c>
      <c r="G928" s="57"/>
      <c r="H928" s="56">
        <v>101677000</v>
      </c>
      <c r="I928" s="65">
        <f t="shared" si="33"/>
        <v>8</v>
      </c>
    </row>
    <row r="929" spans="1:9" s="72" customFormat="1" ht="19.5" hidden="1" customHeight="1">
      <c r="A929" s="327">
        <v>41517</v>
      </c>
      <c r="B929" s="330" t="s">
        <v>240</v>
      </c>
      <c r="C929" s="220">
        <f>A929</f>
        <v>41517</v>
      </c>
      <c r="D929" s="221" t="s">
        <v>746</v>
      </c>
      <c r="E929" s="241" t="s">
        <v>487</v>
      </c>
      <c r="F929" s="222" t="s">
        <v>235</v>
      </c>
      <c r="G929" s="237">
        <v>101677000</v>
      </c>
      <c r="H929" s="56"/>
      <c r="I929" s="65">
        <f t="shared" si="33"/>
        <v>8</v>
      </c>
    </row>
    <row r="930" spans="1:9" s="72" customFormat="1" ht="19.5" hidden="1" customHeight="1">
      <c r="A930" s="220">
        <v>41520</v>
      </c>
      <c r="B930" s="223" t="s">
        <v>777</v>
      </c>
      <c r="C930" s="220">
        <f>A930</f>
        <v>41520</v>
      </c>
      <c r="D930" s="221" t="s">
        <v>143</v>
      </c>
      <c r="E930" s="241" t="s">
        <v>487</v>
      </c>
      <c r="F930" s="146" t="s">
        <v>232</v>
      </c>
      <c r="G930" s="56"/>
      <c r="H930" s="56">
        <v>119658000</v>
      </c>
      <c r="I930" s="65">
        <f t="shared" si="33"/>
        <v>9</v>
      </c>
    </row>
    <row r="931" spans="1:9" s="72" customFormat="1" ht="19.5" hidden="1" customHeight="1">
      <c r="A931" s="73">
        <v>41547</v>
      </c>
      <c r="B931" s="333" t="s">
        <v>241</v>
      </c>
      <c r="C931" s="220">
        <f>A931</f>
        <v>41547</v>
      </c>
      <c r="D931" s="221" t="s">
        <v>746</v>
      </c>
      <c r="E931" s="241" t="s">
        <v>487</v>
      </c>
      <c r="F931" s="222" t="s">
        <v>235</v>
      </c>
      <c r="G931" s="237">
        <v>119658000</v>
      </c>
      <c r="H931" s="56"/>
      <c r="I931" s="65">
        <f t="shared" si="33"/>
        <v>9</v>
      </c>
    </row>
    <row r="932" spans="1:9" s="72" customFormat="1" ht="19.5" hidden="1" customHeight="1">
      <c r="A932" s="220">
        <v>41372</v>
      </c>
      <c r="B932" s="223" t="s">
        <v>772</v>
      </c>
      <c r="C932" s="220">
        <f>A932</f>
        <v>41372</v>
      </c>
      <c r="D932" s="221" t="s">
        <v>149</v>
      </c>
      <c r="E932" s="241" t="s">
        <v>488</v>
      </c>
      <c r="F932" s="146" t="s">
        <v>232</v>
      </c>
      <c r="G932" s="57"/>
      <c r="H932" s="56">
        <v>118350000</v>
      </c>
      <c r="I932" s="65">
        <f t="shared" si="33"/>
        <v>4</v>
      </c>
    </row>
    <row r="933" spans="1:9" s="72" customFormat="1" ht="19.5" hidden="1" customHeight="1">
      <c r="A933" s="220">
        <v>41374</v>
      </c>
      <c r="B933" s="223" t="s">
        <v>797</v>
      </c>
      <c r="C933" s="220">
        <f>A933</f>
        <v>41374</v>
      </c>
      <c r="D933" s="221" t="s">
        <v>760</v>
      </c>
      <c r="E933" s="241" t="s">
        <v>488</v>
      </c>
      <c r="F933" s="146" t="s">
        <v>232</v>
      </c>
      <c r="G933" s="56"/>
      <c r="H933" s="56">
        <v>101727500</v>
      </c>
      <c r="I933" s="65">
        <f t="shared" ref="I933:I1282" si="35">IF(A933&lt;&gt;"",MONTH(A933),"")</f>
        <v>4</v>
      </c>
    </row>
    <row r="934" spans="1:9" s="72" customFormat="1" ht="19.5" hidden="1" customHeight="1">
      <c r="A934" s="220">
        <v>41472</v>
      </c>
      <c r="B934" s="329" t="s">
        <v>248</v>
      </c>
      <c r="C934" s="220">
        <f>A934</f>
        <v>41472</v>
      </c>
      <c r="D934" s="221" t="s">
        <v>746</v>
      </c>
      <c r="E934" s="241" t="s">
        <v>488</v>
      </c>
      <c r="F934" s="222" t="s">
        <v>235</v>
      </c>
      <c r="G934" s="237">
        <v>220077500</v>
      </c>
      <c r="H934" s="56"/>
      <c r="I934" s="65">
        <f t="shared" si="35"/>
        <v>7</v>
      </c>
    </row>
    <row r="935" spans="1:9" s="72" customFormat="1" ht="19.5" hidden="1" customHeight="1">
      <c r="A935" s="220">
        <v>41613</v>
      </c>
      <c r="B935" s="223" t="s">
        <v>782</v>
      </c>
      <c r="C935" s="220">
        <f>A935</f>
        <v>41613</v>
      </c>
      <c r="D935" s="221" t="s">
        <v>149</v>
      </c>
      <c r="E935" s="241" t="s">
        <v>488</v>
      </c>
      <c r="F935" s="146" t="s">
        <v>232</v>
      </c>
      <c r="G935" s="56"/>
      <c r="H935" s="56">
        <v>225750000</v>
      </c>
      <c r="I935" s="65">
        <f t="shared" si="35"/>
        <v>12</v>
      </c>
    </row>
    <row r="936" spans="1:9" s="72" customFormat="1" ht="19.5" hidden="1" customHeight="1">
      <c r="A936" s="220">
        <v>41639</v>
      </c>
      <c r="B936" s="329" t="s">
        <v>253</v>
      </c>
      <c r="C936" s="220">
        <f>A936</f>
        <v>41639</v>
      </c>
      <c r="D936" s="221" t="s">
        <v>746</v>
      </c>
      <c r="E936" s="241" t="s">
        <v>488</v>
      </c>
      <c r="F936" s="222" t="s">
        <v>235</v>
      </c>
      <c r="G936" s="237">
        <v>225750000</v>
      </c>
      <c r="H936" s="56"/>
      <c r="I936" s="65">
        <f t="shared" si="35"/>
        <v>12</v>
      </c>
    </row>
    <row r="937" spans="1:9" s="72" customFormat="1" ht="19.5" hidden="1" customHeight="1">
      <c r="A937" s="220">
        <v>41501</v>
      </c>
      <c r="B937" s="223" t="s">
        <v>755</v>
      </c>
      <c r="C937" s="220">
        <f>A937</f>
        <v>41501</v>
      </c>
      <c r="D937" s="221" t="s">
        <v>760</v>
      </c>
      <c r="E937" s="241" t="s">
        <v>489</v>
      </c>
      <c r="F937" s="146" t="s">
        <v>232</v>
      </c>
      <c r="G937" s="57"/>
      <c r="H937" s="56">
        <v>98821000</v>
      </c>
      <c r="I937" s="65">
        <f t="shared" si="35"/>
        <v>8</v>
      </c>
    </row>
    <row r="938" spans="1:9" s="72" customFormat="1" ht="19.5" hidden="1" customHeight="1">
      <c r="A938" s="220">
        <v>41517</v>
      </c>
      <c r="B938" s="220" t="s">
        <v>240</v>
      </c>
      <c r="C938" s="220">
        <f>A938</f>
        <v>41517</v>
      </c>
      <c r="D938" s="221" t="s">
        <v>746</v>
      </c>
      <c r="E938" s="241" t="s">
        <v>489</v>
      </c>
      <c r="F938" s="222" t="s">
        <v>235</v>
      </c>
      <c r="G938" s="237">
        <v>98821000</v>
      </c>
      <c r="H938" s="56"/>
      <c r="I938" s="65">
        <f t="shared" si="35"/>
        <v>8</v>
      </c>
    </row>
    <row r="939" spans="1:9" s="72" customFormat="1" ht="19.5" hidden="1" customHeight="1">
      <c r="A939" s="220">
        <v>41520</v>
      </c>
      <c r="B939" s="223" t="s">
        <v>791</v>
      </c>
      <c r="C939" s="220">
        <f>A939</f>
        <v>41520</v>
      </c>
      <c r="D939" s="221" t="s">
        <v>143</v>
      </c>
      <c r="E939" s="241" t="s">
        <v>489</v>
      </c>
      <c r="F939" s="146" t="s">
        <v>232</v>
      </c>
      <c r="G939" s="56"/>
      <c r="H939" s="56">
        <v>126280000</v>
      </c>
      <c r="I939" s="65">
        <f t="shared" si="35"/>
        <v>9</v>
      </c>
    </row>
    <row r="940" spans="1:9" s="72" customFormat="1" ht="19.5" hidden="1" customHeight="1">
      <c r="A940" s="73">
        <v>41547</v>
      </c>
      <c r="B940" s="330" t="s">
        <v>241</v>
      </c>
      <c r="C940" s="220">
        <f>A940</f>
        <v>41547</v>
      </c>
      <c r="D940" s="221" t="s">
        <v>746</v>
      </c>
      <c r="E940" s="241" t="s">
        <v>489</v>
      </c>
      <c r="F940" s="222" t="s">
        <v>235</v>
      </c>
      <c r="G940" s="237">
        <v>126280000</v>
      </c>
      <c r="H940" s="56"/>
      <c r="I940" s="65">
        <f t="shared" si="35"/>
        <v>9</v>
      </c>
    </row>
    <row r="941" spans="1:9" s="72" customFormat="1" ht="19.5" hidden="1" customHeight="1">
      <c r="A941" s="220">
        <v>41502</v>
      </c>
      <c r="B941" s="223" t="s">
        <v>784</v>
      </c>
      <c r="C941" s="220">
        <f t="shared" ref="C941:C957" si="36">A941</f>
        <v>41502</v>
      </c>
      <c r="D941" s="221" t="s">
        <v>145</v>
      </c>
      <c r="E941" s="241" t="s">
        <v>490</v>
      </c>
      <c r="F941" s="146" t="s">
        <v>232</v>
      </c>
      <c r="G941" s="57"/>
      <c r="H941" s="56">
        <v>99414000</v>
      </c>
      <c r="I941" s="65">
        <f t="shared" si="35"/>
        <v>8</v>
      </c>
    </row>
    <row r="942" spans="1:9" s="72" customFormat="1" ht="19.5" hidden="1" customHeight="1">
      <c r="A942" s="73">
        <v>41517</v>
      </c>
      <c r="B942" s="58" t="s">
        <v>250</v>
      </c>
      <c r="C942" s="220">
        <f t="shared" si="36"/>
        <v>41517</v>
      </c>
      <c r="D942" s="221" t="s">
        <v>746</v>
      </c>
      <c r="E942" s="241" t="s">
        <v>490</v>
      </c>
      <c r="F942" s="222" t="s">
        <v>235</v>
      </c>
      <c r="G942" s="237">
        <v>99414000</v>
      </c>
      <c r="H942" s="56"/>
      <c r="I942" s="65">
        <f t="shared" si="35"/>
        <v>8</v>
      </c>
    </row>
    <row r="943" spans="1:9" s="72" customFormat="1" ht="19.5" hidden="1" customHeight="1">
      <c r="A943" s="220">
        <v>41529</v>
      </c>
      <c r="B943" s="223" t="s">
        <v>783</v>
      </c>
      <c r="C943" s="220">
        <f t="shared" si="36"/>
        <v>41529</v>
      </c>
      <c r="D943" s="221" t="s">
        <v>145</v>
      </c>
      <c r="E943" s="241" t="s">
        <v>490</v>
      </c>
      <c r="F943" s="146" t="s">
        <v>232</v>
      </c>
      <c r="G943" s="56"/>
      <c r="H943" s="56">
        <v>74160000</v>
      </c>
      <c r="I943" s="65">
        <f t="shared" si="35"/>
        <v>9</v>
      </c>
    </row>
    <row r="944" spans="1:9" s="72" customFormat="1" ht="19.5" hidden="1" customHeight="1">
      <c r="A944" s="220">
        <v>41547</v>
      </c>
      <c r="B944" s="330" t="s">
        <v>251</v>
      </c>
      <c r="C944" s="220">
        <f t="shared" si="36"/>
        <v>41547</v>
      </c>
      <c r="D944" s="221" t="s">
        <v>746</v>
      </c>
      <c r="E944" s="241" t="s">
        <v>490</v>
      </c>
      <c r="F944" s="222" t="s">
        <v>235</v>
      </c>
      <c r="G944" s="237">
        <v>74160000</v>
      </c>
      <c r="H944" s="56"/>
      <c r="I944" s="65">
        <f t="shared" si="35"/>
        <v>9</v>
      </c>
    </row>
    <row r="945" spans="1:9" s="72" customFormat="1" ht="19.5" hidden="1" customHeight="1">
      <c r="A945" s="220">
        <v>41548</v>
      </c>
      <c r="B945" s="223" t="s">
        <v>785</v>
      </c>
      <c r="C945" s="220">
        <f t="shared" si="36"/>
        <v>41548</v>
      </c>
      <c r="D945" s="221" t="s">
        <v>143</v>
      </c>
      <c r="E945" s="241" t="s">
        <v>490</v>
      </c>
      <c r="F945" s="146" t="s">
        <v>232</v>
      </c>
      <c r="G945" s="56"/>
      <c r="H945" s="56">
        <v>81880000</v>
      </c>
      <c r="I945" s="65">
        <f t="shared" si="35"/>
        <v>10</v>
      </c>
    </row>
    <row r="946" spans="1:9" s="72" customFormat="1" ht="19.5" hidden="1" customHeight="1">
      <c r="A946" s="220">
        <v>41550</v>
      </c>
      <c r="B946" s="223" t="s">
        <v>777</v>
      </c>
      <c r="C946" s="220">
        <f t="shared" si="36"/>
        <v>41550</v>
      </c>
      <c r="D946" s="221" t="s">
        <v>143</v>
      </c>
      <c r="E946" s="241" t="s">
        <v>490</v>
      </c>
      <c r="F946" s="146" t="s">
        <v>232</v>
      </c>
      <c r="G946" s="56"/>
      <c r="H946" s="56">
        <v>62882000</v>
      </c>
      <c r="I946" s="65">
        <f t="shared" si="35"/>
        <v>10</v>
      </c>
    </row>
    <row r="947" spans="1:9" s="72" customFormat="1" ht="19.5" hidden="1" customHeight="1">
      <c r="A947" s="220">
        <v>41578</v>
      </c>
      <c r="B947" s="330" t="s">
        <v>255</v>
      </c>
      <c r="C947" s="220">
        <f t="shared" si="36"/>
        <v>41578</v>
      </c>
      <c r="D947" s="221" t="s">
        <v>746</v>
      </c>
      <c r="E947" s="241" t="s">
        <v>490</v>
      </c>
      <c r="F947" s="222" t="s">
        <v>235</v>
      </c>
      <c r="G947" s="239">
        <v>144762000</v>
      </c>
      <c r="H947" s="59"/>
      <c r="I947" s="65"/>
    </row>
    <row r="948" spans="1:9" s="72" customFormat="1" ht="19.5" hidden="1" customHeight="1">
      <c r="A948" s="220">
        <v>41502</v>
      </c>
      <c r="B948" s="223" t="s">
        <v>776</v>
      </c>
      <c r="C948" s="220">
        <f t="shared" si="36"/>
        <v>41502</v>
      </c>
      <c r="D948" s="221" t="s">
        <v>145</v>
      </c>
      <c r="E948" s="241" t="s">
        <v>491</v>
      </c>
      <c r="F948" s="146" t="s">
        <v>232</v>
      </c>
      <c r="G948" s="57"/>
      <c r="H948" s="56">
        <v>99558000</v>
      </c>
      <c r="I948" s="65"/>
    </row>
    <row r="949" spans="1:9" s="72" customFormat="1" ht="19.5" hidden="1" customHeight="1">
      <c r="A949" s="220">
        <v>41517</v>
      </c>
      <c r="B949" s="220" t="s">
        <v>240</v>
      </c>
      <c r="C949" s="220">
        <f t="shared" si="36"/>
        <v>41517</v>
      </c>
      <c r="D949" s="221" t="s">
        <v>746</v>
      </c>
      <c r="E949" s="241" t="s">
        <v>491</v>
      </c>
      <c r="F949" s="222" t="s">
        <v>235</v>
      </c>
      <c r="G949" s="237">
        <v>99558000</v>
      </c>
      <c r="H949" s="56"/>
      <c r="I949" s="65"/>
    </row>
    <row r="950" spans="1:9" s="72" customFormat="1" ht="19.5" hidden="1" customHeight="1">
      <c r="A950" s="220">
        <v>41525</v>
      </c>
      <c r="B950" s="223" t="s">
        <v>770</v>
      </c>
      <c r="C950" s="220">
        <f t="shared" si="36"/>
        <v>41525</v>
      </c>
      <c r="D950" s="221" t="s">
        <v>145</v>
      </c>
      <c r="E950" s="241" t="s">
        <v>491</v>
      </c>
      <c r="F950" s="146" t="s">
        <v>232</v>
      </c>
      <c r="G950" s="56"/>
      <c r="H950" s="56">
        <v>99558000</v>
      </c>
      <c r="I950" s="65"/>
    </row>
    <row r="951" spans="1:9" s="72" customFormat="1" ht="19.5" hidden="1" customHeight="1">
      <c r="A951" s="73">
        <v>41547</v>
      </c>
      <c r="B951" s="330" t="s">
        <v>241</v>
      </c>
      <c r="C951" s="220">
        <f t="shared" si="36"/>
        <v>41547</v>
      </c>
      <c r="D951" s="221" t="s">
        <v>746</v>
      </c>
      <c r="E951" s="241" t="s">
        <v>491</v>
      </c>
      <c r="F951" s="222" t="s">
        <v>235</v>
      </c>
      <c r="G951" s="237">
        <v>99558000</v>
      </c>
      <c r="H951" s="56"/>
      <c r="I951" s="65"/>
    </row>
    <row r="952" spans="1:9" s="72" customFormat="1" ht="19.5" hidden="1" customHeight="1">
      <c r="A952" s="220">
        <v>41548</v>
      </c>
      <c r="B952" s="223" t="s">
        <v>758</v>
      </c>
      <c r="C952" s="220">
        <f t="shared" si="36"/>
        <v>41548</v>
      </c>
      <c r="D952" s="221" t="s">
        <v>143</v>
      </c>
      <c r="E952" s="241" t="s">
        <v>491</v>
      </c>
      <c r="F952" s="146" t="s">
        <v>232</v>
      </c>
      <c r="G952" s="56"/>
      <c r="H952" s="56">
        <v>92299000</v>
      </c>
      <c r="I952" s="65"/>
    </row>
    <row r="953" spans="1:9" s="72" customFormat="1" ht="19.5" hidden="1" customHeight="1">
      <c r="A953" s="220">
        <v>41550</v>
      </c>
      <c r="B953" s="223" t="s">
        <v>754</v>
      </c>
      <c r="C953" s="220">
        <f t="shared" si="36"/>
        <v>41550</v>
      </c>
      <c r="D953" s="221" t="s">
        <v>143</v>
      </c>
      <c r="E953" s="241" t="s">
        <v>491</v>
      </c>
      <c r="F953" s="146" t="s">
        <v>232</v>
      </c>
      <c r="G953" s="56"/>
      <c r="H953" s="56">
        <v>66240000</v>
      </c>
      <c r="I953" s="65"/>
    </row>
    <row r="954" spans="1:9" s="72" customFormat="1" ht="19.5" hidden="1" customHeight="1">
      <c r="A954" s="73">
        <v>41578</v>
      </c>
      <c r="B954" s="330" t="s">
        <v>242</v>
      </c>
      <c r="C954" s="220">
        <f t="shared" si="36"/>
        <v>41578</v>
      </c>
      <c r="D954" s="221" t="s">
        <v>746</v>
      </c>
      <c r="E954" s="241" t="s">
        <v>491</v>
      </c>
      <c r="F954" s="222" t="s">
        <v>235</v>
      </c>
      <c r="G954" s="237">
        <v>158539000</v>
      </c>
      <c r="H954" s="56"/>
      <c r="I954" s="65"/>
    </row>
    <row r="955" spans="1:9" s="72" customFormat="1" ht="19.5" hidden="1" customHeight="1">
      <c r="A955" s="220">
        <v>41624</v>
      </c>
      <c r="B955" s="223" t="s">
        <v>800</v>
      </c>
      <c r="C955" s="220">
        <f t="shared" si="36"/>
        <v>41624</v>
      </c>
      <c r="D955" s="221" t="s">
        <v>145</v>
      </c>
      <c r="E955" s="241" t="s">
        <v>491</v>
      </c>
      <c r="F955" s="146" t="s">
        <v>232</v>
      </c>
      <c r="G955" s="56"/>
      <c r="H955" s="56">
        <v>56556000</v>
      </c>
      <c r="I955" s="65"/>
    </row>
    <row r="956" spans="1:9" s="72" customFormat="1" ht="19.5" hidden="1" customHeight="1">
      <c r="A956" s="220">
        <v>41626</v>
      </c>
      <c r="B956" s="223" t="s">
        <v>801</v>
      </c>
      <c r="C956" s="220">
        <f t="shared" si="36"/>
        <v>41626</v>
      </c>
      <c r="D956" s="221" t="s">
        <v>145</v>
      </c>
      <c r="E956" s="241" t="s">
        <v>491</v>
      </c>
      <c r="F956" s="146" t="s">
        <v>232</v>
      </c>
      <c r="G956" s="59"/>
      <c r="H956" s="59">
        <v>58644000</v>
      </c>
      <c r="I956" s="65"/>
    </row>
    <row r="957" spans="1:9" s="72" customFormat="1" ht="19.5" hidden="1" customHeight="1">
      <c r="A957" s="220">
        <v>41639</v>
      </c>
      <c r="B957" s="329" t="s">
        <v>244</v>
      </c>
      <c r="C957" s="220">
        <f t="shared" si="36"/>
        <v>41639</v>
      </c>
      <c r="D957" s="221" t="s">
        <v>746</v>
      </c>
      <c r="E957" s="241" t="s">
        <v>491</v>
      </c>
      <c r="F957" s="222" t="s">
        <v>235</v>
      </c>
      <c r="G957" s="239">
        <v>115200000</v>
      </c>
      <c r="H957" s="59"/>
      <c r="I957" s="65"/>
    </row>
    <row r="958" spans="1:9" s="72" customFormat="1" ht="19.5" hidden="1" customHeight="1">
      <c r="A958" s="73">
        <v>41393</v>
      </c>
      <c r="B958" s="58" t="s">
        <v>234</v>
      </c>
      <c r="C958" s="220">
        <f>A958</f>
        <v>41393</v>
      </c>
      <c r="D958" s="221" t="s">
        <v>746</v>
      </c>
      <c r="E958" s="241" t="s">
        <v>75</v>
      </c>
      <c r="F958" s="222" t="s">
        <v>235</v>
      </c>
      <c r="G958" s="339">
        <v>320356000</v>
      </c>
      <c r="H958" s="56"/>
      <c r="I958" s="65"/>
    </row>
    <row r="959" spans="1:9" s="72" customFormat="1" ht="19.5" hidden="1" customHeight="1">
      <c r="A959" s="73">
        <v>41423</v>
      </c>
      <c r="B959" s="330" t="s">
        <v>246</v>
      </c>
      <c r="C959" s="220">
        <f>A959</f>
        <v>41423</v>
      </c>
      <c r="D959" s="221" t="s">
        <v>746</v>
      </c>
      <c r="E959" s="241" t="s">
        <v>75</v>
      </c>
      <c r="F959" s="222" t="s">
        <v>235</v>
      </c>
      <c r="G959" s="339">
        <v>155791000</v>
      </c>
      <c r="H959" s="56"/>
      <c r="I959" s="65"/>
    </row>
    <row r="960" spans="1:9" s="72" customFormat="1" ht="19.5" hidden="1" customHeight="1">
      <c r="A960" s="327">
        <v>41340</v>
      </c>
      <c r="B960" s="58" t="s">
        <v>785</v>
      </c>
      <c r="C960" s="73">
        <v>41310</v>
      </c>
      <c r="D960" s="221" t="s">
        <v>145</v>
      </c>
      <c r="E960" s="241" t="s">
        <v>75</v>
      </c>
      <c r="F960" s="146" t="s">
        <v>232</v>
      </c>
      <c r="G960" s="237"/>
      <c r="H960" s="56">
        <v>77010000</v>
      </c>
      <c r="I960" s="65"/>
    </row>
    <row r="961" spans="1:9" s="72" customFormat="1" ht="19.5" hidden="1" customHeight="1">
      <c r="A961" s="220">
        <v>41343</v>
      </c>
      <c r="B961" s="340" t="s">
        <v>751</v>
      </c>
      <c r="C961" s="220">
        <f t="shared" ref="C961:C974" si="37">A961</f>
        <v>41343</v>
      </c>
      <c r="D961" s="221" t="s">
        <v>148</v>
      </c>
      <c r="E961" s="241" t="s">
        <v>75</v>
      </c>
      <c r="F961" s="146" t="s">
        <v>232</v>
      </c>
      <c r="G961" s="56"/>
      <c r="H961" s="56">
        <v>144153000</v>
      </c>
      <c r="I961" s="65"/>
    </row>
    <row r="962" spans="1:9" s="72" customFormat="1" ht="19.5" hidden="1" customHeight="1">
      <c r="A962" s="220">
        <v>41452</v>
      </c>
      <c r="B962" s="329" t="s">
        <v>247</v>
      </c>
      <c r="C962" s="220">
        <f t="shared" si="37"/>
        <v>41452</v>
      </c>
      <c r="D962" s="221" t="s">
        <v>746</v>
      </c>
      <c r="E962" s="241" t="s">
        <v>75</v>
      </c>
      <c r="F962" s="222" t="s">
        <v>235</v>
      </c>
      <c r="G962" s="237">
        <v>221163000</v>
      </c>
      <c r="H962" s="56"/>
      <c r="I962" s="65"/>
    </row>
    <row r="963" spans="1:9" s="72" customFormat="1" ht="19.5" hidden="1" customHeight="1">
      <c r="A963" s="220">
        <v>41366</v>
      </c>
      <c r="B963" s="340" t="s">
        <v>791</v>
      </c>
      <c r="C963" s="220">
        <f t="shared" si="37"/>
        <v>41366</v>
      </c>
      <c r="D963" s="221" t="s">
        <v>148</v>
      </c>
      <c r="E963" s="241" t="s">
        <v>75</v>
      </c>
      <c r="F963" s="146" t="s">
        <v>232</v>
      </c>
      <c r="G963" s="56"/>
      <c r="H963" s="56">
        <v>133028000</v>
      </c>
      <c r="I963" s="65"/>
    </row>
    <row r="964" spans="1:9" s="72" customFormat="1" ht="19.5" hidden="1" customHeight="1">
      <c r="A964" s="220">
        <v>41373</v>
      </c>
      <c r="B964" s="340" t="s">
        <v>794</v>
      </c>
      <c r="C964" s="220">
        <f t="shared" si="37"/>
        <v>41373</v>
      </c>
      <c r="D964" s="221" t="s">
        <v>760</v>
      </c>
      <c r="E964" s="241" t="s">
        <v>75</v>
      </c>
      <c r="F964" s="146" t="s">
        <v>232</v>
      </c>
      <c r="G964" s="57"/>
      <c r="H964" s="56">
        <v>100100000</v>
      </c>
      <c r="I964" s="65"/>
    </row>
    <row r="965" spans="1:9" s="72" customFormat="1" ht="19.5" hidden="1" customHeight="1">
      <c r="A965" s="220">
        <v>41472</v>
      </c>
      <c r="B965" s="329" t="s">
        <v>248</v>
      </c>
      <c r="C965" s="220">
        <f t="shared" si="37"/>
        <v>41472</v>
      </c>
      <c r="D965" s="221" t="s">
        <v>746</v>
      </c>
      <c r="E965" s="241" t="s">
        <v>75</v>
      </c>
      <c r="F965" s="222" t="s">
        <v>235</v>
      </c>
      <c r="G965" s="237">
        <v>233128000</v>
      </c>
      <c r="H965" s="56"/>
      <c r="I965" s="65"/>
    </row>
    <row r="966" spans="1:9" s="72" customFormat="1" ht="19.5" hidden="1" customHeight="1">
      <c r="A966" s="73">
        <v>41411</v>
      </c>
      <c r="B966" s="238" t="s">
        <v>787</v>
      </c>
      <c r="C966" s="220">
        <f t="shared" si="37"/>
        <v>41411</v>
      </c>
      <c r="D966" s="221" t="s">
        <v>765</v>
      </c>
      <c r="E966" s="241" t="s">
        <v>75</v>
      </c>
      <c r="F966" s="146" t="s">
        <v>232</v>
      </c>
      <c r="G966" s="57"/>
      <c r="H966" s="56">
        <v>81250000</v>
      </c>
      <c r="I966" s="65"/>
    </row>
    <row r="967" spans="1:9" s="72" customFormat="1" ht="19.5" hidden="1" customHeight="1">
      <c r="A967" s="73">
        <v>41486</v>
      </c>
      <c r="B967" s="58" t="s">
        <v>249</v>
      </c>
      <c r="C967" s="220">
        <f t="shared" si="37"/>
        <v>41486</v>
      </c>
      <c r="D967" s="221" t="s">
        <v>746</v>
      </c>
      <c r="E967" s="241" t="s">
        <v>75</v>
      </c>
      <c r="F967" s="222" t="s">
        <v>235</v>
      </c>
      <c r="G967" s="237">
        <v>81250000</v>
      </c>
      <c r="H967" s="56"/>
      <c r="I967" s="65"/>
    </row>
    <row r="968" spans="1:9" s="72" customFormat="1" ht="19.5" hidden="1" customHeight="1">
      <c r="A968" s="220">
        <v>41524</v>
      </c>
      <c r="B968" s="340" t="s">
        <v>757</v>
      </c>
      <c r="C968" s="220">
        <f t="shared" si="37"/>
        <v>41524</v>
      </c>
      <c r="D968" s="221" t="s">
        <v>143</v>
      </c>
      <c r="E968" s="241" t="s">
        <v>75</v>
      </c>
      <c r="F968" s="146" t="s">
        <v>232</v>
      </c>
      <c r="G968" s="56"/>
      <c r="H968" s="56">
        <v>125840000</v>
      </c>
      <c r="I968" s="65"/>
    </row>
    <row r="969" spans="1:9" s="72" customFormat="1" ht="19.5" hidden="1" customHeight="1">
      <c r="A969" s="220">
        <v>41547</v>
      </c>
      <c r="B969" s="330" t="s">
        <v>251</v>
      </c>
      <c r="C969" s="220">
        <f t="shared" si="37"/>
        <v>41547</v>
      </c>
      <c r="D969" s="221" t="s">
        <v>746</v>
      </c>
      <c r="E969" s="241" t="s">
        <v>75</v>
      </c>
      <c r="F969" s="222" t="s">
        <v>235</v>
      </c>
      <c r="G969" s="339">
        <v>125840000</v>
      </c>
      <c r="H969" s="56"/>
      <c r="I969" s="65"/>
    </row>
    <row r="970" spans="1:9" s="72" customFormat="1" ht="19.5" hidden="1" customHeight="1">
      <c r="A970" s="220">
        <v>41564</v>
      </c>
      <c r="B970" s="63" t="s">
        <v>781</v>
      </c>
      <c r="C970" s="220">
        <f t="shared" si="37"/>
        <v>41564</v>
      </c>
      <c r="D970" s="221" t="s">
        <v>143</v>
      </c>
      <c r="E970" s="241" t="s">
        <v>75</v>
      </c>
      <c r="F970" s="146" t="s">
        <v>232</v>
      </c>
      <c r="G970" s="57"/>
      <c r="H970" s="56">
        <v>122130000</v>
      </c>
      <c r="I970" s="65"/>
    </row>
    <row r="971" spans="1:9" s="72" customFormat="1" ht="19.5" hidden="1" customHeight="1">
      <c r="A971" s="220">
        <v>41578</v>
      </c>
      <c r="B971" s="330" t="s">
        <v>255</v>
      </c>
      <c r="C971" s="220">
        <f t="shared" si="37"/>
        <v>41578</v>
      </c>
      <c r="D971" s="221" t="s">
        <v>746</v>
      </c>
      <c r="E971" s="241" t="s">
        <v>75</v>
      </c>
      <c r="F971" s="222" t="s">
        <v>235</v>
      </c>
      <c r="G971" s="339">
        <v>122130000</v>
      </c>
      <c r="H971" s="56"/>
      <c r="I971" s="65"/>
    </row>
    <row r="972" spans="1:9" s="72" customFormat="1" ht="19.5" hidden="1" customHeight="1">
      <c r="A972" s="220">
        <v>41610</v>
      </c>
      <c r="B972" s="63" t="s">
        <v>770</v>
      </c>
      <c r="C972" s="220">
        <f t="shared" si="37"/>
        <v>41610</v>
      </c>
      <c r="D972" s="221" t="s">
        <v>143</v>
      </c>
      <c r="E972" s="241" t="s">
        <v>75</v>
      </c>
      <c r="F972" s="146" t="s">
        <v>232</v>
      </c>
      <c r="G972" s="56"/>
      <c r="H972" s="56">
        <v>26840000</v>
      </c>
      <c r="I972" s="65"/>
    </row>
    <row r="973" spans="1:9" s="72" customFormat="1" ht="19.5" hidden="1" customHeight="1">
      <c r="A973" s="327">
        <v>41614</v>
      </c>
      <c r="B973" s="238" t="s">
        <v>749</v>
      </c>
      <c r="C973" s="220">
        <f t="shared" si="37"/>
        <v>41614</v>
      </c>
      <c r="D973" s="221" t="s">
        <v>148</v>
      </c>
      <c r="E973" s="241" t="s">
        <v>75</v>
      </c>
      <c r="F973" s="146" t="s">
        <v>232</v>
      </c>
      <c r="G973" s="57"/>
      <c r="H973" s="56">
        <v>140154500</v>
      </c>
      <c r="I973" s="65"/>
    </row>
    <row r="974" spans="1:9" s="72" customFormat="1" ht="19.5" hidden="1" customHeight="1">
      <c r="A974" s="220">
        <v>41639</v>
      </c>
      <c r="B974" s="329" t="s">
        <v>253</v>
      </c>
      <c r="C974" s="220">
        <f t="shared" si="37"/>
        <v>41639</v>
      </c>
      <c r="D974" s="221" t="s">
        <v>746</v>
      </c>
      <c r="E974" s="241" t="s">
        <v>75</v>
      </c>
      <c r="F974" s="222" t="s">
        <v>235</v>
      </c>
      <c r="G974" s="339">
        <v>166994500</v>
      </c>
      <c r="H974" s="56"/>
      <c r="I974" s="65"/>
    </row>
    <row r="975" spans="1:9" s="72" customFormat="1" ht="19.5" hidden="1" customHeight="1">
      <c r="A975" s="73">
        <v>41393</v>
      </c>
      <c r="B975" s="330" t="s">
        <v>245</v>
      </c>
      <c r="C975" s="73">
        <f>A975</f>
        <v>41393</v>
      </c>
      <c r="D975" s="221" t="s">
        <v>746</v>
      </c>
      <c r="E975" s="241" t="s">
        <v>492</v>
      </c>
      <c r="F975" s="222" t="s">
        <v>235</v>
      </c>
      <c r="G975" s="237">
        <v>158536000</v>
      </c>
      <c r="H975" s="56"/>
      <c r="I975" s="65"/>
    </row>
    <row r="976" spans="1:9" s="72" customFormat="1" ht="19.5" hidden="1" customHeight="1">
      <c r="A976" s="73">
        <v>41393</v>
      </c>
      <c r="B976" s="330" t="s">
        <v>245</v>
      </c>
      <c r="C976" s="220">
        <f t="shared" ref="C976:C1039" si="38">A976</f>
        <v>41393</v>
      </c>
      <c r="D976" s="221" t="s">
        <v>746</v>
      </c>
      <c r="E976" s="241" t="s">
        <v>76</v>
      </c>
      <c r="F976" s="222" t="s">
        <v>235</v>
      </c>
      <c r="G976" s="237">
        <v>14250000</v>
      </c>
      <c r="H976" s="56"/>
      <c r="I976" s="65"/>
    </row>
    <row r="977" spans="1:9" s="72" customFormat="1" ht="19.5" hidden="1" customHeight="1">
      <c r="A977" s="327">
        <v>41276</v>
      </c>
      <c r="B977" s="328" t="s">
        <v>791</v>
      </c>
      <c r="C977" s="220">
        <f t="shared" si="38"/>
        <v>41276</v>
      </c>
      <c r="D977" s="221" t="s">
        <v>143</v>
      </c>
      <c r="E977" s="241" t="s">
        <v>76</v>
      </c>
      <c r="F977" s="146" t="s">
        <v>232</v>
      </c>
      <c r="G977" s="57"/>
      <c r="H977" s="56">
        <v>90200000</v>
      </c>
      <c r="I977" s="65"/>
    </row>
    <row r="978" spans="1:9" s="72" customFormat="1" ht="19.5" hidden="1" customHeight="1">
      <c r="A978" s="220">
        <v>41277</v>
      </c>
      <c r="B978" s="223" t="s">
        <v>753</v>
      </c>
      <c r="C978" s="220">
        <f t="shared" si="38"/>
        <v>41277</v>
      </c>
      <c r="D978" s="221" t="s">
        <v>143</v>
      </c>
      <c r="E978" s="241" t="s">
        <v>76</v>
      </c>
      <c r="F978" s="146" t="s">
        <v>232</v>
      </c>
      <c r="G978" s="56"/>
      <c r="H978" s="56">
        <v>130985000</v>
      </c>
      <c r="I978" s="65"/>
    </row>
    <row r="979" spans="1:9" s="72" customFormat="1" ht="19.5" hidden="1" customHeight="1">
      <c r="A979" s="73">
        <v>41447</v>
      </c>
      <c r="B979" s="58" t="s">
        <v>237</v>
      </c>
      <c r="C979" s="220">
        <f t="shared" si="38"/>
        <v>41447</v>
      </c>
      <c r="D979" s="221" t="s">
        <v>746</v>
      </c>
      <c r="E979" s="241" t="s">
        <v>76</v>
      </c>
      <c r="F979" s="222" t="s">
        <v>235</v>
      </c>
      <c r="G979" s="237">
        <v>221185000</v>
      </c>
      <c r="H979" s="56"/>
      <c r="I979" s="65"/>
    </row>
    <row r="980" spans="1:9" s="72" customFormat="1" ht="19.5" hidden="1" customHeight="1">
      <c r="A980" s="73">
        <v>41344</v>
      </c>
      <c r="B980" s="238" t="s">
        <v>783</v>
      </c>
      <c r="C980" s="220">
        <f t="shared" si="38"/>
        <v>41344</v>
      </c>
      <c r="D980" s="221" t="s">
        <v>148</v>
      </c>
      <c r="E980" s="241" t="s">
        <v>76</v>
      </c>
      <c r="F980" s="146" t="s">
        <v>232</v>
      </c>
      <c r="G980" s="57"/>
      <c r="H980" s="56">
        <v>157437000</v>
      </c>
      <c r="I980" s="65"/>
    </row>
    <row r="981" spans="1:9" s="72" customFormat="1" ht="19.5" hidden="1" customHeight="1">
      <c r="A981" s="73">
        <v>41447</v>
      </c>
      <c r="B981" s="58" t="s">
        <v>237</v>
      </c>
      <c r="C981" s="220">
        <f t="shared" si="38"/>
        <v>41447</v>
      </c>
      <c r="D981" s="221" t="s">
        <v>746</v>
      </c>
      <c r="E981" s="241" t="s">
        <v>76</v>
      </c>
      <c r="F981" s="222" t="s">
        <v>235</v>
      </c>
      <c r="G981" s="341">
        <v>157437000</v>
      </c>
      <c r="H981" s="56"/>
      <c r="I981" s="65"/>
    </row>
    <row r="982" spans="1:9" s="72" customFormat="1" ht="19.5" hidden="1" customHeight="1">
      <c r="A982" s="220">
        <v>41370</v>
      </c>
      <c r="B982" s="223" t="s">
        <v>775</v>
      </c>
      <c r="C982" s="220">
        <f t="shared" si="38"/>
        <v>41370</v>
      </c>
      <c r="D982" s="221" t="s">
        <v>159</v>
      </c>
      <c r="E982" s="241" t="s">
        <v>76</v>
      </c>
      <c r="F982" s="146" t="s">
        <v>232</v>
      </c>
      <c r="G982" s="56"/>
      <c r="H982" s="56">
        <v>141408000</v>
      </c>
      <c r="I982" s="65"/>
    </row>
    <row r="983" spans="1:9" s="72" customFormat="1" ht="19.5" hidden="1" customHeight="1">
      <c r="A983" s="220">
        <v>41374</v>
      </c>
      <c r="B983" s="220" t="s">
        <v>802</v>
      </c>
      <c r="C983" s="220">
        <f t="shared" si="38"/>
        <v>41374</v>
      </c>
      <c r="D983" s="221" t="s">
        <v>760</v>
      </c>
      <c r="E983" s="241" t="s">
        <v>76</v>
      </c>
      <c r="F983" s="146" t="s">
        <v>232</v>
      </c>
      <c r="G983" s="56"/>
      <c r="H983" s="56">
        <v>103110000</v>
      </c>
      <c r="I983" s="65"/>
    </row>
    <row r="984" spans="1:9" s="72" customFormat="1" ht="19.5" hidden="1" customHeight="1">
      <c r="A984" s="73">
        <v>41466</v>
      </c>
      <c r="B984" s="330" t="s">
        <v>238</v>
      </c>
      <c r="C984" s="220">
        <f t="shared" si="38"/>
        <v>41466</v>
      </c>
      <c r="D984" s="221" t="s">
        <v>746</v>
      </c>
      <c r="E984" s="241" t="s">
        <v>76</v>
      </c>
      <c r="F984" s="222" t="s">
        <v>235</v>
      </c>
      <c r="G984" s="237">
        <v>244518000</v>
      </c>
      <c r="H984" s="56"/>
      <c r="I984" s="65"/>
    </row>
    <row r="985" spans="1:9" s="72" customFormat="1" ht="19.5" hidden="1" customHeight="1">
      <c r="A985" s="220">
        <v>41397</v>
      </c>
      <c r="B985" s="223" t="s">
        <v>753</v>
      </c>
      <c r="C985" s="220">
        <f t="shared" si="38"/>
        <v>41397</v>
      </c>
      <c r="D985" s="221" t="s">
        <v>148</v>
      </c>
      <c r="E985" s="241" t="s">
        <v>76</v>
      </c>
      <c r="F985" s="146" t="s">
        <v>232</v>
      </c>
      <c r="G985" s="56"/>
      <c r="H985" s="56">
        <v>138707000</v>
      </c>
      <c r="I985" s="65"/>
    </row>
    <row r="986" spans="1:9" s="72" customFormat="1" ht="19.5" hidden="1" customHeight="1">
      <c r="A986" s="73">
        <v>41466</v>
      </c>
      <c r="B986" s="330" t="s">
        <v>238</v>
      </c>
      <c r="C986" s="220">
        <f t="shared" si="38"/>
        <v>41466</v>
      </c>
      <c r="D986" s="221" t="s">
        <v>746</v>
      </c>
      <c r="E986" s="241" t="s">
        <v>76</v>
      </c>
      <c r="F986" s="222" t="s">
        <v>235</v>
      </c>
      <c r="G986" s="341">
        <v>138707000</v>
      </c>
      <c r="H986" s="56"/>
      <c r="I986" s="65"/>
    </row>
    <row r="987" spans="1:9" s="72" customFormat="1" ht="19.5" hidden="1" customHeight="1">
      <c r="A987" s="220">
        <v>41504</v>
      </c>
      <c r="B987" s="223" t="s">
        <v>797</v>
      </c>
      <c r="C987" s="220">
        <f t="shared" si="38"/>
        <v>41504</v>
      </c>
      <c r="D987" s="221" t="s">
        <v>760</v>
      </c>
      <c r="E987" s="241" t="s">
        <v>76</v>
      </c>
      <c r="F987" s="146" t="s">
        <v>232</v>
      </c>
      <c r="G987" s="56"/>
      <c r="H987" s="56">
        <v>97580000</v>
      </c>
      <c r="I987" s="65"/>
    </row>
    <row r="988" spans="1:9" s="72" customFormat="1" ht="19.5" hidden="1" customHeight="1">
      <c r="A988" s="220">
        <v>41517</v>
      </c>
      <c r="B988" s="220" t="s">
        <v>240</v>
      </c>
      <c r="C988" s="220">
        <f t="shared" si="38"/>
        <v>41517</v>
      </c>
      <c r="D988" s="221" t="s">
        <v>746</v>
      </c>
      <c r="E988" s="241" t="s">
        <v>76</v>
      </c>
      <c r="F988" s="222" t="s">
        <v>235</v>
      </c>
      <c r="G988" s="341">
        <v>97580000</v>
      </c>
      <c r="H988" s="56"/>
      <c r="I988" s="65"/>
    </row>
    <row r="989" spans="1:9" s="72" customFormat="1" ht="19.5" hidden="1" customHeight="1">
      <c r="A989" s="220">
        <v>41564</v>
      </c>
      <c r="B989" s="223" t="s">
        <v>747</v>
      </c>
      <c r="C989" s="220">
        <f t="shared" si="38"/>
        <v>41564</v>
      </c>
      <c r="D989" s="221" t="s">
        <v>143</v>
      </c>
      <c r="E989" s="241" t="s">
        <v>76</v>
      </c>
      <c r="F989" s="146" t="s">
        <v>232</v>
      </c>
      <c r="G989" s="56"/>
      <c r="H989" s="56">
        <v>125028000</v>
      </c>
      <c r="I989" s="65"/>
    </row>
    <row r="990" spans="1:9" s="72" customFormat="1" ht="19.5" hidden="1" customHeight="1">
      <c r="A990" s="73">
        <v>41578</v>
      </c>
      <c r="B990" s="330" t="s">
        <v>242</v>
      </c>
      <c r="C990" s="220">
        <f t="shared" si="38"/>
        <v>41578</v>
      </c>
      <c r="D990" s="221" t="s">
        <v>746</v>
      </c>
      <c r="E990" s="241" t="s">
        <v>76</v>
      </c>
      <c r="F990" s="222" t="s">
        <v>235</v>
      </c>
      <c r="G990" s="341">
        <v>125028000</v>
      </c>
      <c r="H990" s="56"/>
      <c r="I990" s="65"/>
    </row>
    <row r="991" spans="1:9" s="72" customFormat="1" ht="19.5" hidden="1" customHeight="1">
      <c r="A991" s="220">
        <v>41611</v>
      </c>
      <c r="B991" s="58" t="s">
        <v>794</v>
      </c>
      <c r="C991" s="220">
        <f t="shared" si="38"/>
        <v>41611</v>
      </c>
      <c r="D991" s="221" t="s">
        <v>148</v>
      </c>
      <c r="E991" s="241" t="s">
        <v>76</v>
      </c>
      <c r="F991" s="146" t="s">
        <v>232</v>
      </c>
      <c r="G991" s="57"/>
      <c r="H991" s="56">
        <v>159890000</v>
      </c>
      <c r="I991" s="65"/>
    </row>
    <row r="992" spans="1:9" s="72" customFormat="1" ht="19.5" hidden="1" customHeight="1">
      <c r="A992" s="220">
        <v>41639</v>
      </c>
      <c r="B992" s="329" t="s">
        <v>244</v>
      </c>
      <c r="C992" s="220">
        <f t="shared" si="38"/>
        <v>41639</v>
      </c>
      <c r="D992" s="221" t="s">
        <v>746</v>
      </c>
      <c r="E992" s="241" t="s">
        <v>76</v>
      </c>
      <c r="F992" s="222" t="s">
        <v>235</v>
      </c>
      <c r="G992" s="341">
        <v>159890000</v>
      </c>
      <c r="H992" s="59"/>
      <c r="I992" s="65"/>
    </row>
    <row r="993" spans="1:9" s="72" customFormat="1" ht="19.5" hidden="1" customHeight="1">
      <c r="A993" s="220">
        <v>41345</v>
      </c>
      <c r="B993" s="223" t="s">
        <v>759</v>
      </c>
      <c r="C993" s="220">
        <f t="shared" si="38"/>
        <v>41345</v>
      </c>
      <c r="D993" s="221" t="s">
        <v>748</v>
      </c>
      <c r="E993" s="241" t="s">
        <v>77</v>
      </c>
      <c r="F993" s="146" t="s">
        <v>232</v>
      </c>
      <c r="G993" s="56"/>
      <c r="H993" s="56">
        <v>105678000</v>
      </c>
      <c r="I993" s="65"/>
    </row>
    <row r="994" spans="1:9" s="72" customFormat="1" ht="19.5" hidden="1" customHeight="1">
      <c r="A994" s="73">
        <v>41447</v>
      </c>
      <c r="B994" s="58" t="s">
        <v>237</v>
      </c>
      <c r="C994" s="220">
        <f t="shared" si="38"/>
        <v>41447</v>
      </c>
      <c r="D994" s="221" t="s">
        <v>746</v>
      </c>
      <c r="E994" s="241" t="s">
        <v>77</v>
      </c>
      <c r="F994" s="222" t="s">
        <v>235</v>
      </c>
      <c r="G994" s="237">
        <v>105678000</v>
      </c>
      <c r="H994" s="56"/>
      <c r="I994" s="65"/>
    </row>
    <row r="995" spans="1:9" s="72" customFormat="1" ht="19.5" hidden="1" customHeight="1">
      <c r="A995" s="73">
        <v>41504</v>
      </c>
      <c r="B995" s="238" t="s">
        <v>796</v>
      </c>
      <c r="C995" s="220">
        <f t="shared" si="38"/>
        <v>41504</v>
      </c>
      <c r="D995" s="221" t="s">
        <v>145</v>
      </c>
      <c r="E995" s="241" t="s">
        <v>77</v>
      </c>
      <c r="F995" s="146" t="s">
        <v>232</v>
      </c>
      <c r="G995" s="57"/>
      <c r="H995" s="56">
        <v>77112000</v>
      </c>
      <c r="I995" s="65"/>
    </row>
    <row r="996" spans="1:9" s="72" customFormat="1" ht="19.5" hidden="1" customHeight="1">
      <c r="A996" s="220">
        <v>41517</v>
      </c>
      <c r="B996" s="220" t="s">
        <v>240</v>
      </c>
      <c r="C996" s="220">
        <f t="shared" si="38"/>
        <v>41517</v>
      </c>
      <c r="D996" s="221" t="s">
        <v>746</v>
      </c>
      <c r="E996" s="241" t="s">
        <v>77</v>
      </c>
      <c r="F996" s="222" t="s">
        <v>235</v>
      </c>
      <c r="G996" s="237">
        <v>77112000</v>
      </c>
      <c r="H996" s="56"/>
      <c r="I996" s="65"/>
    </row>
    <row r="997" spans="1:9" s="72" customFormat="1" ht="19.5" hidden="1" customHeight="1">
      <c r="A997" s="73">
        <v>41532</v>
      </c>
      <c r="B997" s="238" t="s">
        <v>747</v>
      </c>
      <c r="C997" s="220">
        <f t="shared" si="38"/>
        <v>41532</v>
      </c>
      <c r="D997" s="221" t="s">
        <v>143</v>
      </c>
      <c r="E997" s="241" t="s">
        <v>77</v>
      </c>
      <c r="F997" s="146" t="s">
        <v>232</v>
      </c>
      <c r="G997" s="57"/>
      <c r="H997" s="56">
        <v>128282000</v>
      </c>
      <c r="I997" s="65"/>
    </row>
    <row r="998" spans="1:9" s="72" customFormat="1" ht="19.5" hidden="1" customHeight="1">
      <c r="A998" s="73">
        <v>41533</v>
      </c>
      <c r="B998" s="238" t="s">
        <v>752</v>
      </c>
      <c r="C998" s="220">
        <f t="shared" si="38"/>
        <v>41533</v>
      </c>
      <c r="D998" s="221" t="s">
        <v>145</v>
      </c>
      <c r="E998" s="241" t="s">
        <v>77</v>
      </c>
      <c r="F998" s="146" t="s">
        <v>232</v>
      </c>
      <c r="G998" s="57"/>
      <c r="H998" s="56">
        <v>78282000</v>
      </c>
      <c r="I998" s="65"/>
    </row>
    <row r="999" spans="1:9" s="72" customFormat="1" ht="19.5" hidden="1" customHeight="1">
      <c r="A999" s="73">
        <v>41547</v>
      </c>
      <c r="B999" s="330" t="s">
        <v>241</v>
      </c>
      <c r="C999" s="220">
        <f t="shared" si="38"/>
        <v>41547</v>
      </c>
      <c r="D999" s="221" t="s">
        <v>746</v>
      </c>
      <c r="E999" s="241" t="s">
        <v>77</v>
      </c>
      <c r="F999" s="222" t="s">
        <v>235</v>
      </c>
      <c r="G999" s="239">
        <v>206564000</v>
      </c>
      <c r="H999" s="59"/>
      <c r="I999" s="65"/>
    </row>
    <row r="1000" spans="1:9" s="72" customFormat="1" ht="19.5" hidden="1" customHeight="1">
      <c r="A1000" s="73">
        <v>41346</v>
      </c>
      <c r="B1000" s="238" t="s">
        <v>762</v>
      </c>
      <c r="C1000" s="220">
        <f t="shared" si="38"/>
        <v>41346</v>
      </c>
      <c r="D1000" s="221" t="s">
        <v>149</v>
      </c>
      <c r="E1000" s="241" t="s">
        <v>493</v>
      </c>
      <c r="F1000" s="146" t="s">
        <v>232</v>
      </c>
      <c r="G1000" s="57"/>
      <c r="H1000" s="56">
        <v>116200000</v>
      </c>
      <c r="I1000" s="65"/>
    </row>
    <row r="1001" spans="1:9" s="72" customFormat="1" ht="19.5" hidden="1" customHeight="1">
      <c r="A1001" s="220">
        <v>41452</v>
      </c>
      <c r="B1001" s="329" t="s">
        <v>247</v>
      </c>
      <c r="C1001" s="220">
        <f t="shared" si="38"/>
        <v>41452</v>
      </c>
      <c r="D1001" s="221" t="s">
        <v>746</v>
      </c>
      <c r="E1001" s="241" t="s">
        <v>493</v>
      </c>
      <c r="F1001" s="222" t="s">
        <v>235</v>
      </c>
      <c r="G1001" s="237">
        <v>116200000</v>
      </c>
      <c r="H1001" s="56"/>
      <c r="I1001" s="65"/>
    </row>
    <row r="1002" spans="1:9" s="72" customFormat="1" ht="19.5" hidden="1" customHeight="1">
      <c r="A1002" s="220">
        <v>41492</v>
      </c>
      <c r="B1002" s="223" t="s">
        <v>751</v>
      </c>
      <c r="C1002" s="220">
        <f t="shared" si="38"/>
        <v>41492</v>
      </c>
      <c r="D1002" s="221" t="s">
        <v>750</v>
      </c>
      <c r="E1002" s="241" t="s">
        <v>493</v>
      </c>
      <c r="F1002" s="146" t="s">
        <v>232</v>
      </c>
      <c r="G1002" s="56"/>
      <c r="H1002" s="56">
        <v>101358000</v>
      </c>
      <c r="I1002" s="65"/>
    </row>
    <row r="1003" spans="1:9" s="72" customFormat="1" ht="19.5" hidden="1" customHeight="1">
      <c r="A1003" s="73">
        <v>41496</v>
      </c>
      <c r="B1003" s="238" t="s">
        <v>774</v>
      </c>
      <c r="C1003" s="220">
        <f t="shared" si="38"/>
        <v>41496</v>
      </c>
      <c r="D1003" s="221" t="s">
        <v>160</v>
      </c>
      <c r="E1003" s="241" t="s">
        <v>493</v>
      </c>
      <c r="F1003" s="146" t="s">
        <v>232</v>
      </c>
      <c r="G1003" s="57"/>
      <c r="H1003" s="56">
        <v>105048000</v>
      </c>
      <c r="I1003" s="65"/>
    </row>
    <row r="1004" spans="1:9" s="72" customFormat="1" ht="19.5" hidden="1" customHeight="1">
      <c r="A1004" s="73">
        <v>41517</v>
      </c>
      <c r="B1004" s="58" t="s">
        <v>250</v>
      </c>
      <c r="C1004" s="220">
        <f t="shared" si="38"/>
        <v>41517</v>
      </c>
      <c r="D1004" s="221" t="s">
        <v>746</v>
      </c>
      <c r="E1004" s="241" t="s">
        <v>493</v>
      </c>
      <c r="F1004" s="222" t="s">
        <v>235</v>
      </c>
      <c r="G1004" s="237">
        <v>206406000</v>
      </c>
      <c r="H1004" s="56"/>
      <c r="I1004" s="65"/>
    </row>
    <row r="1005" spans="1:9" s="72" customFormat="1" ht="19.5" hidden="1" customHeight="1">
      <c r="A1005" s="73">
        <v>41522</v>
      </c>
      <c r="B1005" s="238" t="s">
        <v>753</v>
      </c>
      <c r="C1005" s="220">
        <f t="shared" si="38"/>
        <v>41522</v>
      </c>
      <c r="D1005" s="221" t="s">
        <v>160</v>
      </c>
      <c r="E1005" s="241" t="s">
        <v>493</v>
      </c>
      <c r="F1005" s="146" t="s">
        <v>232</v>
      </c>
      <c r="G1005" s="57"/>
      <c r="H1005" s="56">
        <v>71638000</v>
      </c>
      <c r="I1005" s="65"/>
    </row>
    <row r="1006" spans="1:9" s="72" customFormat="1" ht="19.5" hidden="1" customHeight="1">
      <c r="A1006" s="220">
        <v>41547</v>
      </c>
      <c r="B1006" s="330" t="s">
        <v>251</v>
      </c>
      <c r="C1006" s="220">
        <f t="shared" si="38"/>
        <v>41547</v>
      </c>
      <c r="D1006" s="221" t="s">
        <v>746</v>
      </c>
      <c r="E1006" s="241" t="s">
        <v>493</v>
      </c>
      <c r="F1006" s="222" t="s">
        <v>235</v>
      </c>
      <c r="G1006" s="237">
        <v>71638000</v>
      </c>
      <c r="H1006" s="56"/>
      <c r="I1006" s="65"/>
    </row>
    <row r="1007" spans="1:9" s="72" customFormat="1" ht="19.5" hidden="1" customHeight="1">
      <c r="A1007" s="327">
        <v>41612</v>
      </c>
      <c r="B1007" s="330" t="s">
        <v>762</v>
      </c>
      <c r="C1007" s="220">
        <f t="shared" si="38"/>
        <v>41612</v>
      </c>
      <c r="D1007" s="221" t="s">
        <v>149</v>
      </c>
      <c r="E1007" s="241" t="s">
        <v>493</v>
      </c>
      <c r="F1007" s="146" t="s">
        <v>232</v>
      </c>
      <c r="G1007" s="237"/>
      <c r="H1007" s="56">
        <v>240862500</v>
      </c>
      <c r="I1007" s="65"/>
    </row>
    <row r="1008" spans="1:9" s="72" customFormat="1" ht="19.5" hidden="1" customHeight="1">
      <c r="A1008" s="220">
        <v>41639</v>
      </c>
      <c r="B1008" s="329" t="s">
        <v>253</v>
      </c>
      <c r="C1008" s="220">
        <f t="shared" si="38"/>
        <v>41639</v>
      </c>
      <c r="D1008" s="221" t="s">
        <v>746</v>
      </c>
      <c r="E1008" s="241" t="s">
        <v>493</v>
      </c>
      <c r="F1008" s="222" t="s">
        <v>235</v>
      </c>
      <c r="G1008" s="237">
        <v>240862500</v>
      </c>
      <c r="H1008" s="59"/>
      <c r="I1008" s="65"/>
    </row>
    <row r="1009" spans="1:9" s="72" customFormat="1" ht="19.5" hidden="1" customHeight="1">
      <c r="A1009" s="220">
        <v>41432</v>
      </c>
      <c r="B1009" s="223" t="s">
        <v>791</v>
      </c>
      <c r="C1009" s="220">
        <f t="shared" si="38"/>
        <v>41432</v>
      </c>
      <c r="D1009" s="221" t="s">
        <v>145</v>
      </c>
      <c r="E1009" s="241" t="s">
        <v>174</v>
      </c>
      <c r="F1009" s="146" t="s">
        <v>232</v>
      </c>
      <c r="G1009" s="57"/>
      <c r="H1009" s="56">
        <v>95056000</v>
      </c>
      <c r="I1009" s="65"/>
    </row>
    <row r="1010" spans="1:9" s="72" customFormat="1" ht="19.5" hidden="1" customHeight="1">
      <c r="A1010" s="73">
        <v>41486</v>
      </c>
      <c r="B1010" s="58" t="s">
        <v>254</v>
      </c>
      <c r="C1010" s="220">
        <f t="shared" si="38"/>
        <v>41486</v>
      </c>
      <c r="D1010" s="221" t="s">
        <v>746</v>
      </c>
      <c r="E1010" s="241" t="s">
        <v>174</v>
      </c>
      <c r="F1010" s="222" t="s">
        <v>235</v>
      </c>
      <c r="G1010" s="342">
        <v>95056000</v>
      </c>
      <c r="H1010" s="56"/>
      <c r="I1010" s="65"/>
    </row>
    <row r="1011" spans="1:9" s="72" customFormat="1" ht="19.5" hidden="1" customHeight="1">
      <c r="A1011" s="73">
        <v>41460</v>
      </c>
      <c r="B1011" s="238" t="s">
        <v>791</v>
      </c>
      <c r="C1011" s="220">
        <f t="shared" si="38"/>
        <v>41460</v>
      </c>
      <c r="D1011" s="221" t="s">
        <v>145</v>
      </c>
      <c r="E1011" s="241" t="s">
        <v>174</v>
      </c>
      <c r="F1011" s="146" t="s">
        <v>232</v>
      </c>
      <c r="G1011" s="56"/>
      <c r="H1011" s="56">
        <v>95056000</v>
      </c>
      <c r="I1011" s="65"/>
    </row>
    <row r="1012" spans="1:9" s="72" customFormat="1" ht="19.5" hidden="1" customHeight="1">
      <c r="A1012" s="73">
        <v>41475</v>
      </c>
      <c r="B1012" s="238" t="s">
        <v>753</v>
      </c>
      <c r="C1012" s="220">
        <f t="shared" si="38"/>
        <v>41475</v>
      </c>
      <c r="D1012" s="221" t="s">
        <v>145</v>
      </c>
      <c r="E1012" s="241" t="s">
        <v>174</v>
      </c>
      <c r="F1012" s="146" t="s">
        <v>232</v>
      </c>
      <c r="G1012" s="57"/>
      <c r="H1012" s="56">
        <v>61184000</v>
      </c>
      <c r="I1012" s="65"/>
    </row>
    <row r="1013" spans="1:9" s="72" customFormat="1" ht="19.5" hidden="1" customHeight="1">
      <c r="A1013" s="327">
        <v>41480</v>
      </c>
      <c r="B1013" s="330" t="s">
        <v>780</v>
      </c>
      <c r="C1013" s="220">
        <f t="shared" si="38"/>
        <v>41480</v>
      </c>
      <c r="D1013" s="221" t="s">
        <v>145</v>
      </c>
      <c r="E1013" s="241" t="s">
        <v>174</v>
      </c>
      <c r="F1013" s="146" t="s">
        <v>232</v>
      </c>
      <c r="G1013" s="57"/>
      <c r="H1013" s="56">
        <v>32240000</v>
      </c>
      <c r="I1013" s="65"/>
    </row>
    <row r="1014" spans="1:9" s="72" customFormat="1" ht="19.5" hidden="1" customHeight="1">
      <c r="A1014" s="73">
        <v>41486</v>
      </c>
      <c r="B1014" s="58" t="s">
        <v>254</v>
      </c>
      <c r="C1014" s="220">
        <f t="shared" si="38"/>
        <v>41486</v>
      </c>
      <c r="D1014" s="221" t="s">
        <v>746</v>
      </c>
      <c r="E1014" s="241" t="s">
        <v>174</v>
      </c>
      <c r="F1014" s="222" t="s">
        <v>235</v>
      </c>
      <c r="G1014" s="237">
        <v>188480000</v>
      </c>
      <c r="H1014" s="56"/>
      <c r="I1014" s="65"/>
    </row>
    <row r="1015" spans="1:9" s="72" customFormat="1" ht="19.5" hidden="1" customHeight="1">
      <c r="A1015" s="73">
        <v>41505</v>
      </c>
      <c r="B1015" s="238" t="s">
        <v>798</v>
      </c>
      <c r="C1015" s="220">
        <f t="shared" si="38"/>
        <v>41505</v>
      </c>
      <c r="D1015" s="221" t="s">
        <v>760</v>
      </c>
      <c r="E1015" s="241" t="s">
        <v>174</v>
      </c>
      <c r="F1015" s="146" t="s">
        <v>232</v>
      </c>
      <c r="G1015" s="221"/>
      <c r="H1015" s="56">
        <v>104482000</v>
      </c>
      <c r="I1015" s="65"/>
    </row>
    <row r="1016" spans="1:9" s="72" customFormat="1" ht="19.5" hidden="1" customHeight="1">
      <c r="A1016" s="220">
        <v>41517</v>
      </c>
      <c r="B1016" s="220" t="s">
        <v>240</v>
      </c>
      <c r="C1016" s="220">
        <f t="shared" si="38"/>
        <v>41517</v>
      </c>
      <c r="D1016" s="221" t="s">
        <v>746</v>
      </c>
      <c r="E1016" s="241" t="s">
        <v>174</v>
      </c>
      <c r="F1016" s="222" t="s">
        <v>235</v>
      </c>
      <c r="G1016" s="237">
        <v>104482000</v>
      </c>
      <c r="H1016" s="56"/>
      <c r="I1016" s="65"/>
    </row>
    <row r="1017" spans="1:9" s="72" customFormat="1" ht="19.5" hidden="1" customHeight="1">
      <c r="A1017" s="327">
        <v>41533</v>
      </c>
      <c r="B1017" s="330" t="s">
        <v>787</v>
      </c>
      <c r="C1017" s="220">
        <f t="shared" si="38"/>
        <v>41533</v>
      </c>
      <c r="D1017" s="221" t="s">
        <v>145</v>
      </c>
      <c r="E1017" s="241" t="s">
        <v>174</v>
      </c>
      <c r="F1017" s="146" t="s">
        <v>232</v>
      </c>
      <c r="G1017" s="237"/>
      <c r="H1017" s="56">
        <v>70470000</v>
      </c>
      <c r="I1017" s="65"/>
    </row>
    <row r="1018" spans="1:9" s="72" customFormat="1" ht="19.5" hidden="1" customHeight="1">
      <c r="A1018" s="73">
        <v>41547</v>
      </c>
      <c r="B1018" s="330" t="s">
        <v>241</v>
      </c>
      <c r="C1018" s="220">
        <f t="shared" si="38"/>
        <v>41547</v>
      </c>
      <c r="D1018" s="221" t="s">
        <v>746</v>
      </c>
      <c r="E1018" s="241" t="s">
        <v>174</v>
      </c>
      <c r="F1018" s="222" t="s">
        <v>235</v>
      </c>
      <c r="G1018" s="237">
        <v>70470000</v>
      </c>
      <c r="H1018" s="56"/>
      <c r="I1018" s="65"/>
    </row>
    <row r="1019" spans="1:9" s="72" customFormat="1" ht="19.5" hidden="1" customHeight="1">
      <c r="A1019" s="327">
        <v>41600</v>
      </c>
      <c r="B1019" s="330" t="s">
        <v>770</v>
      </c>
      <c r="C1019" s="220">
        <f t="shared" si="38"/>
        <v>41600</v>
      </c>
      <c r="D1019" s="221" t="s">
        <v>159</v>
      </c>
      <c r="E1019" s="241" t="s">
        <v>174</v>
      </c>
      <c r="F1019" s="146" t="s">
        <v>232</v>
      </c>
      <c r="G1019" s="237"/>
      <c r="H1019" s="59">
        <v>153933500</v>
      </c>
      <c r="I1019" s="65"/>
    </row>
    <row r="1020" spans="1:9" s="72" customFormat="1" ht="19.5" hidden="1" customHeight="1">
      <c r="A1020" s="73">
        <v>41608</v>
      </c>
      <c r="B1020" s="58" t="s">
        <v>243</v>
      </c>
      <c r="C1020" s="220">
        <f t="shared" si="38"/>
        <v>41608</v>
      </c>
      <c r="D1020" s="221" t="s">
        <v>746</v>
      </c>
      <c r="E1020" s="241" t="s">
        <v>174</v>
      </c>
      <c r="F1020" s="222" t="s">
        <v>235</v>
      </c>
      <c r="G1020" s="237">
        <v>153933500</v>
      </c>
      <c r="H1020" s="59"/>
      <c r="I1020" s="65"/>
    </row>
    <row r="1021" spans="1:9" s="72" customFormat="1" ht="19.5" hidden="1" customHeight="1">
      <c r="A1021" s="73">
        <v>41393</v>
      </c>
      <c r="B1021" s="330" t="s">
        <v>245</v>
      </c>
      <c r="C1021" s="220">
        <f t="shared" si="38"/>
        <v>41393</v>
      </c>
      <c r="D1021" s="221" t="s">
        <v>746</v>
      </c>
      <c r="E1021" s="241" t="s">
        <v>78</v>
      </c>
      <c r="F1021" s="222" t="s">
        <v>235</v>
      </c>
      <c r="G1021" s="237">
        <v>141008000</v>
      </c>
      <c r="H1021" s="56"/>
      <c r="I1021" s="65"/>
    </row>
    <row r="1022" spans="1:9" s="72" customFormat="1" ht="19.5" hidden="1" customHeight="1">
      <c r="A1022" s="220">
        <v>41414</v>
      </c>
      <c r="B1022" s="330" t="s">
        <v>236</v>
      </c>
      <c r="C1022" s="220">
        <f t="shared" si="38"/>
        <v>41414</v>
      </c>
      <c r="D1022" s="221" t="s">
        <v>746</v>
      </c>
      <c r="E1022" s="241" t="s">
        <v>78</v>
      </c>
      <c r="F1022" s="222" t="s">
        <v>235</v>
      </c>
      <c r="G1022" s="237">
        <v>94656000</v>
      </c>
      <c r="H1022" s="56"/>
      <c r="I1022" s="65"/>
    </row>
    <row r="1023" spans="1:9" s="72" customFormat="1" ht="19.5" hidden="1" customHeight="1">
      <c r="A1023" s="220">
        <v>41500</v>
      </c>
      <c r="B1023" s="223" t="s">
        <v>782</v>
      </c>
      <c r="C1023" s="220">
        <f t="shared" si="38"/>
        <v>41500</v>
      </c>
      <c r="D1023" s="221" t="s">
        <v>760</v>
      </c>
      <c r="E1023" s="241" t="s">
        <v>78</v>
      </c>
      <c r="F1023" s="146" t="s">
        <v>232</v>
      </c>
      <c r="G1023" s="56"/>
      <c r="H1023" s="56">
        <v>101966000</v>
      </c>
      <c r="I1023" s="65"/>
    </row>
    <row r="1024" spans="1:9" s="72" customFormat="1" ht="19.5" hidden="1" customHeight="1">
      <c r="A1024" s="220">
        <v>41517</v>
      </c>
      <c r="B1024" s="220" t="s">
        <v>240</v>
      </c>
      <c r="C1024" s="220">
        <f t="shared" si="38"/>
        <v>41517</v>
      </c>
      <c r="D1024" s="221" t="s">
        <v>746</v>
      </c>
      <c r="E1024" s="241" t="s">
        <v>78</v>
      </c>
      <c r="F1024" s="222" t="s">
        <v>235</v>
      </c>
      <c r="G1024" s="343">
        <v>101966000</v>
      </c>
      <c r="H1024" s="56"/>
      <c r="I1024" s="65"/>
    </row>
    <row r="1025" spans="1:9" s="72" customFormat="1" ht="19.5" hidden="1" customHeight="1">
      <c r="A1025" s="220">
        <v>41616</v>
      </c>
      <c r="B1025" s="58" t="s">
        <v>803</v>
      </c>
      <c r="C1025" s="220">
        <f t="shared" si="38"/>
        <v>41616</v>
      </c>
      <c r="D1025" s="221" t="s">
        <v>159</v>
      </c>
      <c r="E1025" s="241" t="s">
        <v>78</v>
      </c>
      <c r="F1025" s="146" t="s">
        <v>232</v>
      </c>
      <c r="G1025" s="57"/>
      <c r="H1025" s="56">
        <v>149550000</v>
      </c>
      <c r="I1025" s="65"/>
    </row>
    <row r="1026" spans="1:9" s="72" customFormat="1" ht="19.5" hidden="1" customHeight="1">
      <c r="A1026" s="220">
        <v>41639</v>
      </c>
      <c r="B1026" s="329" t="s">
        <v>244</v>
      </c>
      <c r="C1026" s="220">
        <f t="shared" si="38"/>
        <v>41639</v>
      </c>
      <c r="D1026" s="221" t="s">
        <v>746</v>
      </c>
      <c r="E1026" s="241" t="s">
        <v>78</v>
      </c>
      <c r="F1026" s="222" t="s">
        <v>235</v>
      </c>
      <c r="G1026" s="343">
        <v>149550000</v>
      </c>
      <c r="H1026" s="56"/>
      <c r="I1026" s="65"/>
    </row>
    <row r="1027" spans="1:9" s="72" customFormat="1" ht="19.5" hidden="1" customHeight="1">
      <c r="A1027" s="73">
        <v>41393</v>
      </c>
      <c r="B1027" s="58" t="s">
        <v>234</v>
      </c>
      <c r="C1027" s="220">
        <f t="shared" si="38"/>
        <v>41393</v>
      </c>
      <c r="D1027" s="221" t="s">
        <v>746</v>
      </c>
      <c r="E1027" s="241" t="s">
        <v>494</v>
      </c>
      <c r="F1027" s="222" t="s">
        <v>235</v>
      </c>
      <c r="G1027" s="237">
        <v>153846000</v>
      </c>
      <c r="H1027" s="56"/>
      <c r="I1027" s="65"/>
    </row>
    <row r="1028" spans="1:9" s="72" customFormat="1" ht="19.5" hidden="1" customHeight="1">
      <c r="A1028" s="220">
        <v>41346</v>
      </c>
      <c r="B1028" s="223" t="s">
        <v>752</v>
      </c>
      <c r="C1028" s="220">
        <f t="shared" si="38"/>
        <v>41346</v>
      </c>
      <c r="D1028" s="221" t="s">
        <v>149</v>
      </c>
      <c r="E1028" s="241" t="s">
        <v>494</v>
      </c>
      <c r="F1028" s="146" t="s">
        <v>232</v>
      </c>
      <c r="G1028" s="56"/>
      <c r="H1028" s="56">
        <v>120960000</v>
      </c>
      <c r="I1028" s="65"/>
    </row>
    <row r="1029" spans="1:9" s="72" customFormat="1" ht="19.5" hidden="1" customHeight="1">
      <c r="A1029" s="220">
        <v>41452</v>
      </c>
      <c r="B1029" s="329" t="s">
        <v>247</v>
      </c>
      <c r="C1029" s="220">
        <f t="shared" si="38"/>
        <v>41452</v>
      </c>
      <c r="D1029" s="221" t="s">
        <v>746</v>
      </c>
      <c r="E1029" s="241" t="s">
        <v>494</v>
      </c>
      <c r="F1029" s="222" t="s">
        <v>235</v>
      </c>
      <c r="G1029" s="237">
        <v>120960000</v>
      </c>
      <c r="H1029" s="56"/>
      <c r="I1029" s="65"/>
    </row>
    <row r="1030" spans="1:9" s="72" customFormat="1" ht="19.5" hidden="1" customHeight="1">
      <c r="A1030" s="73">
        <v>41496</v>
      </c>
      <c r="B1030" s="238" t="s">
        <v>772</v>
      </c>
      <c r="C1030" s="220">
        <f t="shared" si="38"/>
        <v>41496</v>
      </c>
      <c r="D1030" s="221" t="s">
        <v>160</v>
      </c>
      <c r="E1030" s="241" t="s">
        <v>494</v>
      </c>
      <c r="F1030" s="146" t="s">
        <v>232</v>
      </c>
      <c r="G1030" s="57"/>
      <c r="H1030" s="56">
        <v>100926000</v>
      </c>
      <c r="I1030" s="65"/>
    </row>
    <row r="1031" spans="1:9" s="72" customFormat="1" ht="19.5" hidden="1" customHeight="1">
      <c r="A1031" s="73">
        <v>41517</v>
      </c>
      <c r="B1031" s="58" t="s">
        <v>250</v>
      </c>
      <c r="C1031" s="220">
        <f t="shared" si="38"/>
        <v>41517</v>
      </c>
      <c r="D1031" s="221" t="s">
        <v>746</v>
      </c>
      <c r="E1031" s="241" t="s">
        <v>494</v>
      </c>
      <c r="F1031" s="222" t="s">
        <v>235</v>
      </c>
      <c r="G1031" s="237">
        <v>100926000</v>
      </c>
      <c r="H1031" s="56"/>
      <c r="I1031" s="65"/>
    </row>
    <row r="1032" spans="1:9" s="72" customFormat="1" ht="19.5" hidden="1" customHeight="1">
      <c r="A1032" s="73">
        <v>41527</v>
      </c>
      <c r="B1032" s="238" t="s">
        <v>774</v>
      </c>
      <c r="C1032" s="220">
        <f t="shared" si="38"/>
        <v>41527</v>
      </c>
      <c r="D1032" s="221" t="s">
        <v>160</v>
      </c>
      <c r="E1032" s="241" t="s">
        <v>494</v>
      </c>
      <c r="F1032" s="146" t="s">
        <v>232</v>
      </c>
      <c r="G1032" s="57"/>
      <c r="H1032" s="56">
        <v>54128000</v>
      </c>
      <c r="I1032" s="65"/>
    </row>
    <row r="1033" spans="1:9" s="72" customFormat="1" ht="19.5" hidden="1" customHeight="1">
      <c r="A1033" s="220">
        <v>41547</v>
      </c>
      <c r="B1033" s="330" t="s">
        <v>251</v>
      </c>
      <c r="C1033" s="220">
        <f t="shared" si="38"/>
        <v>41547</v>
      </c>
      <c r="D1033" s="221" t="s">
        <v>746</v>
      </c>
      <c r="E1033" s="241" t="s">
        <v>494</v>
      </c>
      <c r="F1033" s="222" t="s">
        <v>235</v>
      </c>
      <c r="G1033" s="237">
        <v>54128000</v>
      </c>
      <c r="H1033" s="56"/>
      <c r="I1033" s="65"/>
    </row>
    <row r="1034" spans="1:9" s="72" customFormat="1" ht="19.5" hidden="1" customHeight="1">
      <c r="A1034" s="73">
        <v>41393</v>
      </c>
      <c r="B1034" s="330" t="s">
        <v>245</v>
      </c>
      <c r="C1034" s="220">
        <f t="shared" si="38"/>
        <v>41393</v>
      </c>
      <c r="D1034" s="221" t="s">
        <v>746</v>
      </c>
      <c r="E1034" s="241" t="s">
        <v>173</v>
      </c>
      <c r="F1034" s="222" t="s">
        <v>235</v>
      </c>
      <c r="G1034" s="237">
        <v>294049000</v>
      </c>
      <c r="H1034" s="56"/>
      <c r="I1034" s="65"/>
    </row>
    <row r="1035" spans="1:9" s="72" customFormat="1" ht="19.5" hidden="1" customHeight="1">
      <c r="A1035" s="73">
        <v>41527</v>
      </c>
      <c r="B1035" s="238" t="s">
        <v>779</v>
      </c>
      <c r="C1035" s="220">
        <f t="shared" si="38"/>
        <v>41527</v>
      </c>
      <c r="D1035" s="221" t="s">
        <v>160</v>
      </c>
      <c r="E1035" s="241" t="s">
        <v>173</v>
      </c>
      <c r="F1035" s="146" t="s">
        <v>232</v>
      </c>
      <c r="G1035" s="57"/>
      <c r="H1035" s="56">
        <v>90151000</v>
      </c>
      <c r="I1035" s="65"/>
    </row>
    <row r="1036" spans="1:9" s="72" customFormat="1" ht="19.5" hidden="1" customHeight="1">
      <c r="A1036" s="220">
        <v>41542</v>
      </c>
      <c r="B1036" s="223" t="s">
        <v>764</v>
      </c>
      <c r="C1036" s="220">
        <f t="shared" si="38"/>
        <v>41542</v>
      </c>
      <c r="D1036" s="221" t="s">
        <v>750</v>
      </c>
      <c r="E1036" s="241" t="s">
        <v>173</v>
      </c>
      <c r="F1036" s="146" t="s">
        <v>232</v>
      </c>
      <c r="G1036" s="56"/>
      <c r="H1036" s="56">
        <v>104598000</v>
      </c>
      <c r="I1036" s="65"/>
    </row>
    <row r="1037" spans="1:9" s="72" customFormat="1" ht="19.5" hidden="1" customHeight="1">
      <c r="A1037" s="220">
        <v>41547</v>
      </c>
      <c r="B1037" s="223" t="s">
        <v>804</v>
      </c>
      <c r="C1037" s="220">
        <f t="shared" si="38"/>
        <v>41547</v>
      </c>
      <c r="D1037" s="221" t="s">
        <v>750</v>
      </c>
      <c r="E1037" s="241" t="s">
        <v>173</v>
      </c>
      <c r="F1037" s="146" t="s">
        <v>232</v>
      </c>
      <c r="G1037" s="56"/>
      <c r="H1037" s="56">
        <v>73602000</v>
      </c>
      <c r="I1037" s="65"/>
    </row>
    <row r="1038" spans="1:9" s="72" customFormat="1" ht="19.5" hidden="1" customHeight="1">
      <c r="A1038" s="73">
        <v>41547</v>
      </c>
      <c r="B1038" s="330" t="s">
        <v>241</v>
      </c>
      <c r="C1038" s="220">
        <f t="shared" si="38"/>
        <v>41547</v>
      </c>
      <c r="D1038" s="221" t="s">
        <v>746</v>
      </c>
      <c r="E1038" s="241" t="s">
        <v>173</v>
      </c>
      <c r="F1038" s="222" t="s">
        <v>235</v>
      </c>
      <c r="G1038" s="237">
        <v>268351000</v>
      </c>
      <c r="H1038" s="56"/>
      <c r="I1038" s="65"/>
    </row>
    <row r="1039" spans="1:9" s="72" customFormat="1" ht="19.5" hidden="1" customHeight="1">
      <c r="A1039" s="220">
        <v>41557</v>
      </c>
      <c r="B1039" s="223" t="s">
        <v>771</v>
      </c>
      <c r="C1039" s="220">
        <f t="shared" si="38"/>
        <v>41557</v>
      </c>
      <c r="D1039" s="221" t="s">
        <v>750</v>
      </c>
      <c r="E1039" s="241" t="s">
        <v>173</v>
      </c>
      <c r="F1039" s="146" t="s">
        <v>232</v>
      </c>
      <c r="G1039" s="56"/>
      <c r="H1039" s="56">
        <v>109478000</v>
      </c>
      <c r="I1039" s="65"/>
    </row>
    <row r="1040" spans="1:9" s="72" customFormat="1" ht="19.5" hidden="1" customHeight="1">
      <c r="A1040" s="73">
        <v>41578</v>
      </c>
      <c r="B1040" s="330" t="s">
        <v>242</v>
      </c>
      <c r="C1040" s="220">
        <f t="shared" ref="C1040:C1043" si="39">A1040</f>
        <v>41578</v>
      </c>
      <c r="D1040" s="221" t="s">
        <v>746</v>
      </c>
      <c r="E1040" s="241" t="s">
        <v>173</v>
      </c>
      <c r="F1040" s="222" t="s">
        <v>235</v>
      </c>
      <c r="G1040" s="237">
        <v>109478000</v>
      </c>
      <c r="H1040" s="56"/>
      <c r="I1040" s="65"/>
    </row>
    <row r="1041" spans="1:9" s="72" customFormat="1" ht="19.5" hidden="1" customHeight="1">
      <c r="A1041" s="220">
        <v>41609</v>
      </c>
      <c r="B1041" s="223" t="s">
        <v>753</v>
      </c>
      <c r="C1041" s="220">
        <f t="shared" si="39"/>
        <v>41609</v>
      </c>
      <c r="D1041" s="221" t="s">
        <v>750</v>
      </c>
      <c r="E1041" s="241" t="s">
        <v>173</v>
      </c>
      <c r="F1041" s="146" t="s">
        <v>232</v>
      </c>
      <c r="G1041" s="56"/>
      <c r="H1041" s="56">
        <v>117400000</v>
      </c>
      <c r="I1041" s="65"/>
    </row>
    <row r="1042" spans="1:9" s="72" customFormat="1" ht="19.5" hidden="1" customHeight="1">
      <c r="A1042" s="220">
        <v>41611</v>
      </c>
      <c r="B1042" s="223" t="s">
        <v>772</v>
      </c>
      <c r="C1042" s="220">
        <f t="shared" si="39"/>
        <v>41611</v>
      </c>
      <c r="D1042" s="221" t="s">
        <v>160</v>
      </c>
      <c r="E1042" s="241" t="s">
        <v>173</v>
      </c>
      <c r="F1042" s="146" t="s">
        <v>232</v>
      </c>
      <c r="G1042" s="56"/>
      <c r="H1042" s="56">
        <v>83502000</v>
      </c>
      <c r="I1042" s="65"/>
    </row>
    <row r="1043" spans="1:9" s="72" customFormat="1" ht="19.5" hidden="1" customHeight="1">
      <c r="A1043" s="220">
        <v>41639</v>
      </c>
      <c r="B1043" s="329" t="s">
        <v>244</v>
      </c>
      <c r="C1043" s="220">
        <f t="shared" si="39"/>
        <v>41639</v>
      </c>
      <c r="D1043" s="221" t="s">
        <v>746</v>
      </c>
      <c r="E1043" s="241" t="s">
        <v>173</v>
      </c>
      <c r="F1043" s="222" t="s">
        <v>235</v>
      </c>
      <c r="G1043" s="237">
        <v>200902000</v>
      </c>
      <c r="H1043" s="56"/>
      <c r="I1043" s="65"/>
    </row>
    <row r="1044" spans="1:9" s="72" customFormat="1" ht="19.5" hidden="1" customHeight="1">
      <c r="A1044" s="73">
        <v>41502</v>
      </c>
      <c r="B1044" s="238" t="s">
        <v>795</v>
      </c>
      <c r="C1044" s="220">
        <f>A1044</f>
        <v>41502</v>
      </c>
      <c r="D1044" s="221" t="s">
        <v>760</v>
      </c>
      <c r="E1044" s="241" t="s">
        <v>79</v>
      </c>
      <c r="F1044" s="146" t="s">
        <v>232</v>
      </c>
      <c r="G1044" s="57"/>
      <c r="H1044" s="56">
        <v>109191000</v>
      </c>
      <c r="I1044" s="65"/>
    </row>
    <row r="1045" spans="1:9" s="72" customFormat="1" ht="19.5" hidden="1" customHeight="1">
      <c r="A1045" s="220">
        <v>41517</v>
      </c>
      <c r="B1045" s="220" t="s">
        <v>240</v>
      </c>
      <c r="C1045" s="220">
        <f>A1045</f>
        <v>41517</v>
      </c>
      <c r="D1045" s="221" t="s">
        <v>746</v>
      </c>
      <c r="E1045" s="241" t="s">
        <v>79</v>
      </c>
      <c r="F1045" s="222" t="s">
        <v>235</v>
      </c>
      <c r="G1045" s="237">
        <v>109191000</v>
      </c>
      <c r="H1045" s="56"/>
      <c r="I1045" s="65"/>
    </row>
    <row r="1046" spans="1:9" s="72" customFormat="1" ht="19.5" hidden="1" customHeight="1">
      <c r="A1046" s="220">
        <v>41520</v>
      </c>
      <c r="B1046" s="223" t="s">
        <v>771</v>
      </c>
      <c r="C1046" s="220">
        <f>A1046</f>
        <v>41520</v>
      </c>
      <c r="D1046" s="221" t="s">
        <v>143</v>
      </c>
      <c r="E1046" s="241" t="s">
        <v>79</v>
      </c>
      <c r="F1046" s="146" t="s">
        <v>232</v>
      </c>
      <c r="G1046" s="56"/>
      <c r="H1046" s="56">
        <v>119240000</v>
      </c>
      <c r="I1046" s="65"/>
    </row>
    <row r="1047" spans="1:9" s="72" customFormat="1" ht="19.5" hidden="1" customHeight="1">
      <c r="A1047" s="73">
        <v>41547</v>
      </c>
      <c r="B1047" s="330" t="s">
        <v>241</v>
      </c>
      <c r="C1047" s="220">
        <f>A1047</f>
        <v>41547</v>
      </c>
      <c r="D1047" s="221" t="s">
        <v>746</v>
      </c>
      <c r="E1047" s="241" t="s">
        <v>79</v>
      </c>
      <c r="F1047" s="222" t="s">
        <v>235</v>
      </c>
      <c r="G1047" s="237">
        <v>119240000</v>
      </c>
      <c r="H1047" s="56"/>
      <c r="I1047" s="65"/>
    </row>
    <row r="1048" spans="1:9" s="72" customFormat="1" ht="19.5" hidden="1" customHeight="1">
      <c r="A1048" s="73">
        <v>41393</v>
      </c>
      <c r="B1048" s="58" t="s">
        <v>234</v>
      </c>
      <c r="C1048" s="220">
        <f t="shared" ref="C1048:C1054" si="40">A1048</f>
        <v>41393</v>
      </c>
      <c r="D1048" s="221" t="s">
        <v>746</v>
      </c>
      <c r="E1048" s="241" t="s">
        <v>175</v>
      </c>
      <c r="F1048" s="222" t="s">
        <v>235</v>
      </c>
      <c r="G1048" s="237">
        <v>272493000</v>
      </c>
      <c r="H1048" s="56"/>
      <c r="I1048" s="65"/>
    </row>
    <row r="1049" spans="1:9" s="72" customFormat="1" ht="19.5" hidden="1" customHeight="1">
      <c r="A1049" s="327">
        <v>41522</v>
      </c>
      <c r="B1049" s="330" t="s">
        <v>790</v>
      </c>
      <c r="C1049" s="220">
        <f t="shared" si="40"/>
        <v>41522</v>
      </c>
      <c r="D1049" s="221" t="s">
        <v>160</v>
      </c>
      <c r="E1049" s="241" t="s">
        <v>175</v>
      </c>
      <c r="F1049" s="146" t="s">
        <v>232</v>
      </c>
      <c r="G1049" s="237"/>
      <c r="H1049" s="56">
        <v>81838000</v>
      </c>
      <c r="I1049" s="65"/>
    </row>
    <row r="1050" spans="1:9" s="72" customFormat="1" ht="19.5" hidden="1" customHeight="1">
      <c r="A1050" s="220">
        <v>41537</v>
      </c>
      <c r="B1050" s="58" t="s">
        <v>755</v>
      </c>
      <c r="C1050" s="220">
        <f t="shared" si="40"/>
        <v>41537</v>
      </c>
      <c r="D1050" s="221" t="s">
        <v>750</v>
      </c>
      <c r="E1050" s="241" t="s">
        <v>175</v>
      </c>
      <c r="F1050" s="146" t="s">
        <v>232</v>
      </c>
      <c r="G1050" s="57"/>
      <c r="H1050" s="56">
        <v>96354000</v>
      </c>
      <c r="I1050" s="65"/>
    </row>
    <row r="1051" spans="1:9" s="72" customFormat="1" ht="19.5" hidden="1" customHeight="1">
      <c r="A1051" s="73">
        <v>41547</v>
      </c>
      <c r="B1051" s="238" t="s">
        <v>784</v>
      </c>
      <c r="C1051" s="220">
        <f t="shared" si="40"/>
        <v>41547</v>
      </c>
      <c r="D1051" s="221" t="s">
        <v>750</v>
      </c>
      <c r="E1051" s="241" t="s">
        <v>175</v>
      </c>
      <c r="F1051" s="146" t="s">
        <v>232</v>
      </c>
      <c r="G1051" s="57"/>
      <c r="H1051" s="56">
        <v>96480000</v>
      </c>
      <c r="I1051" s="65"/>
    </row>
    <row r="1052" spans="1:9" s="72" customFormat="1" ht="19.5" hidden="1" customHeight="1">
      <c r="A1052" s="220">
        <v>41547</v>
      </c>
      <c r="B1052" s="330" t="s">
        <v>251</v>
      </c>
      <c r="C1052" s="220">
        <f t="shared" si="40"/>
        <v>41547</v>
      </c>
      <c r="D1052" s="221" t="s">
        <v>746</v>
      </c>
      <c r="E1052" s="241" t="s">
        <v>175</v>
      </c>
      <c r="F1052" s="222" t="s">
        <v>235</v>
      </c>
      <c r="G1052" s="237">
        <v>274672000</v>
      </c>
      <c r="H1052" s="56"/>
      <c r="I1052" s="65"/>
    </row>
    <row r="1053" spans="1:9" s="72" customFormat="1" ht="19.5" hidden="1" customHeight="1">
      <c r="A1053" s="220">
        <v>41611</v>
      </c>
      <c r="B1053" s="58" t="s">
        <v>783</v>
      </c>
      <c r="C1053" s="220">
        <f t="shared" si="40"/>
        <v>41611</v>
      </c>
      <c r="D1053" s="221" t="s">
        <v>160</v>
      </c>
      <c r="E1053" s="241" t="s">
        <v>175</v>
      </c>
      <c r="F1053" s="146" t="s">
        <v>232</v>
      </c>
      <c r="G1053" s="57"/>
      <c r="H1053" s="56">
        <v>86958000</v>
      </c>
      <c r="I1053" s="65"/>
    </row>
    <row r="1054" spans="1:9" s="72" customFormat="1" ht="19.5" hidden="1" customHeight="1">
      <c r="A1054" s="220">
        <v>41639</v>
      </c>
      <c r="B1054" s="329" t="s">
        <v>253</v>
      </c>
      <c r="C1054" s="220">
        <f t="shared" si="40"/>
        <v>41639</v>
      </c>
      <c r="D1054" s="221" t="s">
        <v>746</v>
      </c>
      <c r="E1054" s="241" t="s">
        <v>175</v>
      </c>
      <c r="F1054" s="222" t="s">
        <v>235</v>
      </c>
      <c r="G1054" s="237">
        <v>86958000</v>
      </c>
      <c r="H1054" s="56"/>
      <c r="I1054" s="65"/>
    </row>
    <row r="1055" spans="1:9" s="72" customFormat="1" ht="19.5" hidden="1" customHeight="1">
      <c r="A1055" s="327">
        <v>41499</v>
      </c>
      <c r="B1055" s="330" t="s">
        <v>794</v>
      </c>
      <c r="C1055" s="220">
        <f>A1055</f>
        <v>41499</v>
      </c>
      <c r="D1055" s="221" t="s">
        <v>148</v>
      </c>
      <c r="E1055" s="241" t="s">
        <v>171</v>
      </c>
      <c r="F1055" s="146" t="s">
        <v>232</v>
      </c>
      <c r="G1055" s="237"/>
      <c r="H1055" s="56">
        <v>163927500</v>
      </c>
      <c r="I1055" s="65"/>
    </row>
    <row r="1056" spans="1:9" s="72" customFormat="1" ht="19.5" hidden="1" customHeight="1">
      <c r="A1056" s="220">
        <v>41517</v>
      </c>
      <c r="B1056" s="220" t="s">
        <v>240</v>
      </c>
      <c r="C1056" s="220">
        <f>A1056</f>
        <v>41517</v>
      </c>
      <c r="D1056" s="221" t="s">
        <v>746</v>
      </c>
      <c r="E1056" s="241" t="s">
        <v>171</v>
      </c>
      <c r="F1056" s="222" t="s">
        <v>235</v>
      </c>
      <c r="G1056" s="237">
        <v>163927500</v>
      </c>
      <c r="H1056" s="56"/>
      <c r="I1056" s="65"/>
    </row>
    <row r="1057" spans="1:9" s="72" customFormat="1" ht="19.5" hidden="1" customHeight="1">
      <c r="A1057" s="220">
        <v>41579</v>
      </c>
      <c r="B1057" s="58" t="s">
        <v>754</v>
      </c>
      <c r="C1057" s="220">
        <f>A1057</f>
        <v>41579</v>
      </c>
      <c r="D1057" s="221" t="s">
        <v>792</v>
      </c>
      <c r="E1057" s="241" t="s">
        <v>171</v>
      </c>
      <c r="F1057" s="146" t="s">
        <v>232</v>
      </c>
      <c r="G1057" s="57"/>
      <c r="H1057" s="56">
        <v>119175000</v>
      </c>
      <c r="I1057" s="65"/>
    </row>
    <row r="1058" spans="1:9" s="72" customFormat="1" ht="19.5" hidden="1" customHeight="1">
      <c r="A1058" s="73">
        <v>41608</v>
      </c>
      <c r="B1058" s="58" t="s">
        <v>243</v>
      </c>
      <c r="C1058" s="220">
        <f>A1058</f>
        <v>41608</v>
      </c>
      <c r="D1058" s="221" t="s">
        <v>746</v>
      </c>
      <c r="E1058" s="241" t="s">
        <v>171</v>
      </c>
      <c r="F1058" s="222" t="s">
        <v>235</v>
      </c>
      <c r="G1058" s="237">
        <v>119175000</v>
      </c>
      <c r="H1058" s="56"/>
      <c r="I1058" s="65"/>
    </row>
    <row r="1059" spans="1:9" s="72" customFormat="1" ht="19.5" hidden="1" customHeight="1">
      <c r="A1059" s="73">
        <v>41393</v>
      </c>
      <c r="B1059" s="330" t="s">
        <v>245</v>
      </c>
      <c r="C1059" s="220">
        <f t="shared" ref="C1059:C1073" si="41">A1059</f>
        <v>41393</v>
      </c>
      <c r="D1059" s="221" t="s">
        <v>746</v>
      </c>
      <c r="E1059" s="241" t="s">
        <v>70</v>
      </c>
      <c r="F1059" s="222" t="s">
        <v>235</v>
      </c>
      <c r="G1059" s="237">
        <v>119168000</v>
      </c>
      <c r="H1059" s="56"/>
      <c r="I1059" s="65"/>
    </row>
    <row r="1060" spans="1:9" s="72" customFormat="1" ht="19.5" hidden="1" customHeight="1">
      <c r="A1060" s="220">
        <v>41414</v>
      </c>
      <c r="B1060" s="330" t="s">
        <v>236</v>
      </c>
      <c r="C1060" s="220">
        <f t="shared" si="41"/>
        <v>41414</v>
      </c>
      <c r="D1060" s="221" t="s">
        <v>746</v>
      </c>
      <c r="E1060" s="241" t="s">
        <v>70</v>
      </c>
      <c r="F1060" s="222" t="s">
        <v>235</v>
      </c>
      <c r="G1060" s="237">
        <v>90576000</v>
      </c>
      <c r="H1060" s="56"/>
      <c r="I1060" s="65"/>
    </row>
    <row r="1061" spans="1:9" s="72" customFormat="1" ht="19.5" hidden="1" customHeight="1">
      <c r="A1061" s="220">
        <v>41276</v>
      </c>
      <c r="B1061" s="223" t="s">
        <v>754</v>
      </c>
      <c r="C1061" s="220">
        <f t="shared" si="41"/>
        <v>41276</v>
      </c>
      <c r="D1061" s="221" t="s">
        <v>143</v>
      </c>
      <c r="E1061" s="241" t="s">
        <v>70</v>
      </c>
      <c r="F1061" s="146" t="s">
        <v>232</v>
      </c>
      <c r="G1061" s="56"/>
      <c r="H1061" s="56">
        <v>86000000</v>
      </c>
      <c r="I1061" s="65"/>
    </row>
    <row r="1062" spans="1:9" s="72" customFormat="1" ht="19.5" hidden="1" customHeight="1">
      <c r="A1062" s="73">
        <v>41447</v>
      </c>
      <c r="B1062" s="58" t="s">
        <v>237</v>
      </c>
      <c r="C1062" s="220">
        <f t="shared" si="41"/>
        <v>41447</v>
      </c>
      <c r="D1062" s="221" t="s">
        <v>746</v>
      </c>
      <c r="E1062" s="241" t="s">
        <v>70</v>
      </c>
      <c r="F1062" s="222" t="s">
        <v>235</v>
      </c>
      <c r="G1062" s="341">
        <v>86000000</v>
      </c>
      <c r="H1062" s="56"/>
      <c r="I1062" s="65"/>
    </row>
    <row r="1063" spans="1:9" s="72" customFormat="1" ht="19.5" hidden="1" customHeight="1">
      <c r="A1063" s="220">
        <v>41344</v>
      </c>
      <c r="B1063" s="58" t="s">
        <v>774</v>
      </c>
      <c r="C1063" s="220">
        <f t="shared" si="41"/>
        <v>41344</v>
      </c>
      <c r="D1063" s="221" t="s">
        <v>148</v>
      </c>
      <c r="E1063" s="241" t="s">
        <v>70</v>
      </c>
      <c r="F1063" s="146" t="s">
        <v>232</v>
      </c>
      <c r="G1063" s="57"/>
      <c r="H1063" s="56">
        <v>161757000</v>
      </c>
      <c r="I1063" s="65"/>
    </row>
    <row r="1064" spans="1:9" s="72" customFormat="1" ht="19.5" hidden="1" customHeight="1">
      <c r="A1064" s="73">
        <v>41447</v>
      </c>
      <c r="B1064" s="58" t="s">
        <v>237</v>
      </c>
      <c r="C1064" s="220">
        <f t="shared" si="41"/>
        <v>41447</v>
      </c>
      <c r="D1064" s="221" t="s">
        <v>746</v>
      </c>
      <c r="E1064" s="241" t="s">
        <v>70</v>
      </c>
      <c r="F1064" s="222" t="s">
        <v>235</v>
      </c>
      <c r="G1064" s="341">
        <v>161757000</v>
      </c>
      <c r="H1064" s="56"/>
      <c r="I1064" s="65"/>
    </row>
    <row r="1065" spans="1:9" s="72" customFormat="1" ht="19.5" hidden="1" customHeight="1">
      <c r="A1065" s="220">
        <v>41370</v>
      </c>
      <c r="B1065" s="58" t="s">
        <v>770</v>
      </c>
      <c r="C1065" s="220">
        <f t="shared" si="41"/>
        <v>41370</v>
      </c>
      <c r="D1065" s="221" t="s">
        <v>159</v>
      </c>
      <c r="E1065" s="241" t="s">
        <v>70</v>
      </c>
      <c r="F1065" s="146" t="s">
        <v>232</v>
      </c>
      <c r="G1065" s="57"/>
      <c r="H1065" s="56">
        <v>140016000</v>
      </c>
      <c r="I1065" s="65"/>
    </row>
    <row r="1066" spans="1:9" s="72" customFormat="1" ht="19.5" hidden="1" customHeight="1">
      <c r="A1066" s="220">
        <v>41374</v>
      </c>
      <c r="B1066" s="223" t="s">
        <v>799</v>
      </c>
      <c r="C1066" s="220">
        <f t="shared" si="41"/>
        <v>41374</v>
      </c>
      <c r="D1066" s="221" t="s">
        <v>760</v>
      </c>
      <c r="E1066" s="241" t="s">
        <v>70</v>
      </c>
      <c r="F1066" s="146" t="s">
        <v>232</v>
      </c>
      <c r="G1066" s="57"/>
      <c r="H1066" s="56">
        <v>102095000</v>
      </c>
      <c r="I1066" s="65"/>
    </row>
    <row r="1067" spans="1:9" s="72" customFormat="1" ht="19.5" hidden="1" customHeight="1">
      <c r="A1067" s="73">
        <v>41466</v>
      </c>
      <c r="B1067" s="330" t="s">
        <v>238</v>
      </c>
      <c r="C1067" s="220">
        <f t="shared" si="41"/>
        <v>41466</v>
      </c>
      <c r="D1067" s="221" t="s">
        <v>746</v>
      </c>
      <c r="E1067" s="241" t="s">
        <v>70</v>
      </c>
      <c r="F1067" s="222" t="s">
        <v>235</v>
      </c>
      <c r="G1067" s="237">
        <v>242111000</v>
      </c>
      <c r="H1067" s="56"/>
      <c r="I1067" s="65"/>
    </row>
    <row r="1068" spans="1:9" s="72" customFormat="1" ht="19.5" hidden="1" customHeight="1">
      <c r="A1068" s="220">
        <v>41401</v>
      </c>
      <c r="B1068" s="223" t="s">
        <v>786</v>
      </c>
      <c r="C1068" s="220">
        <f t="shared" si="41"/>
        <v>41401</v>
      </c>
      <c r="D1068" s="221" t="s">
        <v>148</v>
      </c>
      <c r="E1068" s="241" t="s">
        <v>70</v>
      </c>
      <c r="F1068" s="146" t="s">
        <v>232</v>
      </c>
      <c r="G1068" s="56"/>
      <c r="H1068" s="56">
        <v>142477000</v>
      </c>
      <c r="I1068" s="65"/>
    </row>
    <row r="1069" spans="1:9" s="72" customFormat="1" ht="19.5" hidden="1" customHeight="1">
      <c r="A1069" s="73">
        <v>41466</v>
      </c>
      <c r="B1069" s="330" t="s">
        <v>238</v>
      </c>
      <c r="C1069" s="220">
        <f t="shared" si="41"/>
        <v>41466</v>
      </c>
      <c r="D1069" s="221" t="s">
        <v>746</v>
      </c>
      <c r="E1069" s="241" t="s">
        <v>70</v>
      </c>
      <c r="F1069" s="222" t="s">
        <v>235</v>
      </c>
      <c r="G1069" s="341">
        <v>142477000</v>
      </c>
      <c r="H1069" s="56"/>
      <c r="I1069" s="65"/>
    </row>
    <row r="1070" spans="1:9" s="72" customFormat="1" ht="19.5" hidden="1" customHeight="1">
      <c r="A1070" s="327">
        <v>41501</v>
      </c>
      <c r="B1070" s="238" t="s">
        <v>761</v>
      </c>
      <c r="C1070" s="220">
        <f t="shared" si="41"/>
        <v>41501</v>
      </c>
      <c r="D1070" s="221" t="s">
        <v>760</v>
      </c>
      <c r="E1070" s="241" t="s">
        <v>70</v>
      </c>
      <c r="F1070" s="146" t="s">
        <v>232</v>
      </c>
      <c r="G1070" s="57"/>
      <c r="H1070" s="56">
        <v>100759000</v>
      </c>
      <c r="I1070" s="65"/>
    </row>
    <row r="1071" spans="1:9" s="72" customFormat="1" ht="19.5" hidden="1" customHeight="1">
      <c r="A1071" s="220">
        <v>41517</v>
      </c>
      <c r="B1071" s="220" t="s">
        <v>240</v>
      </c>
      <c r="C1071" s="220">
        <f t="shared" si="41"/>
        <v>41517</v>
      </c>
      <c r="D1071" s="221" t="s">
        <v>746</v>
      </c>
      <c r="E1071" s="241" t="s">
        <v>70</v>
      </c>
      <c r="F1071" s="222" t="s">
        <v>235</v>
      </c>
      <c r="G1071" s="341">
        <v>100759000</v>
      </c>
      <c r="H1071" s="56"/>
      <c r="I1071" s="65"/>
    </row>
    <row r="1072" spans="1:9" s="72" customFormat="1" ht="19.5" hidden="1" customHeight="1">
      <c r="A1072" s="220">
        <v>41613</v>
      </c>
      <c r="B1072" s="223" t="s">
        <v>802</v>
      </c>
      <c r="C1072" s="220">
        <f t="shared" si="41"/>
        <v>41613</v>
      </c>
      <c r="D1072" s="221" t="s">
        <v>148</v>
      </c>
      <c r="E1072" s="241" t="s">
        <v>70</v>
      </c>
      <c r="F1072" s="146" t="s">
        <v>232</v>
      </c>
      <c r="G1072" s="56"/>
      <c r="H1072" s="56">
        <v>145169500</v>
      </c>
      <c r="I1072" s="65"/>
    </row>
    <row r="1073" spans="1:9" s="72" customFormat="1" ht="19.5" hidden="1" customHeight="1">
      <c r="A1073" s="220">
        <v>41639</v>
      </c>
      <c r="B1073" s="329" t="s">
        <v>244</v>
      </c>
      <c r="C1073" s="220">
        <f t="shared" si="41"/>
        <v>41639</v>
      </c>
      <c r="D1073" s="221" t="s">
        <v>746</v>
      </c>
      <c r="E1073" s="241" t="s">
        <v>70</v>
      </c>
      <c r="F1073" s="222" t="s">
        <v>235</v>
      </c>
      <c r="G1073" s="341">
        <v>145169500</v>
      </c>
      <c r="H1073" s="56"/>
      <c r="I1073" s="65"/>
    </row>
    <row r="1074" spans="1:9" s="72" customFormat="1" ht="19.5" hidden="1" customHeight="1">
      <c r="A1074" s="73">
        <v>41393</v>
      </c>
      <c r="B1074" s="330" t="s">
        <v>245</v>
      </c>
      <c r="C1074" s="220">
        <f>A1074</f>
        <v>41393</v>
      </c>
      <c r="D1074" s="221" t="s">
        <v>746</v>
      </c>
      <c r="E1074" s="241" t="s">
        <v>495</v>
      </c>
      <c r="F1074" s="222" t="s">
        <v>235</v>
      </c>
      <c r="G1074" s="56">
        <v>151232000</v>
      </c>
      <c r="H1074" s="56"/>
      <c r="I1074" s="65"/>
    </row>
    <row r="1075" spans="1:9" s="72" customFormat="1" ht="19.5" hidden="1" customHeight="1">
      <c r="A1075" s="73">
        <v>41393</v>
      </c>
      <c r="B1075" s="330" t="s">
        <v>245</v>
      </c>
      <c r="C1075" s="220">
        <f t="shared" ref="C1075:C1136" si="42">A1075</f>
        <v>41393</v>
      </c>
      <c r="D1075" s="221" t="s">
        <v>746</v>
      </c>
      <c r="E1075" s="241" t="s">
        <v>131</v>
      </c>
      <c r="F1075" s="222" t="s">
        <v>235</v>
      </c>
      <c r="G1075" s="237">
        <v>92191000</v>
      </c>
      <c r="H1075" s="56"/>
      <c r="I1075" s="65"/>
    </row>
    <row r="1076" spans="1:9" s="72" customFormat="1" ht="19.5" hidden="1" customHeight="1">
      <c r="A1076" s="220">
        <v>41345</v>
      </c>
      <c r="B1076" s="223" t="s">
        <v>763</v>
      </c>
      <c r="C1076" s="220">
        <f t="shared" si="42"/>
        <v>41345</v>
      </c>
      <c r="D1076" s="221" t="s">
        <v>748</v>
      </c>
      <c r="E1076" s="241" t="s">
        <v>131</v>
      </c>
      <c r="F1076" s="146" t="s">
        <v>232</v>
      </c>
      <c r="G1076" s="56"/>
      <c r="H1076" s="56">
        <v>105697000</v>
      </c>
      <c r="I1076" s="65"/>
    </row>
    <row r="1077" spans="1:9" s="72" customFormat="1" ht="19.5" hidden="1" customHeight="1">
      <c r="A1077" s="73">
        <v>41447</v>
      </c>
      <c r="B1077" s="58" t="s">
        <v>237</v>
      </c>
      <c r="C1077" s="220">
        <f t="shared" si="42"/>
        <v>41447</v>
      </c>
      <c r="D1077" s="221" t="s">
        <v>746</v>
      </c>
      <c r="E1077" s="241" t="s">
        <v>131</v>
      </c>
      <c r="F1077" s="222" t="s">
        <v>235</v>
      </c>
      <c r="G1077" s="237">
        <v>105697000</v>
      </c>
      <c r="H1077" s="56"/>
      <c r="I1077" s="65"/>
    </row>
    <row r="1078" spans="1:9" s="72" customFormat="1" ht="19.5" hidden="1" customHeight="1">
      <c r="A1078" s="220">
        <v>41495</v>
      </c>
      <c r="B1078" s="223" t="s">
        <v>770</v>
      </c>
      <c r="C1078" s="220">
        <f t="shared" si="42"/>
        <v>41495</v>
      </c>
      <c r="D1078" s="221" t="s">
        <v>750</v>
      </c>
      <c r="E1078" s="241" t="s">
        <v>131</v>
      </c>
      <c r="F1078" s="146" t="s">
        <v>232</v>
      </c>
      <c r="G1078" s="56"/>
      <c r="H1078" s="56">
        <v>100728000</v>
      </c>
      <c r="I1078" s="65"/>
    </row>
    <row r="1079" spans="1:9" s="72" customFormat="1" ht="19.5" hidden="1" customHeight="1">
      <c r="A1079" s="220">
        <v>41517</v>
      </c>
      <c r="B1079" s="220" t="s">
        <v>240</v>
      </c>
      <c r="C1079" s="220">
        <f t="shared" si="42"/>
        <v>41517</v>
      </c>
      <c r="D1079" s="221" t="s">
        <v>746</v>
      </c>
      <c r="E1079" s="241" t="s">
        <v>131</v>
      </c>
      <c r="F1079" s="222" t="s">
        <v>235</v>
      </c>
      <c r="G1079" s="237">
        <v>100728000</v>
      </c>
      <c r="H1079" s="56"/>
      <c r="I1079" s="65"/>
    </row>
    <row r="1080" spans="1:9" s="72" customFormat="1" ht="19.5" hidden="1" customHeight="1">
      <c r="A1080" s="220">
        <v>41562</v>
      </c>
      <c r="B1080" s="223" t="s">
        <v>775</v>
      </c>
      <c r="C1080" s="220">
        <f t="shared" si="42"/>
        <v>41562</v>
      </c>
      <c r="D1080" s="221" t="s">
        <v>750</v>
      </c>
      <c r="E1080" s="241" t="s">
        <v>131</v>
      </c>
      <c r="F1080" s="146" t="s">
        <v>232</v>
      </c>
      <c r="G1080" s="56"/>
      <c r="H1080" s="56">
        <v>112043000</v>
      </c>
      <c r="I1080" s="65"/>
    </row>
    <row r="1081" spans="1:9" s="72" customFormat="1" ht="19.5" hidden="1" customHeight="1">
      <c r="A1081" s="73">
        <v>41578</v>
      </c>
      <c r="B1081" s="330" t="s">
        <v>242</v>
      </c>
      <c r="C1081" s="220">
        <f t="shared" si="42"/>
        <v>41578</v>
      </c>
      <c r="D1081" s="221" t="s">
        <v>746</v>
      </c>
      <c r="E1081" s="241" t="s">
        <v>131</v>
      </c>
      <c r="F1081" s="222" t="s">
        <v>235</v>
      </c>
      <c r="G1081" s="237">
        <v>112043000</v>
      </c>
      <c r="H1081" s="56"/>
      <c r="I1081" s="65"/>
    </row>
    <row r="1082" spans="1:9" s="72" customFormat="1" ht="19.5" hidden="1" customHeight="1">
      <c r="A1082" s="220">
        <v>41596</v>
      </c>
      <c r="B1082" s="223" t="s">
        <v>751</v>
      </c>
      <c r="C1082" s="220">
        <f t="shared" si="42"/>
        <v>41596</v>
      </c>
      <c r="D1082" s="221" t="s">
        <v>160</v>
      </c>
      <c r="E1082" s="241" t="s">
        <v>131</v>
      </c>
      <c r="F1082" s="146" t="s">
        <v>232</v>
      </c>
      <c r="G1082" s="56"/>
      <c r="H1082" s="56">
        <v>101762000</v>
      </c>
      <c r="I1082" s="65"/>
    </row>
    <row r="1083" spans="1:9" s="72" customFormat="1" ht="19.5" hidden="1" customHeight="1">
      <c r="A1083" s="73">
        <v>41608</v>
      </c>
      <c r="B1083" s="58" t="s">
        <v>243</v>
      </c>
      <c r="C1083" s="220">
        <f t="shared" si="42"/>
        <v>41608</v>
      </c>
      <c r="D1083" s="221" t="s">
        <v>746</v>
      </c>
      <c r="E1083" s="241" t="s">
        <v>131</v>
      </c>
      <c r="F1083" s="222" t="s">
        <v>235</v>
      </c>
      <c r="G1083" s="237">
        <v>101762000</v>
      </c>
      <c r="H1083" s="56"/>
      <c r="I1083" s="65"/>
    </row>
    <row r="1084" spans="1:9" s="72" customFormat="1" ht="19.5" hidden="1" customHeight="1">
      <c r="A1084" s="220">
        <v>41609</v>
      </c>
      <c r="B1084" s="223" t="s">
        <v>790</v>
      </c>
      <c r="C1084" s="220">
        <f t="shared" si="42"/>
        <v>41609</v>
      </c>
      <c r="D1084" s="221" t="s">
        <v>750</v>
      </c>
      <c r="E1084" s="241" t="s">
        <v>131</v>
      </c>
      <c r="F1084" s="146" t="s">
        <v>232</v>
      </c>
      <c r="G1084" s="56"/>
      <c r="H1084" s="56">
        <v>135600000</v>
      </c>
      <c r="I1084" s="65"/>
    </row>
    <row r="1085" spans="1:9" s="72" customFormat="1" ht="19.5" hidden="1" customHeight="1">
      <c r="A1085" s="220">
        <v>41639</v>
      </c>
      <c r="B1085" s="329" t="s">
        <v>244</v>
      </c>
      <c r="C1085" s="220">
        <f t="shared" si="42"/>
        <v>41639</v>
      </c>
      <c r="D1085" s="221" t="s">
        <v>746</v>
      </c>
      <c r="E1085" s="241" t="s">
        <v>131</v>
      </c>
      <c r="F1085" s="222" t="s">
        <v>235</v>
      </c>
      <c r="G1085" s="237">
        <v>135600000</v>
      </c>
      <c r="H1085" s="56"/>
      <c r="I1085" s="65"/>
    </row>
    <row r="1086" spans="1:9" s="72" customFormat="1" ht="19.5" hidden="1" customHeight="1">
      <c r="A1086" s="73">
        <v>41393</v>
      </c>
      <c r="B1086" s="58" t="s">
        <v>234</v>
      </c>
      <c r="C1086" s="220">
        <f t="shared" si="42"/>
        <v>41393</v>
      </c>
      <c r="D1086" s="221" t="s">
        <v>746</v>
      </c>
      <c r="E1086" s="241" t="s">
        <v>496</v>
      </c>
      <c r="F1086" s="222" t="s">
        <v>235</v>
      </c>
      <c r="G1086" s="237">
        <v>284613000</v>
      </c>
      <c r="H1086" s="56"/>
      <c r="I1086" s="65"/>
    </row>
    <row r="1087" spans="1:9" s="72" customFormat="1" ht="19.5" hidden="1" customHeight="1">
      <c r="A1087" s="73">
        <v>41423</v>
      </c>
      <c r="B1087" s="330" t="s">
        <v>246</v>
      </c>
      <c r="C1087" s="220">
        <f t="shared" si="42"/>
        <v>41423</v>
      </c>
      <c r="D1087" s="221" t="s">
        <v>746</v>
      </c>
      <c r="E1087" s="241" t="s">
        <v>496</v>
      </c>
      <c r="F1087" s="222" t="s">
        <v>235</v>
      </c>
      <c r="G1087" s="237">
        <v>167594000</v>
      </c>
      <c r="H1087" s="56"/>
      <c r="I1087" s="65"/>
    </row>
    <row r="1088" spans="1:9" s="72" customFormat="1" ht="19.5" hidden="1" customHeight="1">
      <c r="A1088" s="327">
        <v>41342</v>
      </c>
      <c r="B1088" s="58" t="s">
        <v>771</v>
      </c>
      <c r="C1088" s="220">
        <f t="shared" si="42"/>
        <v>41342</v>
      </c>
      <c r="D1088" s="221" t="s">
        <v>145</v>
      </c>
      <c r="E1088" s="241" t="s">
        <v>496</v>
      </c>
      <c r="F1088" s="146" t="s">
        <v>232</v>
      </c>
      <c r="G1088" s="237"/>
      <c r="H1088" s="56">
        <v>83640000</v>
      </c>
      <c r="I1088" s="65"/>
    </row>
    <row r="1089" spans="1:9" s="72" customFormat="1" ht="19.5" hidden="1" customHeight="1">
      <c r="A1089" s="327">
        <v>41344</v>
      </c>
      <c r="B1089" s="330" t="s">
        <v>786</v>
      </c>
      <c r="C1089" s="220">
        <f t="shared" si="42"/>
        <v>41344</v>
      </c>
      <c r="D1089" s="221" t="s">
        <v>148</v>
      </c>
      <c r="E1089" s="241" t="s">
        <v>496</v>
      </c>
      <c r="F1089" s="146" t="s">
        <v>232</v>
      </c>
      <c r="G1089" s="237"/>
      <c r="H1089" s="56">
        <v>156060000</v>
      </c>
      <c r="I1089" s="65"/>
    </row>
    <row r="1090" spans="1:9" s="72" customFormat="1" ht="19.5" hidden="1" customHeight="1">
      <c r="A1090" s="220">
        <v>41452</v>
      </c>
      <c r="B1090" s="329" t="s">
        <v>247</v>
      </c>
      <c r="C1090" s="220">
        <f t="shared" si="42"/>
        <v>41452</v>
      </c>
      <c r="D1090" s="221" t="s">
        <v>746</v>
      </c>
      <c r="E1090" s="241" t="s">
        <v>496</v>
      </c>
      <c r="F1090" s="222" t="s">
        <v>235</v>
      </c>
      <c r="G1090" s="341">
        <v>239700000</v>
      </c>
      <c r="H1090" s="56"/>
      <c r="I1090" s="65"/>
    </row>
    <row r="1091" spans="1:9" s="72" customFormat="1" ht="19.5" hidden="1" customHeight="1">
      <c r="A1091" s="220">
        <v>41368</v>
      </c>
      <c r="B1091" s="223" t="s">
        <v>753</v>
      </c>
      <c r="C1091" s="220">
        <f t="shared" si="42"/>
        <v>41368</v>
      </c>
      <c r="D1091" s="221" t="s">
        <v>148</v>
      </c>
      <c r="E1091" s="241" t="s">
        <v>496</v>
      </c>
      <c r="F1091" s="146" t="s">
        <v>232</v>
      </c>
      <c r="G1091" s="56"/>
      <c r="H1091" s="56">
        <v>162344000</v>
      </c>
      <c r="I1091" s="65"/>
    </row>
    <row r="1092" spans="1:9" s="72" customFormat="1" ht="19.5" hidden="1" customHeight="1">
      <c r="A1092" s="73">
        <v>41373</v>
      </c>
      <c r="B1092" s="238" t="s">
        <v>782</v>
      </c>
      <c r="C1092" s="220">
        <f t="shared" si="42"/>
        <v>41373</v>
      </c>
      <c r="D1092" s="221" t="s">
        <v>760</v>
      </c>
      <c r="E1092" s="241" t="s">
        <v>496</v>
      </c>
      <c r="F1092" s="146" t="s">
        <v>232</v>
      </c>
      <c r="G1092" s="57"/>
      <c r="H1092" s="56">
        <v>101465000</v>
      </c>
      <c r="I1092" s="65"/>
    </row>
    <row r="1093" spans="1:9" s="72" customFormat="1" ht="19.5" hidden="1" customHeight="1">
      <c r="A1093" s="220">
        <v>41472</v>
      </c>
      <c r="B1093" s="329" t="s">
        <v>248</v>
      </c>
      <c r="C1093" s="220">
        <f t="shared" si="42"/>
        <v>41472</v>
      </c>
      <c r="D1093" s="221" t="s">
        <v>746</v>
      </c>
      <c r="E1093" s="241" t="s">
        <v>496</v>
      </c>
      <c r="F1093" s="222" t="s">
        <v>235</v>
      </c>
      <c r="G1093" s="339">
        <v>263809000</v>
      </c>
      <c r="H1093" s="56"/>
      <c r="I1093" s="65"/>
    </row>
    <row r="1094" spans="1:9" s="72" customFormat="1" ht="19.5" hidden="1" customHeight="1">
      <c r="A1094" s="220">
        <v>41524</v>
      </c>
      <c r="B1094" s="63" t="s">
        <v>780</v>
      </c>
      <c r="C1094" s="220">
        <f t="shared" si="42"/>
        <v>41524</v>
      </c>
      <c r="D1094" s="221" t="s">
        <v>143</v>
      </c>
      <c r="E1094" s="241" t="s">
        <v>496</v>
      </c>
      <c r="F1094" s="146" t="s">
        <v>232</v>
      </c>
      <c r="G1094" s="57"/>
      <c r="H1094" s="56">
        <v>119592000</v>
      </c>
      <c r="I1094" s="65"/>
    </row>
    <row r="1095" spans="1:9" s="72" customFormat="1" ht="19.5" hidden="1" customHeight="1">
      <c r="A1095" s="220">
        <v>41547</v>
      </c>
      <c r="B1095" s="330" t="s">
        <v>251</v>
      </c>
      <c r="C1095" s="220">
        <f t="shared" si="42"/>
        <v>41547</v>
      </c>
      <c r="D1095" s="221" t="s">
        <v>746</v>
      </c>
      <c r="E1095" s="241" t="s">
        <v>496</v>
      </c>
      <c r="F1095" s="222" t="s">
        <v>235</v>
      </c>
      <c r="G1095" s="339">
        <v>119592000</v>
      </c>
      <c r="H1095" s="56"/>
      <c r="I1095" s="65"/>
    </row>
    <row r="1096" spans="1:9" s="72" customFormat="1" ht="19.5" hidden="1" customHeight="1">
      <c r="A1096" s="220">
        <v>41580</v>
      </c>
      <c r="B1096" s="223" t="s">
        <v>790</v>
      </c>
      <c r="C1096" s="220">
        <f t="shared" si="42"/>
        <v>41580</v>
      </c>
      <c r="D1096" s="221" t="s">
        <v>148</v>
      </c>
      <c r="E1096" s="241" t="s">
        <v>496</v>
      </c>
      <c r="F1096" s="146" t="s">
        <v>232</v>
      </c>
      <c r="G1096" s="56"/>
      <c r="H1096" s="56">
        <v>113022000</v>
      </c>
      <c r="I1096" s="65"/>
    </row>
    <row r="1097" spans="1:9" s="72" customFormat="1" ht="19.5" hidden="1" customHeight="1">
      <c r="A1097" s="73">
        <v>41603</v>
      </c>
      <c r="B1097" s="238" t="s">
        <v>786</v>
      </c>
      <c r="C1097" s="220">
        <f t="shared" si="42"/>
        <v>41603</v>
      </c>
      <c r="D1097" s="221" t="s">
        <v>159</v>
      </c>
      <c r="E1097" s="241" t="s">
        <v>496</v>
      </c>
      <c r="F1097" s="146" t="s">
        <v>232</v>
      </c>
      <c r="G1097" s="57"/>
      <c r="H1097" s="56">
        <v>146657000</v>
      </c>
      <c r="I1097" s="65"/>
    </row>
    <row r="1098" spans="1:9" s="72" customFormat="1" ht="19.5" hidden="1" customHeight="1">
      <c r="A1098" s="220">
        <v>41608</v>
      </c>
      <c r="B1098" s="329" t="s">
        <v>252</v>
      </c>
      <c r="C1098" s="220">
        <f t="shared" si="42"/>
        <v>41608</v>
      </c>
      <c r="D1098" s="221" t="s">
        <v>746</v>
      </c>
      <c r="E1098" s="241" t="s">
        <v>496</v>
      </c>
      <c r="F1098" s="222" t="s">
        <v>235</v>
      </c>
      <c r="G1098" s="237">
        <v>259679000</v>
      </c>
      <c r="H1098" s="56"/>
      <c r="I1098" s="65"/>
    </row>
    <row r="1099" spans="1:9" s="72" customFormat="1" ht="19.5" hidden="1" customHeight="1">
      <c r="A1099" s="220">
        <v>41614</v>
      </c>
      <c r="B1099" s="223" t="s">
        <v>784</v>
      </c>
      <c r="C1099" s="220">
        <f t="shared" si="42"/>
        <v>41614</v>
      </c>
      <c r="D1099" s="221" t="s">
        <v>148</v>
      </c>
      <c r="E1099" s="241" t="s">
        <v>496</v>
      </c>
      <c r="F1099" s="146" t="s">
        <v>232</v>
      </c>
      <c r="G1099" s="56"/>
      <c r="H1099" s="56">
        <v>144137000</v>
      </c>
      <c r="I1099" s="65"/>
    </row>
    <row r="1100" spans="1:9" s="72" customFormat="1" ht="19.5" hidden="1" customHeight="1">
      <c r="A1100" s="220">
        <v>41639</v>
      </c>
      <c r="B1100" s="329" t="s">
        <v>253</v>
      </c>
      <c r="C1100" s="220">
        <f t="shared" si="42"/>
        <v>41639</v>
      </c>
      <c r="D1100" s="221" t="s">
        <v>746</v>
      </c>
      <c r="E1100" s="241" t="s">
        <v>496</v>
      </c>
      <c r="F1100" s="222" t="s">
        <v>235</v>
      </c>
      <c r="G1100" s="339">
        <v>144137000</v>
      </c>
      <c r="H1100" s="56"/>
      <c r="I1100" s="65"/>
    </row>
    <row r="1101" spans="1:9" s="72" customFormat="1" ht="19.5" hidden="1" customHeight="1">
      <c r="A1101" s="220">
        <v>41414</v>
      </c>
      <c r="B1101" s="330" t="s">
        <v>236</v>
      </c>
      <c r="C1101" s="220">
        <f t="shared" si="42"/>
        <v>41414</v>
      </c>
      <c r="D1101" s="221" t="s">
        <v>746</v>
      </c>
      <c r="E1101" s="241" t="s">
        <v>80</v>
      </c>
      <c r="F1101" s="222" t="s">
        <v>235</v>
      </c>
      <c r="G1101" s="237">
        <v>96152000</v>
      </c>
      <c r="H1101" s="56"/>
      <c r="I1101" s="65"/>
    </row>
    <row r="1102" spans="1:9" s="72" customFormat="1" ht="19.5" hidden="1" customHeight="1">
      <c r="A1102" s="220">
        <v>41370</v>
      </c>
      <c r="B1102" s="58" t="s">
        <v>786</v>
      </c>
      <c r="C1102" s="220">
        <f t="shared" si="42"/>
        <v>41370</v>
      </c>
      <c r="D1102" s="221" t="s">
        <v>159</v>
      </c>
      <c r="E1102" s="241" t="s">
        <v>80</v>
      </c>
      <c r="F1102" s="146" t="s">
        <v>232</v>
      </c>
      <c r="G1102" s="57"/>
      <c r="H1102" s="56">
        <v>69456000</v>
      </c>
      <c r="I1102" s="65"/>
    </row>
    <row r="1103" spans="1:9" s="72" customFormat="1" ht="19.5" hidden="1" customHeight="1">
      <c r="A1103" s="220">
        <v>41373</v>
      </c>
      <c r="B1103" s="223" t="s">
        <v>781</v>
      </c>
      <c r="C1103" s="220">
        <f t="shared" si="42"/>
        <v>41373</v>
      </c>
      <c r="D1103" s="221" t="s">
        <v>760</v>
      </c>
      <c r="E1103" s="241" t="s">
        <v>80</v>
      </c>
      <c r="F1103" s="146" t="s">
        <v>232</v>
      </c>
      <c r="G1103" s="56"/>
      <c r="H1103" s="56">
        <v>93730000</v>
      </c>
      <c r="I1103" s="65"/>
    </row>
    <row r="1104" spans="1:9" s="72" customFormat="1" ht="19.5" hidden="1" customHeight="1">
      <c r="A1104" s="220">
        <v>41374</v>
      </c>
      <c r="B1104" s="223" t="s">
        <v>795</v>
      </c>
      <c r="C1104" s="220">
        <f t="shared" si="42"/>
        <v>41374</v>
      </c>
      <c r="D1104" s="221" t="s">
        <v>760</v>
      </c>
      <c r="E1104" s="241" t="s">
        <v>80</v>
      </c>
      <c r="F1104" s="146" t="s">
        <v>232</v>
      </c>
      <c r="G1104" s="56"/>
      <c r="H1104" s="56">
        <v>82600000</v>
      </c>
      <c r="I1104" s="65"/>
    </row>
    <row r="1105" spans="1:9" s="72" customFormat="1" ht="19.5" hidden="1" customHeight="1">
      <c r="A1105" s="73">
        <v>41466</v>
      </c>
      <c r="B1105" s="330" t="s">
        <v>238</v>
      </c>
      <c r="C1105" s="220">
        <f t="shared" si="42"/>
        <v>41466</v>
      </c>
      <c r="D1105" s="221" t="s">
        <v>746</v>
      </c>
      <c r="E1105" s="241" t="s">
        <v>80</v>
      </c>
      <c r="F1105" s="222" t="s">
        <v>235</v>
      </c>
      <c r="G1105" s="237">
        <v>245786000</v>
      </c>
      <c r="H1105" s="56"/>
      <c r="I1105" s="65"/>
    </row>
    <row r="1106" spans="1:9" s="72" customFormat="1" ht="19.5" hidden="1" customHeight="1">
      <c r="A1106" s="73">
        <v>41397</v>
      </c>
      <c r="B1106" s="238" t="s">
        <v>790</v>
      </c>
      <c r="C1106" s="220">
        <f t="shared" si="42"/>
        <v>41397</v>
      </c>
      <c r="D1106" s="221" t="s">
        <v>148</v>
      </c>
      <c r="E1106" s="241" t="s">
        <v>80</v>
      </c>
      <c r="F1106" s="146" t="s">
        <v>232</v>
      </c>
      <c r="G1106" s="57"/>
      <c r="H1106" s="56">
        <v>155324000</v>
      </c>
      <c r="I1106" s="65"/>
    </row>
    <row r="1107" spans="1:9" s="72" customFormat="1" ht="19.5" hidden="1" customHeight="1">
      <c r="A1107" s="220">
        <v>41401</v>
      </c>
      <c r="B1107" s="223" t="s">
        <v>779</v>
      </c>
      <c r="C1107" s="220">
        <f t="shared" si="42"/>
        <v>41401</v>
      </c>
      <c r="D1107" s="221" t="s">
        <v>148</v>
      </c>
      <c r="E1107" s="241" t="s">
        <v>80</v>
      </c>
      <c r="F1107" s="146" t="s">
        <v>232</v>
      </c>
      <c r="G1107" s="56"/>
      <c r="H1107" s="56">
        <v>125483000</v>
      </c>
      <c r="I1107" s="65"/>
    </row>
    <row r="1108" spans="1:9" s="72" customFormat="1" ht="19.5" hidden="1" customHeight="1">
      <c r="A1108" s="73">
        <v>41466</v>
      </c>
      <c r="B1108" s="330" t="s">
        <v>238</v>
      </c>
      <c r="C1108" s="220">
        <f t="shared" si="42"/>
        <v>41466</v>
      </c>
      <c r="D1108" s="221" t="s">
        <v>746</v>
      </c>
      <c r="E1108" s="241" t="s">
        <v>80</v>
      </c>
      <c r="F1108" s="222" t="s">
        <v>235</v>
      </c>
      <c r="G1108" s="237">
        <v>280807000</v>
      </c>
      <c r="H1108" s="56"/>
      <c r="I1108" s="65"/>
    </row>
    <row r="1109" spans="1:9" s="72" customFormat="1" ht="19.5" hidden="1" customHeight="1">
      <c r="A1109" s="220">
        <v>41504</v>
      </c>
      <c r="B1109" s="223" t="s">
        <v>804</v>
      </c>
      <c r="C1109" s="220">
        <f t="shared" si="42"/>
        <v>41504</v>
      </c>
      <c r="D1109" s="221" t="s">
        <v>760</v>
      </c>
      <c r="E1109" s="241" t="s">
        <v>80</v>
      </c>
      <c r="F1109" s="146" t="s">
        <v>232</v>
      </c>
      <c r="G1109" s="56"/>
      <c r="H1109" s="56">
        <v>114665000</v>
      </c>
      <c r="I1109" s="65"/>
    </row>
    <row r="1110" spans="1:9" s="72" customFormat="1" ht="19.5" hidden="1" customHeight="1">
      <c r="A1110" s="220">
        <v>41517</v>
      </c>
      <c r="B1110" s="220" t="s">
        <v>240</v>
      </c>
      <c r="C1110" s="220">
        <f t="shared" si="42"/>
        <v>41517</v>
      </c>
      <c r="D1110" s="221" t="s">
        <v>746</v>
      </c>
      <c r="E1110" s="241" t="s">
        <v>80</v>
      </c>
      <c r="F1110" s="222" t="s">
        <v>235</v>
      </c>
      <c r="G1110" s="237">
        <v>114665000</v>
      </c>
      <c r="H1110" s="56"/>
      <c r="I1110" s="65"/>
    </row>
    <row r="1111" spans="1:9" s="72" customFormat="1" ht="19.5" hidden="1" customHeight="1">
      <c r="A1111" s="220">
        <v>41613</v>
      </c>
      <c r="B1111" s="223" t="s">
        <v>799</v>
      </c>
      <c r="C1111" s="220">
        <f t="shared" si="42"/>
        <v>41613</v>
      </c>
      <c r="D1111" s="221" t="s">
        <v>148</v>
      </c>
      <c r="E1111" s="241" t="s">
        <v>80</v>
      </c>
      <c r="F1111" s="146" t="s">
        <v>232</v>
      </c>
      <c r="G1111" s="56"/>
      <c r="H1111" s="56">
        <v>133546500</v>
      </c>
      <c r="I1111" s="65"/>
    </row>
    <row r="1112" spans="1:9" s="72" customFormat="1" ht="19.5" hidden="1" customHeight="1">
      <c r="A1112" s="220">
        <v>41639</v>
      </c>
      <c r="B1112" s="329" t="s">
        <v>244</v>
      </c>
      <c r="C1112" s="220">
        <f t="shared" si="42"/>
        <v>41639</v>
      </c>
      <c r="D1112" s="221" t="s">
        <v>746</v>
      </c>
      <c r="E1112" s="241" t="s">
        <v>80</v>
      </c>
      <c r="F1112" s="222" t="s">
        <v>235</v>
      </c>
      <c r="G1112" s="237">
        <v>133546500</v>
      </c>
      <c r="H1112" s="56"/>
      <c r="I1112" s="65"/>
    </row>
    <row r="1113" spans="1:9" s="72" customFormat="1" ht="19.5" hidden="1" customHeight="1">
      <c r="A1113" s="220">
        <v>41346</v>
      </c>
      <c r="B1113" s="58" t="s">
        <v>794</v>
      </c>
      <c r="C1113" s="220">
        <f t="shared" si="42"/>
        <v>41346</v>
      </c>
      <c r="D1113" s="221" t="s">
        <v>149</v>
      </c>
      <c r="E1113" s="241" t="s">
        <v>497</v>
      </c>
      <c r="F1113" s="146" t="s">
        <v>232</v>
      </c>
      <c r="G1113" s="57"/>
      <c r="H1113" s="56">
        <v>119840000</v>
      </c>
      <c r="I1113" s="65"/>
    </row>
    <row r="1114" spans="1:9" s="72" customFormat="1" ht="19.5" hidden="1" customHeight="1">
      <c r="A1114" s="220">
        <v>41347</v>
      </c>
      <c r="B1114" s="223" t="s">
        <v>782</v>
      </c>
      <c r="C1114" s="220">
        <f t="shared" si="42"/>
        <v>41347</v>
      </c>
      <c r="D1114" s="221" t="s">
        <v>149</v>
      </c>
      <c r="E1114" s="241" t="s">
        <v>497</v>
      </c>
      <c r="F1114" s="146" t="s">
        <v>232</v>
      </c>
      <c r="G1114" s="56"/>
      <c r="H1114" s="56">
        <v>95480000</v>
      </c>
      <c r="I1114" s="65"/>
    </row>
    <row r="1115" spans="1:9" s="72" customFormat="1" ht="19.5" hidden="1" customHeight="1">
      <c r="A1115" s="220">
        <v>41452</v>
      </c>
      <c r="B1115" s="329" t="s">
        <v>247</v>
      </c>
      <c r="C1115" s="220">
        <f t="shared" si="42"/>
        <v>41452</v>
      </c>
      <c r="D1115" s="221" t="s">
        <v>746</v>
      </c>
      <c r="E1115" s="241" t="s">
        <v>497</v>
      </c>
      <c r="F1115" s="222" t="s">
        <v>235</v>
      </c>
      <c r="G1115" s="237">
        <v>215320000</v>
      </c>
      <c r="H1115" s="56"/>
      <c r="I1115" s="65"/>
    </row>
    <row r="1116" spans="1:9" s="72" customFormat="1" ht="19.5" hidden="1" customHeight="1">
      <c r="A1116" s="220">
        <v>41372</v>
      </c>
      <c r="B1116" s="223" t="s">
        <v>779</v>
      </c>
      <c r="C1116" s="220">
        <f t="shared" si="42"/>
        <v>41372</v>
      </c>
      <c r="D1116" s="221" t="s">
        <v>149</v>
      </c>
      <c r="E1116" s="241" t="s">
        <v>497</v>
      </c>
      <c r="F1116" s="146" t="s">
        <v>232</v>
      </c>
      <c r="G1116" s="56"/>
      <c r="H1116" s="56">
        <v>168630000</v>
      </c>
      <c r="I1116" s="65"/>
    </row>
    <row r="1117" spans="1:9" s="72" customFormat="1" ht="19.5" hidden="1" customHeight="1">
      <c r="A1117" s="73">
        <v>41374</v>
      </c>
      <c r="B1117" s="238" t="s">
        <v>749</v>
      </c>
      <c r="C1117" s="220">
        <f t="shared" si="42"/>
        <v>41374</v>
      </c>
      <c r="D1117" s="221" t="s">
        <v>760</v>
      </c>
      <c r="E1117" s="241" t="s">
        <v>497</v>
      </c>
      <c r="F1117" s="146" t="s">
        <v>232</v>
      </c>
      <c r="G1117" s="57"/>
      <c r="H1117" s="56">
        <v>98367500</v>
      </c>
      <c r="I1117" s="65"/>
    </row>
    <row r="1118" spans="1:9" s="72" customFormat="1" ht="19.5" hidden="1" customHeight="1">
      <c r="A1118" s="220">
        <v>41472</v>
      </c>
      <c r="B1118" s="329" t="s">
        <v>248</v>
      </c>
      <c r="C1118" s="220">
        <f t="shared" si="42"/>
        <v>41472</v>
      </c>
      <c r="D1118" s="221" t="s">
        <v>746</v>
      </c>
      <c r="E1118" s="241" t="s">
        <v>497</v>
      </c>
      <c r="F1118" s="222" t="s">
        <v>235</v>
      </c>
      <c r="G1118" s="237">
        <v>266997500</v>
      </c>
      <c r="H1118" s="56"/>
      <c r="I1118" s="65"/>
    </row>
    <row r="1119" spans="1:9" s="72" customFormat="1" ht="19.5" hidden="1" customHeight="1">
      <c r="A1119" s="220">
        <v>41396</v>
      </c>
      <c r="B1119" s="223" t="s">
        <v>791</v>
      </c>
      <c r="C1119" s="220">
        <f t="shared" si="42"/>
        <v>41396</v>
      </c>
      <c r="D1119" s="221" t="s">
        <v>149</v>
      </c>
      <c r="E1119" s="241" t="s">
        <v>497</v>
      </c>
      <c r="F1119" s="146" t="s">
        <v>232</v>
      </c>
      <c r="G1119" s="56"/>
      <c r="H1119" s="56">
        <v>154292000</v>
      </c>
      <c r="I1119" s="65"/>
    </row>
    <row r="1120" spans="1:9" s="72" customFormat="1" ht="19.5" hidden="1" customHeight="1">
      <c r="A1120" s="73">
        <v>41486</v>
      </c>
      <c r="B1120" s="58" t="s">
        <v>249</v>
      </c>
      <c r="C1120" s="220">
        <f t="shared" si="42"/>
        <v>41486</v>
      </c>
      <c r="D1120" s="221" t="s">
        <v>746</v>
      </c>
      <c r="E1120" s="241" t="s">
        <v>497</v>
      </c>
      <c r="F1120" s="222" t="s">
        <v>235</v>
      </c>
      <c r="G1120" s="237">
        <v>154292000</v>
      </c>
      <c r="H1120" s="56"/>
      <c r="I1120" s="65"/>
    </row>
    <row r="1121" spans="1:9" s="72" customFormat="1" ht="19.5" hidden="1" customHeight="1">
      <c r="A1121" s="220">
        <v>41487</v>
      </c>
      <c r="B1121" s="223" t="s">
        <v>754</v>
      </c>
      <c r="C1121" s="220">
        <f t="shared" si="42"/>
        <v>41487</v>
      </c>
      <c r="D1121" s="221" t="s">
        <v>750</v>
      </c>
      <c r="E1121" s="241" t="s">
        <v>497</v>
      </c>
      <c r="F1121" s="146" t="s">
        <v>232</v>
      </c>
      <c r="G1121" s="56"/>
      <c r="H1121" s="56">
        <v>100728000</v>
      </c>
      <c r="I1121" s="65"/>
    </row>
    <row r="1122" spans="1:9" s="72" customFormat="1" ht="19.5" hidden="1" customHeight="1">
      <c r="A1122" s="220">
        <v>41492</v>
      </c>
      <c r="B1122" s="223" t="s">
        <v>780</v>
      </c>
      <c r="C1122" s="220">
        <f t="shared" si="42"/>
        <v>41492</v>
      </c>
      <c r="D1122" s="221" t="s">
        <v>750</v>
      </c>
      <c r="E1122" s="241" t="s">
        <v>497</v>
      </c>
      <c r="F1122" s="146" t="s">
        <v>232</v>
      </c>
      <c r="G1122" s="56"/>
      <c r="H1122" s="56">
        <v>104202000</v>
      </c>
      <c r="I1122" s="65"/>
    </row>
    <row r="1123" spans="1:9" s="72" customFormat="1" ht="19.5" hidden="1" customHeight="1">
      <c r="A1123" s="220">
        <v>41496</v>
      </c>
      <c r="B1123" s="223" t="s">
        <v>783</v>
      </c>
      <c r="C1123" s="220">
        <f t="shared" si="42"/>
        <v>41496</v>
      </c>
      <c r="D1123" s="221" t="s">
        <v>160</v>
      </c>
      <c r="E1123" s="241" t="s">
        <v>497</v>
      </c>
      <c r="F1123" s="146" t="s">
        <v>232</v>
      </c>
      <c r="G1123" s="56"/>
      <c r="H1123" s="56">
        <v>103716000</v>
      </c>
      <c r="I1123" s="65"/>
    </row>
    <row r="1124" spans="1:9" s="72" customFormat="1" ht="19.5" hidden="1" customHeight="1">
      <c r="A1124" s="73">
        <v>41517</v>
      </c>
      <c r="B1124" s="58" t="s">
        <v>250</v>
      </c>
      <c r="C1124" s="220">
        <f t="shared" si="42"/>
        <v>41517</v>
      </c>
      <c r="D1124" s="221" t="s">
        <v>746</v>
      </c>
      <c r="E1124" s="241" t="s">
        <v>497</v>
      </c>
      <c r="F1124" s="222" t="s">
        <v>235</v>
      </c>
      <c r="G1124" s="237">
        <v>308646000</v>
      </c>
      <c r="H1124" s="56"/>
      <c r="I1124" s="65"/>
    </row>
    <row r="1125" spans="1:9" s="72" customFormat="1" ht="19.5" hidden="1" customHeight="1">
      <c r="A1125" s="220">
        <v>41612</v>
      </c>
      <c r="B1125" s="223" t="s">
        <v>752</v>
      </c>
      <c r="C1125" s="220">
        <f t="shared" si="42"/>
        <v>41612</v>
      </c>
      <c r="D1125" s="221" t="s">
        <v>149</v>
      </c>
      <c r="E1125" s="241" t="s">
        <v>497</v>
      </c>
      <c r="F1125" s="146" t="s">
        <v>232</v>
      </c>
      <c r="G1125" s="56"/>
      <c r="H1125" s="56">
        <v>228075000</v>
      </c>
      <c r="I1125" s="65"/>
    </row>
    <row r="1126" spans="1:9" s="72" customFormat="1" ht="19.5" hidden="1" customHeight="1">
      <c r="A1126" s="220">
        <v>41613</v>
      </c>
      <c r="B1126" s="223" t="s">
        <v>787</v>
      </c>
      <c r="C1126" s="220">
        <f t="shared" si="42"/>
        <v>41613</v>
      </c>
      <c r="D1126" s="221" t="s">
        <v>149</v>
      </c>
      <c r="E1126" s="241" t="s">
        <v>497</v>
      </c>
      <c r="F1126" s="146" t="s">
        <v>232</v>
      </c>
      <c r="G1126" s="56"/>
      <c r="H1126" s="56">
        <v>255862500</v>
      </c>
      <c r="I1126" s="65"/>
    </row>
    <row r="1127" spans="1:9" s="72" customFormat="1" ht="19.5" hidden="1" customHeight="1">
      <c r="A1127" s="220">
        <v>41639</v>
      </c>
      <c r="B1127" s="329" t="s">
        <v>253</v>
      </c>
      <c r="C1127" s="220">
        <f t="shared" si="42"/>
        <v>41639</v>
      </c>
      <c r="D1127" s="221" t="s">
        <v>746</v>
      </c>
      <c r="E1127" s="241" t="s">
        <v>497</v>
      </c>
      <c r="F1127" s="222" t="s">
        <v>235</v>
      </c>
      <c r="G1127" s="237">
        <v>483937500</v>
      </c>
      <c r="H1127" s="56"/>
      <c r="I1127" s="65"/>
    </row>
    <row r="1128" spans="1:9" s="72" customFormat="1" ht="19.5" hidden="1" customHeight="1">
      <c r="A1128" s="220">
        <v>41524</v>
      </c>
      <c r="B1128" s="58" t="s">
        <v>751</v>
      </c>
      <c r="C1128" s="220">
        <f t="shared" si="42"/>
        <v>41524</v>
      </c>
      <c r="D1128" s="221" t="s">
        <v>143</v>
      </c>
      <c r="E1128" s="241" t="s">
        <v>176</v>
      </c>
      <c r="F1128" s="146" t="s">
        <v>232</v>
      </c>
      <c r="G1128" s="57"/>
      <c r="H1128" s="56">
        <v>121880000</v>
      </c>
      <c r="I1128" s="65"/>
    </row>
    <row r="1129" spans="1:9" s="72" customFormat="1" ht="19.5" hidden="1" customHeight="1">
      <c r="A1129" s="220">
        <v>41547</v>
      </c>
      <c r="B1129" s="330" t="s">
        <v>251</v>
      </c>
      <c r="C1129" s="220">
        <f t="shared" si="42"/>
        <v>41547</v>
      </c>
      <c r="D1129" s="221" t="s">
        <v>746</v>
      </c>
      <c r="E1129" s="241" t="s">
        <v>176</v>
      </c>
      <c r="F1129" s="222" t="s">
        <v>235</v>
      </c>
      <c r="G1129" s="237">
        <v>121880000</v>
      </c>
      <c r="H1129" s="56"/>
      <c r="I1129" s="65"/>
    </row>
    <row r="1130" spans="1:9" s="72" customFormat="1" ht="19.5" hidden="1" customHeight="1">
      <c r="A1130" s="220">
        <v>41550</v>
      </c>
      <c r="B1130" s="223" t="s">
        <v>791</v>
      </c>
      <c r="C1130" s="220">
        <f t="shared" si="42"/>
        <v>41550</v>
      </c>
      <c r="D1130" s="221" t="s">
        <v>143</v>
      </c>
      <c r="E1130" s="241" t="s">
        <v>176</v>
      </c>
      <c r="F1130" s="146" t="s">
        <v>232</v>
      </c>
      <c r="G1130" s="56"/>
      <c r="H1130" s="56">
        <v>94139000</v>
      </c>
      <c r="I1130" s="65"/>
    </row>
    <row r="1131" spans="1:9" s="72" customFormat="1" ht="19.5" hidden="1" customHeight="1">
      <c r="A1131" s="220">
        <v>41578</v>
      </c>
      <c r="B1131" s="330" t="s">
        <v>255</v>
      </c>
      <c r="C1131" s="220">
        <f t="shared" si="42"/>
        <v>41578</v>
      </c>
      <c r="D1131" s="221" t="s">
        <v>746</v>
      </c>
      <c r="E1131" s="241" t="s">
        <v>176</v>
      </c>
      <c r="F1131" s="222" t="s">
        <v>235</v>
      </c>
      <c r="G1131" s="237">
        <v>94139000</v>
      </c>
      <c r="H1131" s="56"/>
      <c r="I1131" s="65"/>
    </row>
    <row r="1132" spans="1:9" s="72" customFormat="1" ht="19.5" hidden="1" customHeight="1">
      <c r="A1132" s="220">
        <v>41580</v>
      </c>
      <c r="B1132" s="223" t="s">
        <v>771</v>
      </c>
      <c r="C1132" s="220">
        <f t="shared" si="42"/>
        <v>41580</v>
      </c>
      <c r="D1132" s="221" t="s">
        <v>148</v>
      </c>
      <c r="E1132" s="241" t="s">
        <v>176</v>
      </c>
      <c r="F1132" s="146" t="s">
        <v>232</v>
      </c>
      <c r="G1132" s="56"/>
      <c r="H1132" s="56">
        <v>143478000</v>
      </c>
      <c r="I1132" s="65"/>
    </row>
    <row r="1133" spans="1:9" s="72" customFormat="1" ht="19.5" hidden="1" customHeight="1">
      <c r="A1133" s="73">
        <v>41603</v>
      </c>
      <c r="B1133" s="238" t="s">
        <v>774</v>
      </c>
      <c r="C1133" s="220">
        <f t="shared" si="42"/>
        <v>41603</v>
      </c>
      <c r="D1133" s="221" t="s">
        <v>159</v>
      </c>
      <c r="E1133" s="241" t="s">
        <v>176</v>
      </c>
      <c r="F1133" s="146" t="s">
        <v>232</v>
      </c>
      <c r="G1133" s="57"/>
      <c r="H1133" s="56">
        <v>158466000</v>
      </c>
      <c r="I1133" s="65"/>
    </row>
    <row r="1134" spans="1:9" s="72" customFormat="1" ht="19.5" hidden="1" customHeight="1">
      <c r="A1134" s="220">
        <v>41608</v>
      </c>
      <c r="B1134" s="329" t="s">
        <v>252</v>
      </c>
      <c r="C1134" s="220">
        <f t="shared" si="42"/>
        <v>41608</v>
      </c>
      <c r="D1134" s="221" t="s">
        <v>746</v>
      </c>
      <c r="E1134" s="241" t="s">
        <v>176</v>
      </c>
      <c r="F1134" s="222" t="s">
        <v>235</v>
      </c>
      <c r="G1134" s="237">
        <v>301944000</v>
      </c>
      <c r="H1134" s="56"/>
      <c r="I1134" s="65"/>
    </row>
    <row r="1135" spans="1:9" s="72" customFormat="1" ht="19.5" hidden="1" customHeight="1">
      <c r="A1135" s="220">
        <v>41614</v>
      </c>
      <c r="B1135" s="223" t="s">
        <v>776</v>
      </c>
      <c r="C1135" s="220">
        <f t="shared" si="42"/>
        <v>41614</v>
      </c>
      <c r="D1135" s="221" t="s">
        <v>148</v>
      </c>
      <c r="E1135" s="241" t="s">
        <v>176</v>
      </c>
      <c r="F1135" s="146" t="s">
        <v>232</v>
      </c>
      <c r="G1135" s="56"/>
      <c r="H1135" s="56">
        <v>142013000</v>
      </c>
      <c r="I1135" s="65"/>
    </row>
    <row r="1136" spans="1:9" s="72" customFormat="1" ht="19.5" hidden="1" customHeight="1">
      <c r="A1136" s="220">
        <v>41639</v>
      </c>
      <c r="B1136" s="329" t="s">
        <v>253</v>
      </c>
      <c r="C1136" s="220">
        <f t="shared" si="42"/>
        <v>41639</v>
      </c>
      <c r="D1136" s="221" t="s">
        <v>746</v>
      </c>
      <c r="E1136" s="241" t="s">
        <v>176</v>
      </c>
      <c r="F1136" s="222" t="s">
        <v>235</v>
      </c>
      <c r="G1136" s="237">
        <v>142013000</v>
      </c>
      <c r="H1136" s="56"/>
      <c r="I1136" s="65"/>
    </row>
    <row r="1137" spans="1:9" s="72" customFormat="1" ht="19.5" hidden="1" customHeight="1">
      <c r="A1137" s="73">
        <v>41393</v>
      </c>
      <c r="B1137" s="330" t="s">
        <v>245</v>
      </c>
      <c r="C1137" s="73">
        <f>A1137</f>
        <v>41393</v>
      </c>
      <c r="D1137" s="221" t="s">
        <v>746</v>
      </c>
      <c r="E1137" s="241" t="s">
        <v>498</v>
      </c>
      <c r="F1137" s="222" t="s">
        <v>235</v>
      </c>
      <c r="G1137" s="237">
        <v>381482000</v>
      </c>
      <c r="H1137" s="56"/>
      <c r="I1137" s="65"/>
    </row>
    <row r="1138" spans="1:9" s="72" customFormat="1" ht="19.5" hidden="1" customHeight="1">
      <c r="A1138" s="220">
        <v>41414</v>
      </c>
      <c r="B1138" s="330" t="s">
        <v>236</v>
      </c>
      <c r="C1138" s="73">
        <f>A1138</f>
        <v>41414</v>
      </c>
      <c r="D1138" s="221" t="s">
        <v>746</v>
      </c>
      <c r="E1138" s="241" t="s">
        <v>498</v>
      </c>
      <c r="F1138" s="222" t="s">
        <v>235</v>
      </c>
      <c r="G1138" s="339">
        <v>183385000</v>
      </c>
      <c r="H1138" s="56"/>
      <c r="I1138" s="65"/>
    </row>
    <row r="1139" spans="1:9" s="72" customFormat="1" ht="19.5" hidden="1" customHeight="1">
      <c r="A1139" s="73">
        <v>41393</v>
      </c>
      <c r="B1139" s="58" t="s">
        <v>234</v>
      </c>
      <c r="C1139" s="220">
        <f t="shared" ref="C1139:C1189" si="43">A1139</f>
        <v>41393</v>
      </c>
      <c r="D1139" s="221" t="s">
        <v>746</v>
      </c>
      <c r="E1139" s="241" t="s">
        <v>177</v>
      </c>
      <c r="F1139" s="222" t="s">
        <v>235</v>
      </c>
      <c r="G1139" s="237">
        <v>231372000</v>
      </c>
      <c r="H1139" s="56"/>
      <c r="I1139" s="65"/>
    </row>
    <row r="1140" spans="1:9" s="72" customFormat="1" ht="19.5" hidden="1" customHeight="1">
      <c r="A1140" s="73">
        <v>41423</v>
      </c>
      <c r="B1140" s="330" t="s">
        <v>246</v>
      </c>
      <c r="C1140" s="220">
        <f t="shared" si="43"/>
        <v>41423</v>
      </c>
      <c r="D1140" s="221" t="s">
        <v>746</v>
      </c>
      <c r="E1140" s="241" t="s">
        <v>177</v>
      </c>
      <c r="F1140" s="222" t="s">
        <v>235</v>
      </c>
      <c r="G1140" s="237">
        <v>188984000</v>
      </c>
      <c r="H1140" s="56"/>
      <c r="I1140" s="65"/>
    </row>
    <row r="1141" spans="1:9" s="72" customFormat="1" ht="19.5" hidden="1" customHeight="1">
      <c r="A1141" s="327">
        <v>41342</v>
      </c>
      <c r="B1141" s="58" t="s">
        <v>791</v>
      </c>
      <c r="C1141" s="220">
        <f t="shared" si="43"/>
        <v>41342</v>
      </c>
      <c r="D1141" s="221" t="s">
        <v>145</v>
      </c>
      <c r="E1141" s="241" t="s">
        <v>177</v>
      </c>
      <c r="F1141" s="146" t="s">
        <v>232</v>
      </c>
      <c r="G1141" s="339"/>
      <c r="H1141" s="56">
        <v>75650000</v>
      </c>
      <c r="I1141" s="65"/>
    </row>
    <row r="1142" spans="1:9" s="72" customFormat="1" ht="19.5" hidden="1" customHeight="1">
      <c r="A1142" s="220">
        <v>41343</v>
      </c>
      <c r="B1142" s="223" t="s">
        <v>780</v>
      </c>
      <c r="C1142" s="220">
        <f t="shared" si="43"/>
        <v>41343</v>
      </c>
      <c r="D1142" s="221" t="s">
        <v>148</v>
      </c>
      <c r="E1142" s="241" t="s">
        <v>177</v>
      </c>
      <c r="F1142" s="146" t="s">
        <v>232</v>
      </c>
      <c r="G1142" s="57"/>
      <c r="H1142" s="56">
        <v>131490000</v>
      </c>
      <c r="I1142" s="65"/>
    </row>
    <row r="1143" spans="1:9" s="72" customFormat="1" ht="19.5" hidden="1" customHeight="1">
      <c r="A1143" s="220">
        <v>41452</v>
      </c>
      <c r="B1143" s="329" t="s">
        <v>247</v>
      </c>
      <c r="C1143" s="220">
        <f t="shared" si="43"/>
        <v>41452</v>
      </c>
      <c r="D1143" s="221" t="s">
        <v>746</v>
      </c>
      <c r="E1143" s="241" t="s">
        <v>177</v>
      </c>
      <c r="F1143" s="222" t="s">
        <v>235</v>
      </c>
      <c r="G1143" s="341">
        <v>207140000</v>
      </c>
      <c r="H1143" s="56"/>
      <c r="I1143" s="65"/>
    </row>
    <row r="1144" spans="1:9" s="72" customFormat="1" ht="19.5" hidden="1" customHeight="1">
      <c r="A1144" s="73">
        <v>41366</v>
      </c>
      <c r="B1144" s="238" t="s">
        <v>785</v>
      </c>
      <c r="C1144" s="220">
        <f t="shared" si="43"/>
        <v>41366</v>
      </c>
      <c r="D1144" s="221" t="s">
        <v>148</v>
      </c>
      <c r="E1144" s="241" t="s">
        <v>177</v>
      </c>
      <c r="F1144" s="146" t="s">
        <v>232</v>
      </c>
      <c r="G1144" s="57"/>
      <c r="H1144" s="56">
        <v>153636000</v>
      </c>
      <c r="I1144" s="65"/>
    </row>
    <row r="1145" spans="1:9" s="72" customFormat="1" ht="19.5" hidden="1" customHeight="1">
      <c r="A1145" s="220">
        <v>41373</v>
      </c>
      <c r="B1145" s="223" t="s">
        <v>763</v>
      </c>
      <c r="C1145" s="220">
        <f t="shared" si="43"/>
        <v>41373</v>
      </c>
      <c r="D1145" s="221" t="s">
        <v>760</v>
      </c>
      <c r="E1145" s="241" t="s">
        <v>177</v>
      </c>
      <c r="F1145" s="146" t="s">
        <v>232</v>
      </c>
      <c r="G1145" s="56"/>
      <c r="H1145" s="56">
        <v>96022500</v>
      </c>
      <c r="I1145" s="65"/>
    </row>
    <row r="1146" spans="1:9" s="72" customFormat="1" ht="19.5" hidden="1" customHeight="1">
      <c r="A1146" s="220">
        <v>41472</v>
      </c>
      <c r="B1146" s="329" t="s">
        <v>248</v>
      </c>
      <c r="C1146" s="220">
        <f t="shared" si="43"/>
        <v>41472</v>
      </c>
      <c r="D1146" s="221" t="s">
        <v>746</v>
      </c>
      <c r="E1146" s="241" t="s">
        <v>177</v>
      </c>
      <c r="F1146" s="222" t="s">
        <v>235</v>
      </c>
      <c r="G1146" s="339">
        <v>249658500</v>
      </c>
      <c r="H1146" s="56"/>
      <c r="I1146" s="65"/>
    </row>
    <row r="1147" spans="1:9" s="72" customFormat="1" ht="19.5" hidden="1" customHeight="1">
      <c r="A1147" s="220">
        <v>41395</v>
      </c>
      <c r="B1147" s="223" t="s">
        <v>785</v>
      </c>
      <c r="C1147" s="220">
        <f t="shared" si="43"/>
        <v>41395</v>
      </c>
      <c r="D1147" s="221" t="s">
        <v>148</v>
      </c>
      <c r="E1147" s="241" t="s">
        <v>177</v>
      </c>
      <c r="F1147" s="146" t="s">
        <v>232</v>
      </c>
      <c r="G1147" s="56"/>
      <c r="H1147" s="56">
        <v>137054000</v>
      </c>
      <c r="I1147" s="65"/>
    </row>
    <row r="1148" spans="1:9" s="72" customFormat="1" ht="19.5" hidden="1" customHeight="1">
      <c r="A1148" s="220">
        <v>41411</v>
      </c>
      <c r="B1148" s="223" t="s">
        <v>752</v>
      </c>
      <c r="C1148" s="220">
        <f t="shared" si="43"/>
        <v>41411</v>
      </c>
      <c r="D1148" s="221" t="s">
        <v>148</v>
      </c>
      <c r="E1148" s="241" t="s">
        <v>177</v>
      </c>
      <c r="F1148" s="146" t="s">
        <v>232</v>
      </c>
      <c r="G1148" s="56"/>
      <c r="H1148" s="56">
        <v>72500000</v>
      </c>
      <c r="I1148" s="65"/>
    </row>
    <row r="1149" spans="1:9" s="72" customFormat="1" ht="19.5" hidden="1" customHeight="1">
      <c r="A1149" s="73">
        <v>41486</v>
      </c>
      <c r="B1149" s="58" t="s">
        <v>249</v>
      </c>
      <c r="C1149" s="220">
        <f t="shared" si="43"/>
        <v>41486</v>
      </c>
      <c r="D1149" s="221" t="s">
        <v>746</v>
      </c>
      <c r="E1149" s="241" t="s">
        <v>177</v>
      </c>
      <c r="F1149" s="222" t="s">
        <v>235</v>
      </c>
      <c r="G1149" s="339">
        <v>209554000</v>
      </c>
      <c r="H1149" s="56"/>
      <c r="I1149" s="65"/>
    </row>
    <row r="1150" spans="1:9" s="72" customFormat="1" ht="19.5" hidden="1" customHeight="1">
      <c r="A1150" s="73">
        <v>41498</v>
      </c>
      <c r="B1150" s="238" t="s">
        <v>747</v>
      </c>
      <c r="C1150" s="220">
        <f t="shared" si="43"/>
        <v>41498</v>
      </c>
      <c r="D1150" s="221" t="s">
        <v>760</v>
      </c>
      <c r="E1150" s="241" t="s">
        <v>177</v>
      </c>
      <c r="F1150" s="146" t="s">
        <v>232</v>
      </c>
      <c r="G1150" s="57"/>
      <c r="H1150" s="56">
        <v>110857000</v>
      </c>
      <c r="I1150" s="65"/>
    </row>
    <row r="1151" spans="1:9" s="72" customFormat="1" ht="19.5" hidden="1" customHeight="1">
      <c r="A1151" s="220">
        <v>41505</v>
      </c>
      <c r="B1151" s="223" t="s">
        <v>756</v>
      </c>
      <c r="C1151" s="220">
        <f t="shared" si="43"/>
        <v>41505</v>
      </c>
      <c r="D1151" s="221" t="s">
        <v>760</v>
      </c>
      <c r="E1151" s="241" t="s">
        <v>177</v>
      </c>
      <c r="F1151" s="146" t="s">
        <v>232</v>
      </c>
      <c r="G1151" s="57"/>
      <c r="H1151" s="59">
        <v>112591000</v>
      </c>
      <c r="I1151" s="65"/>
    </row>
    <row r="1152" spans="1:9" s="72" customFormat="1" ht="19.5" hidden="1" customHeight="1">
      <c r="A1152" s="73">
        <v>41517</v>
      </c>
      <c r="B1152" s="58" t="s">
        <v>250</v>
      </c>
      <c r="C1152" s="220">
        <f t="shared" si="43"/>
        <v>41517</v>
      </c>
      <c r="D1152" s="221" t="s">
        <v>746</v>
      </c>
      <c r="E1152" s="241" t="s">
        <v>177</v>
      </c>
      <c r="F1152" s="222" t="s">
        <v>235</v>
      </c>
      <c r="G1152" s="339">
        <v>223448000</v>
      </c>
      <c r="H1152" s="59"/>
      <c r="I1152" s="65"/>
    </row>
    <row r="1153" spans="1:9" s="72" customFormat="1" ht="19.5" hidden="1" customHeight="1">
      <c r="A1153" s="220">
        <v>41524</v>
      </c>
      <c r="B1153" s="223" t="s">
        <v>775</v>
      </c>
      <c r="C1153" s="220">
        <f t="shared" si="43"/>
        <v>41524</v>
      </c>
      <c r="D1153" s="221" t="s">
        <v>143</v>
      </c>
      <c r="E1153" s="241" t="s">
        <v>177</v>
      </c>
      <c r="F1153" s="146" t="s">
        <v>232</v>
      </c>
      <c r="G1153" s="56"/>
      <c r="H1153" s="59">
        <v>123860000</v>
      </c>
      <c r="I1153" s="65"/>
    </row>
    <row r="1154" spans="1:9" s="72" customFormat="1" ht="19.5" hidden="1" customHeight="1">
      <c r="A1154" s="220">
        <v>41547</v>
      </c>
      <c r="B1154" s="330" t="s">
        <v>251</v>
      </c>
      <c r="C1154" s="220">
        <f t="shared" si="43"/>
        <v>41547</v>
      </c>
      <c r="D1154" s="221" t="s">
        <v>746</v>
      </c>
      <c r="E1154" s="241" t="s">
        <v>177</v>
      </c>
      <c r="F1154" s="222" t="s">
        <v>235</v>
      </c>
      <c r="G1154" s="237">
        <v>123860000</v>
      </c>
      <c r="H1154" s="59"/>
      <c r="I1154" s="65"/>
    </row>
    <row r="1155" spans="1:9" s="72" customFormat="1" ht="19.5" hidden="1" customHeight="1">
      <c r="A1155" s="220">
        <v>41603</v>
      </c>
      <c r="B1155" s="223" t="s">
        <v>779</v>
      </c>
      <c r="C1155" s="220">
        <f t="shared" si="43"/>
        <v>41603</v>
      </c>
      <c r="D1155" s="221" t="s">
        <v>159</v>
      </c>
      <c r="E1155" s="241" t="s">
        <v>177</v>
      </c>
      <c r="F1155" s="146" t="s">
        <v>232</v>
      </c>
      <c r="G1155" s="56"/>
      <c r="H1155" s="59">
        <v>166918500</v>
      </c>
      <c r="I1155" s="65"/>
    </row>
    <row r="1156" spans="1:9" s="72" customFormat="1" ht="19.5" hidden="1" customHeight="1">
      <c r="A1156" s="220">
        <v>41608</v>
      </c>
      <c r="B1156" s="329" t="s">
        <v>252</v>
      </c>
      <c r="C1156" s="220">
        <f t="shared" si="43"/>
        <v>41608</v>
      </c>
      <c r="D1156" s="221" t="s">
        <v>746</v>
      </c>
      <c r="E1156" s="241" t="s">
        <v>177</v>
      </c>
      <c r="F1156" s="222" t="s">
        <v>235</v>
      </c>
      <c r="G1156" s="237">
        <v>166918500</v>
      </c>
      <c r="H1156" s="59"/>
      <c r="I1156" s="65"/>
    </row>
    <row r="1157" spans="1:9" s="72" customFormat="1" ht="19.5" hidden="1" customHeight="1">
      <c r="A1157" s="220">
        <v>41611</v>
      </c>
      <c r="B1157" s="223" t="s">
        <v>781</v>
      </c>
      <c r="C1157" s="220">
        <f t="shared" si="43"/>
        <v>41611</v>
      </c>
      <c r="D1157" s="221" t="s">
        <v>148</v>
      </c>
      <c r="E1157" s="241" t="s">
        <v>177</v>
      </c>
      <c r="F1157" s="146" t="s">
        <v>232</v>
      </c>
      <c r="G1157" s="56"/>
      <c r="H1157" s="59">
        <v>161866500</v>
      </c>
      <c r="I1157" s="65"/>
    </row>
    <row r="1158" spans="1:9" s="72" customFormat="1" ht="19.5" hidden="1" customHeight="1">
      <c r="A1158" s="220">
        <v>41629</v>
      </c>
      <c r="B1158" s="58" t="s">
        <v>805</v>
      </c>
      <c r="C1158" s="220">
        <f t="shared" si="43"/>
        <v>41629</v>
      </c>
      <c r="D1158" s="221" t="s">
        <v>145</v>
      </c>
      <c r="E1158" s="241" t="s">
        <v>177</v>
      </c>
      <c r="F1158" s="146" t="s">
        <v>232</v>
      </c>
      <c r="G1158" s="57"/>
      <c r="H1158" s="59">
        <v>88452000</v>
      </c>
      <c r="I1158" s="65"/>
    </row>
    <row r="1159" spans="1:9" s="72" customFormat="1" ht="19.5" hidden="1" customHeight="1">
      <c r="A1159" s="220">
        <v>41639</v>
      </c>
      <c r="B1159" s="329" t="s">
        <v>253</v>
      </c>
      <c r="C1159" s="220">
        <f t="shared" si="43"/>
        <v>41639</v>
      </c>
      <c r="D1159" s="221" t="s">
        <v>746</v>
      </c>
      <c r="E1159" s="241" t="s">
        <v>177</v>
      </c>
      <c r="F1159" s="222" t="s">
        <v>235</v>
      </c>
      <c r="G1159" s="339">
        <v>250318500</v>
      </c>
      <c r="H1159" s="59"/>
      <c r="I1159" s="65"/>
    </row>
    <row r="1160" spans="1:9" s="72" customFormat="1" ht="19.5" hidden="1" customHeight="1">
      <c r="A1160" s="73">
        <v>41393</v>
      </c>
      <c r="B1160" s="58" t="s">
        <v>234</v>
      </c>
      <c r="C1160" s="220">
        <f t="shared" si="43"/>
        <v>41393</v>
      </c>
      <c r="D1160" s="221" t="s">
        <v>746</v>
      </c>
      <c r="E1160" s="241" t="s">
        <v>178</v>
      </c>
      <c r="F1160" s="222" t="s">
        <v>235</v>
      </c>
      <c r="G1160" s="237">
        <v>138628000</v>
      </c>
      <c r="H1160" s="56"/>
      <c r="I1160" s="65"/>
    </row>
    <row r="1161" spans="1:9" s="72" customFormat="1" ht="19.5" hidden="1" customHeight="1">
      <c r="A1161" s="73">
        <v>41423</v>
      </c>
      <c r="B1161" s="330" t="s">
        <v>246</v>
      </c>
      <c r="C1161" s="220">
        <f t="shared" si="43"/>
        <v>41423</v>
      </c>
      <c r="D1161" s="221" t="s">
        <v>746</v>
      </c>
      <c r="E1161" s="241" t="s">
        <v>178</v>
      </c>
      <c r="F1161" s="222" t="s">
        <v>235</v>
      </c>
      <c r="G1161" s="237">
        <v>196223000</v>
      </c>
      <c r="H1161" s="56"/>
      <c r="I1161" s="65"/>
    </row>
    <row r="1162" spans="1:9" s="72" customFormat="1" ht="19.5" hidden="1" customHeight="1">
      <c r="A1162" s="327">
        <v>41367</v>
      </c>
      <c r="B1162" s="58" t="s">
        <v>777</v>
      </c>
      <c r="C1162" s="220">
        <f t="shared" si="43"/>
        <v>41367</v>
      </c>
      <c r="D1162" s="221" t="s">
        <v>148</v>
      </c>
      <c r="E1162" s="241" t="s">
        <v>178</v>
      </c>
      <c r="F1162" s="146" t="s">
        <v>232</v>
      </c>
      <c r="G1162" s="237"/>
      <c r="H1162" s="56">
        <v>146608000</v>
      </c>
      <c r="I1162" s="65"/>
    </row>
    <row r="1163" spans="1:9" s="72" customFormat="1" ht="19.5" hidden="1" customHeight="1">
      <c r="A1163" s="220">
        <v>41373</v>
      </c>
      <c r="B1163" s="223" t="s">
        <v>762</v>
      </c>
      <c r="C1163" s="220">
        <f t="shared" si="43"/>
        <v>41373</v>
      </c>
      <c r="D1163" s="221" t="s">
        <v>760</v>
      </c>
      <c r="E1163" s="241" t="s">
        <v>178</v>
      </c>
      <c r="F1163" s="146" t="s">
        <v>232</v>
      </c>
      <c r="G1163" s="56"/>
      <c r="H1163" s="56">
        <v>91630000</v>
      </c>
      <c r="I1163" s="65"/>
    </row>
    <row r="1164" spans="1:9" s="72" customFormat="1" ht="19.5" hidden="1" customHeight="1">
      <c r="A1164" s="220">
        <v>41472</v>
      </c>
      <c r="B1164" s="329" t="s">
        <v>248</v>
      </c>
      <c r="C1164" s="220">
        <f t="shared" si="43"/>
        <v>41472</v>
      </c>
      <c r="D1164" s="221" t="s">
        <v>746</v>
      </c>
      <c r="E1164" s="241" t="s">
        <v>178</v>
      </c>
      <c r="F1164" s="222" t="s">
        <v>235</v>
      </c>
      <c r="G1164" s="339">
        <v>238238000</v>
      </c>
      <c r="H1164" s="56"/>
      <c r="I1164" s="65"/>
    </row>
    <row r="1165" spans="1:9" s="72" customFormat="1" ht="19.5" hidden="1" customHeight="1">
      <c r="A1165" s="73">
        <v>41399</v>
      </c>
      <c r="B1165" s="238" t="s">
        <v>757</v>
      </c>
      <c r="C1165" s="220">
        <f t="shared" si="43"/>
        <v>41399</v>
      </c>
      <c r="D1165" s="221" t="s">
        <v>148</v>
      </c>
      <c r="E1165" s="241" t="s">
        <v>178</v>
      </c>
      <c r="F1165" s="146" t="s">
        <v>232</v>
      </c>
      <c r="G1165" s="57"/>
      <c r="H1165" s="56">
        <v>136909000</v>
      </c>
      <c r="I1165" s="65"/>
    </row>
    <row r="1166" spans="1:9" s="72" customFormat="1" ht="19.5" hidden="1" customHeight="1">
      <c r="A1166" s="220">
        <v>41402</v>
      </c>
      <c r="B1166" s="58" t="s">
        <v>774</v>
      </c>
      <c r="C1166" s="220">
        <f t="shared" si="43"/>
        <v>41402</v>
      </c>
      <c r="D1166" s="221" t="s">
        <v>148</v>
      </c>
      <c r="E1166" s="241" t="s">
        <v>178</v>
      </c>
      <c r="F1166" s="146" t="s">
        <v>232</v>
      </c>
      <c r="G1166" s="56"/>
      <c r="H1166" s="56">
        <v>154918000</v>
      </c>
      <c r="I1166" s="65"/>
    </row>
    <row r="1167" spans="1:9" s="72" customFormat="1" ht="19.5" hidden="1" customHeight="1">
      <c r="A1167" s="73">
        <v>41486</v>
      </c>
      <c r="B1167" s="58" t="s">
        <v>249</v>
      </c>
      <c r="C1167" s="220">
        <f t="shared" si="43"/>
        <v>41486</v>
      </c>
      <c r="D1167" s="221" t="s">
        <v>746</v>
      </c>
      <c r="E1167" s="241" t="s">
        <v>178</v>
      </c>
      <c r="F1167" s="222" t="s">
        <v>235</v>
      </c>
      <c r="G1167" s="339">
        <v>291827000</v>
      </c>
      <c r="H1167" s="56"/>
      <c r="I1167" s="65"/>
    </row>
    <row r="1168" spans="1:9" s="72" customFormat="1" ht="19.5" hidden="1" customHeight="1">
      <c r="A1168" s="220">
        <v>41562</v>
      </c>
      <c r="B1168" s="223" t="s">
        <v>783</v>
      </c>
      <c r="C1168" s="220">
        <f t="shared" si="43"/>
        <v>41562</v>
      </c>
      <c r="D1168" s="221" t="s">
        <v>143</v>
      </c>
      <c r="E1168" s="241" t="s">
        <v>178</v>
      </c>
      <c r="F1168" s="146" t="s">
        <v>232</v>
      </c>
      <c r="G1168" s="57"/>
      <c r="H1168" s="56">
        <v>125097000</v>
      </c>
      <c r="I1168" s="65"/>
    </row>
    <row r="1169" spans="1:9" s="72" customFormat="1" ht="19.5" hidden="1" customHeight="1">
      <c r="A1169" s="220">
        <v>41578</v>
      </c>
      <c r="B1169" s="330" t="s">
        <v>255</v>
      </c>
      <c r="C1169" s="220">
        <f t="shared" si="43"/>
        <v>41578</v>
      </c>
      <c r="D1169" s="221" t="s">
        <v>746</v>
      </c>
      <c r="E1169" s="241" t="s">
        <v>178</v>
      </c>
      <c r="F1169" s="222" t="s">
        <v>235</v>
      </c>
      <c r="G1169" s="237">
        <v>125097000</v>
      </c>
      <c r="H1169" s="56"/>
      <c r="I1169" s="65"/>
    </row>
    <row r="1170" spans="1:9" s="72" customFormat="1" ht="19.5" hidden="1" customHeight="1">
      <c r="A1170" s="220">
        <v>41609</v>
      </c>
      <c r="B1170" s="223" t="s">
        <v>780</v>
      </c>
      <c r="C1170" s="220">
        <f t="shared" si="43"/>
        <v>41609</v>
      </c>
      <c r="D1170" s="221" t="s">
        <v>148</v>
      </c>
      <c r="E1170" s="241" t="s">
        <v>178</v>
      </c>
      <c r="F1170" s="146" t="s">
        <v>232</v>
      </c>
      <c r="G1170" s="56"/>
      <c r="H1170" s="56">
        <v>154462000</v>
      </c>
      <c r="I1170" s="65"/>
    </row>
    <row r="1171" spans="1:9" s="72" customFormat="1" ht="19.5" hidden="1" customHeight="1">
      <c r="A1171" s="73">
        <v>41616</v>
      </c>
      <c r="B1171" s="238" t="s">
        <v>806</v>
      </c>
      <c r="C1171" s="220">
        <f t="shared" si="43"/>
        <v>41616</v>
      </c>
      <c r="D1171" s="221" t="s">
        <v>159</v>
      </c>
      <c r="E1171" s="241" t="s">
        <v>178</v>
      </c>
      <c r="F1171" s="146" t="s">
        <v>232</v>
      </c>
      <c r="G1171" s="57"/>
      <c r="H1171" s="56">
        <v>166825000</v>
      </c>
      <c r="I1171" s="65"/>
    </row>
    <row r="1172" spans="1:9" s="72" customFormat="1" ht="19.5" hidden="1" customHeight="1">
      <c r="A1172" s="220">
        <v>41639</v>
      </c>
      <c r="B1172" s="329" t="s">
        <v>253</v>
      </c>
      <c r="C1172" s="220">
        <f t="shared" si="43"/>
        <v>41639</v>
      </c>
      <c r="D1172" s="221" t="s">
        <v>746</v>
      </c>
      <c r="E1172" s="241" t="s">
        <v>178</v>
      </c>
      <c r="F1172" s="222" t="s">
        <v>235</v>
      </c>
      <c r="G1172" s="237">
        <v>321287000</v>
      </c>
      <c r="H1172" s="56"/>
      <c r="I1172" s="65"/>
    </row>
    <row r="1173" spans="1:9" s="72" customFormat="1" ht="19.5" hidden="1" customHeight="1">
      <c r="A1173" s="73">
        <v>41393</v>
      </c>
      <c r="B1173" s="330" t="s">
        <v>245</v>
      </c>
      <c r="C1173" s="220">
        <f t="shared" si="43"/>
        <v>41393</v>
      </c>
      <c r="D1173" s="221" t="s">
        <v>746</v>
      </c>
      <c r="E1173" s="241" t="s">
        <v>81</v>
      </c>
      <c r="F1173" s="222" t="s">
        <v>235</v>
      </c>
      <c r="G1173" s="237">
        <v>276178000</v>
      </c>
      <c r="H1173" s="56"/>
      <c r="I1173" s="65"/>
    </row>
    <row r="1174" spans="1:9" s="72" customFormat="1" ht="19.5" hidden="1" customHeight="1">
      <c r="A1174" s="220">
        <v>41414</v>
      </c>
      <c r="B1174" s="330" t="s">
        <v>236</v>
      </c>
      <c r="C1174" s="220">
        <f t="shared" si="43"/>
        <v>41414</v>
      </c>
      <c r="D1174" s="221" t="s">
        <v>746</v>
      </c>
      <c r="E1174" s="241" t="s">
        <v>81</v>
      </c>
      <c r="F1174" s="222" t="s">
        <v>235</v>
      </c>
      <c r="G1174" s="237">
        <v>85612000</v>
      </c>
      <c r="H1174" s="56"/>
      <c r="I1174" s="65"/>
    </row>
    <row r="1175" spans="1:9" s="72" customFormat="1" ht="19.5" hidden="1" customHeight="1">
      <c r="A1175" s="220">
        <v>41276</v>
      </c>
      <c r="B1175" s="63" t="s">
        <v>758</v>
      </c>
      <c r="C1175" s="220">
        <f t="shared" si="43"/>
        <v>41276</v>
      </c>
      <c r="D1175" s="221" t="s">
        <v>143</v>
      </c>
      <c r="E1175" s="241" t="s">
        <v>81</v>
      </c>
      <c r="F1175" s="146" t="s">
        <v>232</v>
      </c>
      <c r="G1175" s="57"/>
      <c r="H1175" s="56">
        <v>92600000</v>
      </c>
      <c r="I1175" s="65"/>
    </row>
    <row r="1176" spans="1:9" s="72" customFormat="1" ht="19.5" hidden="1" customHeight="1">
      <c r="A1176" s="73">
        <v>41447</v>
      </c>
      <c r="B1176" s="58" t="s">
        <v>237</v>
      </c>
      <c r="C1176" s="220">
        <f t="shared" si="43"/>
        <v>41447</v>
      </c>
      <c r="D1176" s="221" t="s">
        <v>746</v>
      </c>
      <c r="E1176" s="241" t="s">
        <v>81</v>
      </c>
      <c r="F1176" s="222" t="s">
        <v>235</v>
      </c>
      <c r="G1176" s="343">
        <v>92600000</v>
      </c>
      <c r="H1176" s="56"/>
      <c r="I1176" s="65"/>
    </row>
    <row r="1177" spans="1:9" s="72" customFormat="1" ht="19.5" hidden="1" customHeight="1">
      <c r="A1177" s="220">
        <v>41406</v>
      </c>
      <c r="B1177" s="223" t="s">
        <v>759</v>
      </c>
      <c r="C1177" s="220">
        <f t="shared" si="43"/>
        <v>41406</v>
      </c>
      <c r="D1177" s="221" t="s">
        <v>143</v>
      </c>
      <c r="E1177" s="241" t="s">
        <v>81</v>
      </c>
      <c r="F1177" s="146" t="s">
        <v>232</v>
      </c>
      <c r="G1177" s="56"/>
      <c r="H1177" s="56">
        <v>126742000</v>
      </c>
      <c r="I1177" s="65"/>
    </row>
    <row r="1178" spans="1:9" s="72" customFormat="1" ht="19.5" hidden="1" customHeight="1">
      <c r="A1178" s="73">
        <v>41466</v>
      </c>
      <c r="B1178" s="330" t="s">
        <v>238</v>
      </c>
      <c r="C1178" s="220">
        <f t="shared" si="43"/>
        <v>41466</v>
      </c>
      <c r="D1178" s="221" t="s">
        <v>746</v>
      </c>
      <c r="E1178" s="241" t="s">
        <v>81</v>
      </c>
      <c r="F1178" s="222" t="s">
        <v>235</v>
      </c>
      <c r="G1178" s="343">
        <v>126742000</v>
      </c>
      <c r="H1178" s="56"/>
      <c r="I1178" s="65"/>
    </row>
    <row r="1179" spans="1:9" s="72" customFormat="1" ht="19.5" hidden="1" customHeight="1">
      <c r="A1179" s="220">
        <v>41500</v>
      </c>
      <c r="B1179" s="223" t="s">
        <v>752</v>
      </c>
      <c r="C1179" s="220">
        <f t="shared" si="43"/>
        <v>41500</v>
      </c>
      <c r="D1179" s="221" t="s">
        <v>760</v>
      </c>
      <c r="E1179" s="241" t="s">
        <v>81</v>
      </c>
      <c r="F1179" s="146" t="s">
        <v>232</v>
      </c>
      <c r="G1179" s="57"/>
      <c r="H1179" s="56">
        <v>101490000</v>
      </c>
      <c r="I1179" s="65"/>
    </row>
    <row r="1180" spans="1:9" s="72" customFormat="1" ht="19.5" hidden="1" customHeight="1">
      <c r="A1180" s="220">
        <v>41517</v>
      </c>
      <c r="B1180" s="220" t="s">
        <v>240</v>
      </c>
      <c r="C1180" s="220">
        <f t="shared" si="43"/>
        <v>41517</v>
      </c>
      <c r="D1180" s="221" t="s">
        <v>746</v>
      </c>
      <c r="E1180" s="241" t="s">
        <v>81</v>
      </c>
      <c r="F1180" s="222" t="s">
        <v>235</v>
      </c>
      <c r="G1180" s="343">
        <v>101490000</v>
      </c>
      <c r="H1180" s="56"/>
      <c r="I1180" s="65"/>
    </row>
    <row r="1181" spans="1:9" s="72" customFormat="1" ht="19.5" hidden="1" customHeight="1">
      <c r="A1181" s="73">
        <v>41532</v>
      </c>
      <c r="B1181" s="238" t="s">
        <v>781</v>
      </c>
      <c r="C1181" s="220">
        <f t="shared" si="43"/>
        <v>41532</v>
      </c>
      <c r="D1181" s="221" t="s">
        <v>143</v>
      </c>
      <c r="E1181" s="241" t="s">
        <v>81</v>
      </c>
      <c r="F1181" s="146" t="s">
        <v>232</v>
      </c>
      <c r="G1181" s="57"/>
      <c r="H1181" s="56">
        <v>90200000</v>
      </c>
      <c r="I1181" s="65"/>
    </row>
    <row r="1182" spans="1:9" s="72" customFormat="1" ht="19.5" hidden="1" customHeight="1">
      <c r="A1182" s="73">
        <v>41547</v>
      </c>
      <c r="B1182" s="330" t="s">
        <v>241</v>
      </c>
      <c r="C1182" s="220">
        <f t="shared" si="43"/>
        <v>41547</v>
      </c>
      <c r="D1182" s="221" t="s">
        <v>746</v>
      </c>
      <c r="E1182" s="241" t="s">
        <v>81</v>
      </c>
      <c r="F1182" s="222" t="s">
        <v>235</v>
      </c>
      <c r="G1182" s="343">
        <v>90200000</v>
      </c>
      <c r="H1182" s="56"/>
      <c r="I1182" s="65"/>
    </row>
    <row r="1183" spans="1:9" s="72" customFormat="1" ht="19.5" hidden="1" customHeight="1">
      <c r="A1183" s="327">
        <v>41562</v>
      </c>
      <c r="B1183" s="238" t="s">
        <v>779</v>
      </c>
      <c r="C1183" s="220">
        <f t="shared" si="43"/>
        <v>41562</v>
      </c>
      <c r="D1183" s="221" t="s">
        <v>143</v>
      </c>
      <c r="E1183" s="241" t="s">
        <v>81</v>
      </c>
      <c r="F1183" s="146" t="s">
        <v>232</v>
      </c>
      <c r="G1183" s="76"/>
      <c r="H1183" s="56">
        <v>133285000</v>
      </c>
      <c r="I1183" s="65"/>
    </row>
    <row r="1184" spans="1:9" s="72" customFormat="1" ht="19.5" hidden="1" customHeight="1">
      <c r="A1184" s="73">
        <v>41578</v>
      </c>
      <c r="B1184" s="330" t="s">
        <v>242</v>
      </c>
      <c r="C1184" s="220">
        <f t="shared" si="43"/>
        <v>41578</v>
      </c>
      <c r="D1184" s="221" t="s">
        <v>746</v>
      </c>
      <c r="E1184" s="241" t="s">
        <v>81</v>
      </c>
      <c r="F1184" s="222" t="s">
        <v>235</v>
      </c>
      <c r="G1184" s="343">
        <v>133285000</v>
      </c>
      <c r="H1184" s="56"/>
      <c r="I1184" s="65"/>
    </row>
    <row r="1185" spans="1:9" s="72" customFormat="1" ht="19.5" hidden="1" customHeight="1">
      <c r="A1185" s="220">
        <v>41609</v>
      </c>
      <c r="B1185" s="223" t="s">
        <v>757</v>
      </c>
      <c r="C1185" s="220">
        <f t="shared" si="43"/>
        <v>41609</v>
      </c>
      <c r="D1185" s="221" t="s">
        <v>807</v>
      </c>
      <c r="E1185" s="241" t="s">
        <v>81</v>
      </c>
      <c r="F1185" s="146" t="s">
        <v>232</v>
      </c>
      <c r="G1185" s="56"/>
      <c r="H1185" s="56">
        <v>71604000</v>
      </c>
      <c r="I1185" s="65"/>
    </row>
    <row r="1186" spans="1:9" s="72" customFormat="1" ht="19.5" hidden="1" customHeight="1">
      <c r="A1186" s="220">
        <v>41611</v>
      </c>
      <c r="B1186" s="223" t="s">
        <v>763</v>
      </c>
      <c r="C1186" s="220">
        <f t="shared" si="43"/>
        <v>41611</v>
      </c>
      <c r="D1186" s="221" t="s">
        <v>765</v>
      </c>
      <c r="E1186" s="241" t="s">
        <v>81</v>
      </c>
      <c r="F1186" s="146" t="s">
        <v>232</v>
      </c>
      <c r="G1186" s="56"/>
      <c r="H1186" s="56">
        <v>123375000</v>
      </c>
      <c r="I1186" s="65"/>
    </row>
    <row r="1187" spans="1:9" s="72" customFormat="1" ht="19.5" hidden="1" customHeight="1">
      <c r="A1187" s="73">
        <v>41614</v>
      </c>
      <c r="B1187" s="238" t="s">
        <v>797</v>
      </c>
      <c r="C1187" s="220">
        <f t="shared" si="43"/>
        <v>41614</v>
      </c>
      <c r="D1187" s="221" t="s">
        <v>808</v>
      </c>
      <c r="E1187" s="241" t="s">
        <v>81</v>
      </c>
      <c r="F1187" s="146" t="s">
        <v>232</v>
      </c>
      <c r="G1187" s="57"/>
      <c r="H1187" s="56">
        <v>25976000</v>
      </c>
      <c r="I1187" s="65"/>
    </row>
    <row r="1188" spans="1:9" s="72" customFormat="1" ht="19.5" hidden="1" customHeight="1">
      <c r="A1188" s="220">
        <v>41615</v>
      </c>
      <c r="B1188" s="223" t="s">
        <v>809</v>
      </c>
      <c r="C1188" s="220">
        <f t="shared" si="43"/>
        <v>41615</v>
      </c>
      <c r="D1188" s="221" t="s">
        <v>159</v>
      </c>
      <c r="E1188" s="241" t="s">
        <v>81</v>
      </c>
      <c r="F1188" s="146" t="s">
        <v>232</v>
      </c>
      <c r="G1188" s="56"/>
      <c r="H1188" s="56">
        <v>146550000</v>
      </c>
      <c r="I1188" s="65"/>
    </row>
    <row r="1189" spans="1:9" s="72" customFormat="1" ht="19.5" hidden="1" customHeight="1">
      <c r="A1189" s="220">
        <v>41639</v>
      </c>
      <c r="B1189" s="329" t="s">
        <v>244</v>
      </c>
      <c r="C1189" s="220">
        <f t="shared" si="43"/>
        <v>41639</v>
      </c>
      <c r="D1189" s="221" t="s">
        <v>746</v>
      </c>
      <c r="E1189" s="241" t="s">
        <v>81</v>
      </c>
      <c r="F1189" s="222" t="s">
        <v>235</v>
      </c>
      <c r="G1189" s="343">
        <v>367505000</v>
      </c>
      <c r="H1189" s="56"/>
      <c r="I1189" s="65"/>
    </row>
    <row r="1190" spans="1:9" s="72" customFormat="1" ht="19.5" hidden="1" customHeight="1">
      <c r="A1190" s="73">
        <v>41393</v>
      </c>
      <c r="B1190" s="330" t="s">
        <v>245</v>
      </c>
      <c r="C1190" s="73">
        <f>A1190</f>
        <v>41393</v>
      </c>
      <c r="D1190" s="221" t="s">
        <v>746</v>
      </c>
      <c r="E1190" s="241" t="s">
        <v>499</v>
      </c>
      <c r="F1190" s="222" t="s">
        <v>235</v>
      </c>
      <c r="G1190" s="237">
        <v>166953000</v>
      </c>
      <c r="H1190" s="56"/>
      <c r="I1190" s="65"/>
    </row>
    <row r="1191" spans="1:9" s="72" customFormat="1" ht="19.5" hidden="1" customHeight="1">
      <c r="A1191" s="73">
        <v>41393</v>
      </c>
      <c r="B1191" s="58" t="s">
        <v>234</v>
      </c>
      <c r="C1191" s="220">
        <f>A1191</f>
        <v>41393</v>
      </c>
      <c r="D1191" s="221" t="s">
        <v>746</v>
      </c>
      <c r="E1191" s="241" t="s">
        <v>82</v>
      </c>
      <c r="F1191" s="222" t="s">
        <v>235</v>
      </c>
      <c r="G1191" s="56">
        <v>123336000</v>
      </c>
      <c r="H1191" s="56"/>
      <c r="I1191" s="65"/>
    </row>
    <row r="1192" spans="1:9" s="72" customFormat="1" ht="19.5" hidden="1" customHeight="1">
      <c r="A1192" s="73">
        <v>41393</v>
      </c>
      <c r="B1192" s="58" t="s">
        <v>234</v>
      </c>
      <c r="C1192" s="220">
        <f t="shared" ref="C1192:C1211" si="44">A1192</f>
        <v>41393</v>
      </c>
      <c r="D1192" s="221" t="s">
        <v>746</v>
      </c>
      <c r="E1192" s="241" t="s">
        <v>83</v>
      </c>
      <c r="F1192" s="222" t="s">
        <v>235</v>
      </c>
      <c r="G1192" s="237">
        <v>246172000</v>
      </c>
      <c r="H1192" s="56"/>
      <c r="I1192" s="65"/>
    </row>
    <row r="1193" spans="1:9" s="72" customFormat="1" ht="19.5" hidden="1" customHeight="1">
      <c r="A1193" s="327">
        <v>41340</v>
      </c>
      <c r="B1193" s="58" t="s">
        <v>754</v>
      </c>
      <c r="C1193" s="220">
        <f t="shared" si="44"/>
        <v>41340</v>
      </c>
      <c r="D1193" s="221" t="s">
        <v>145</v>
      </c>
      <c r="E1193" s="241" t="s">
        <v>83</v>
      </c>
      <c r="F1193" s="146" t="s">
        <v>232</v>
      </c>
      <c r="G1193" s="237"/>
      <c r="H1193" s="56">
        <v>70210000</v>
      </c>
      <c r="I1193" s="65"/>
    </row>
    <row r="1194" spans="1:9" s="72" customFormat="1" ht="19.5" hidden="1" customHeight="1">
      <c r="A1194" s="327">
        <v>41343</v>
      </c>
      <c r="B1194" s="330" t="s">
        <v>775</v>
      </c>
      <c r="C1194" s="220">
        <f t="shared" si="44"/>
        <v>41343</v>
      </c>
      <c r="D1194" s="221" t="s">
        <v>148</v>
      </c>
      <c r="E1194" s="241" t="s">
        <v>83</v>
      </c>
      <c r="F1194" s="146" t="s">
        <v>232</v>
      </c>
      <c r="G1194" s="237"/>
      <c r="H1194" s="56">
        <v>158274000</v>
      </c>
      <c r="I1194" s="65"/>
    </row>
    <row r="1195" spans="1:9" s="72" customFormat="1" ht="19.5" hidden="1" customHeight="1">
      <c r="A1195" s="220">
        <v>41452</v>
      </c>
      <c r="B1195" s="329" t="s">
        <v>247</v>
      </c>
      <c r="C1195" s="220">
        <f t="shared" si="44"/>
        <v>41452</v>
      </c>
      <c r="D1195" s="221" t="s">
        <v>746</v>
      </c>
      <c r="E1195" s="241" t="s">
        <v>83</v>
      </c>
      <c r="F1195" s="222" t="s">
        <v>235</v>
      </c>
      <c r="G1195" s="237">
        <v>228484000</v>
      </c>
      <c r="H1195" s="56"/>
      <c r="I1195" s="65"/>
    </row>
    <row r="1196" spans="1:9" s="72" customFormat="1" ht="19.5" hidden="1" customHeight="1">
      <c r="A1196" s="73">
        <v>41367</v>
      </c>
      <c r="B1196" s="238" t="s">
        <v>790</v>
      </c>
      <c r="C1196" s="220">
        <f t="shared" si="44"/>
        <v>41367</v>
      </c>
      <c r="D1196" s="221" t="s">
        <v>148</v>
      </c>
      <c r="E1196" s="241" t="s">
        <v>83</v>
      </c>
      <c r="F1196" s="146" t="s">
        <v>232</v>
      </c>
      <c r="G1196" s="57"/>
      <c r="H1196" s="56">
        <v>164472000</v>
      </c>
      <c r="I1196" s="65"/>
    </row>
    <row r="1197" spans="1:9" s="72" customFormat="1" ht="19.5" hidden="1" customHeight="1">
      <c r="A1197" s="220">
        <v>41373</v>
      </c>
      <c r="B1197" s="58" t="s">
        <v>787</v>
      </c>
      <c r="C1197" s="220">
        <f t="shared" si="44"/>
        <v>41373</v>
      </c>
      <c r="D1197" s="221" t="s">
        <v>760</v>
      </c>
      <c r="E1197" s="241" t="s">
        <v>83</v>
      </c>
      <c r="F1197" s="146" t="s">
        <v>232</v>
      </c>
      <c r="G1197" s="57"/>
      <c r="H1197" s="56">
        <v>102795000</v>
      </c>
      <c r="I1197" s="65"/>
    </row>
    <row r="1198" spans="1:9" s="72" customFormat="1" ht="19.5" hidden="1" customHeight="1">
      <c r="A1198" s="73">
        <v>41374</v>
      </c>
      <c r="B1198" s="238" t="s">
        <v>789</v>
      </c>
      <c r="C1198" s="220">
        <f t="shared" si="44"/>
        <v>41374</v>
      </c>
      <c r="D1198" s="221" t="s">
        <v>760</v>
      </c>
      <c r="E1198" s="241" t="s">
        <v>83</v>
      </c>
      <c r="F1198" s="146" t="s">
        <v>232</v>
      </c>
      <c r="G1198" s="57"/>
      <c r="H1198" s="56">
        <v>102585000</v>
      </c>
      <c r="I1198" s="65"/>
    </row>
    <row r="1199" spans="1:9" s="72" customFormat="1" ht="19.5" hidden="1" customHeight="1">
      <c r="A1199" s="220">
        <v>41472</v>
      </c>
      <c r="B1199" s="329" t="s">
        <v>248</v>
      </c>
      <c r="C1199" s="220">
        <f t="shared" si="44"/>
        <v>41472</v>
      </c>
      <c r="D1199" s="221" t="s">
        <v>746</v>
      </c>
      <c r="E1199" s="241" t="s">
        <v>83</v>
      </c>
      <c r="F1199" s="222" t="s">
        <v>235</v>
      </c>
      <c r="G1199" s="339">
        <v>369852000</v>
      </c>
      <c r="H1199" s="56"/>
      <c r="I1199" s="65"/>
    </row>
    <row r="1200" spans="1:9" s="72" customFormat="1" ht="19.5" hidden="1" customHeight="1">
      <c r="A1200" s="220">
        <v>41399</v>
      </c>
      <c r="B1200" s="223" t="s">
        <v>780</v>
      </c>
      <c r="C1200" s="220">
        <f t="shared" si="44"/>
        <v>41399</v>
      </c>
      <c r="D1200" s="221" t="s">
        <v>148</v>
      </c>
      <c r="E1200" s="241" t="s">
        <v>83</v>
      </c>
      <c r="F1200" s="146" t="s">
        <v>232</v>
      </c>
      <c r="G1200" s="56"/>
      <c r="H1200" s="56">
        <v>157267000</v>
      </c>
      <c r="I1200" s="65"/>
    </row>
    <row r="1201" spans="1:9" s="72" customFormat="1" ht="19.5" hidden="1" customHeight="1">
      <c r="A1201" s="220">
        <v>41402</v>
      </c>
      <c r="B1201" s="223" t="s">
        <v>783</v>
      </c>
      <c r="C1201" s="220">
        <f t="shared" si="44"/>
        <v>41402</v>
      </c>
      <c r="D1201" s="221" t="s">
        <v>148</v>
      </c>
      <c r="E1201" s="241" t="s">
        <v>83</v>
      </c>
      <c r="F1201" s="146" t="s">
        <v>232</v>
      </c>
      <c r="G1201" s="56"/>
      <c r="H1201" s="56">
        <v>145377000</v>
      </c>
      <c r="I1201" s="65"/>
    </row>
    <row r="1202" spans="1:9" s="72" customFormat="1" ht="19.5" hidden="1" customHeight="1">
      <c r="A1202" s="73">
        <v>41486</v>
      </c>
      <c r="B1202" s="58" t="s">
        <v>249</v>
      </c>
      <c r="C1202" s="220">
        <f t="shared" si="44"/>
        <v>41486</v>
      </c>
      <c r="D1202" s="221" t="s">
        <v>746</v>
      </c>
      <c r="E1202" s="241" t="s">
        <v>83</v>
      </c>
      <c r="F1202" s="222" t="s">
        <v>235</v>
      </c>
      <c r="G1202" s="339">
        <v>302644000</v>
      </c>
      <c r="H1202" s="56"/>
      <c r="I1202" s="65"/>
    </row>
    <row r="1203" spans="1:9" s="72" customFormat="1" ht="19.5" hidden="1" customHeight="1">
      <c r="A1203" s="220">
        <v>41498</v>
      </c>
      <c r="B1203" s="220" t="s">
        <v>781</v>
      </c>
      <c r="C1203" s="220">
        <f t="shared" si="44"/>
        <v>41498</v>
      </c>
      <c r="D1203" s="221" t="s">
        <v>760</v>
      </c>
      <c r="E1203" s="241" t="s">
        <v>83</v>
      </c>
      <c r="F1203" s="146" t="s">
        <v>232</v>
      </c>
      <c r="G1203" s="56"/>
      <c r="H1203" s="56">
        <v>99671000</v>
      </c>
      <c r="I1203" s="65"/>
    </row>
    <row r="1204" spans="1:9" s="72" customFormat="1" ht="19.5" hidden="1" customHeight="1">
      <c r="A1204" s="73">
        <v>41501</v>
      </c>
      <c r="B1204" s="238" t="s">
        <v>802</v>
      </c>
      <c r="C1204" s="220">
        <f t="shared" si="44"/>
        <v>41501</v>
      </c>
      <c r="D1204" s="221" t="s">
        <v>765</v>
      </c>
      <c r="E1204" s="241" t="s">
        <v>83</v>
      </c>
      <c r="F1204" s="146" t="s">
        <v>232</v>
      </c>
      <c r="G1204" s="57"/>
      <c r="H1204" s="56">
        <v>102950000</v>
      </c>
      <c r="I1204" s="65"/>
    </row>
    <row r="1205" spans="1:9" s="72" customFormat="1" ht="19.5" hidden="1" customHeight="1">
      <c r="A1205" s="220">
        <v>41507</v>
      </c>
      <c r="B1205" s="63" t="s">
        <v>788</v>
      </c>
      <c r="C1205" s="220">
        <f t="shared" si="44"/>
        <v>41507</v>
      </c>
      <c r="D1205" s="221" t="s">
        <v>148</v>
      </c>
      <c r="E1205" s="241" t="s">
        <v>83</v>
      </c>
      <c r="F1205" s="146" t="s">
        <v>232</v>
      </c>
      <c r="G1205" s="57"/>
      <c r="H1205" s="56">
        <v>74250000</v>
      </c>
      <c r="I1205" s="65"/>
    </row>
    <row r="1206" spans="1:9" s="72" customFormat="1" ht="19.5" hidden="1" customHeight="1">
      <c r="A1206" s="73">
        <v>41517</v>
      </c>
      <c r="B1206" s="58" t="s">
        <v>250</v>
      </c>
      <c r="C1206" s="220">
        <f t="shared" si="44"/>
        <v>41517</v>
      </c>
      <c r="D1206" s="221" t="s">
        <v>746</v>
      </c>
      <c r="E1206" s="241" t="s">
        <v>83</v>
      </c>
      <c r="F1206" s="222" t="s">
        <v>235</v>
      </c>
      <c r="G1206" s="237">
        <v>276871000</v>
      </c>
      <c r="H1206" s="56"/>
      <c r="I1206" s="65"/>
    </row>
    <row r="1207" spans="1:9" s="72" customFormat="1" ht="19.5" hidden="1" customHeight="1">
      <c r="A1207" s="220">
        <v>41600</v>
      </c>
      <c r="B1207" s="63" t="s">
        <v>775</v>
      </c>
      <c r="C1207" s="220">
        <f t="shared" si="44"/>
        <v>41600</v>
      </c>
      <c r="D1207" s="221" t="s">
        <v>159</v>
      </c>
      <c r="E1207" s="241" t="s">
        <v>83</v>
      </c>
      <c r="F1207" s="146" t="s">
        <v>232</v>
      </c>
      <c r="G1207" s="57"/>
      <c r="H1207" s="56">
        <v>157118500</v>
      </c>
      <c r="I1207" s="65"/>
    </row>
    <row r="1208" spans="1:9" s="72" customFormat="1" ht="19.5" hidden="1" customHeight="1">
      <c r="A1208" s="220">
        <v>41608</v>
      </c>
      <c r="B1208" s="329" t="s">
        <v>252</v>
      </c>
      <c r="C1208" s="220">
        <f t="shared" si="44"/>
        <v>41608</v>
      </c>
      <c r="D1208" s="221" t="s">
        <v>746</v>
      </c>
      <c r="E1208" s="241" t="s">
        <v>83</v>
      </c>
      <c r="F1208" s="222" t="s">
        <v>235</v>
      </c>
      <c r="G1208" s="237">
        <v>157118500</v>
      </c>
      <c r="H1208" s="56"/>
      <c r="I1208" s="65"/>
    </row>
    <row r="1209" spans="1:9" s="72" customFormat="1" ht="19.5" hidden="1" customHeight="1">
      <c r="A1209" s="220">
        <v>41611</v>
      </c>
      <c r="B1209" s="223" t="s">
        <v>747</v>
      </c>
      <c r="C1209" s="220">
        <f t="shared" si="44"/>
        <v>41611</v>
      </c>
      <c r="D1209" s="221" t="s">
        <v>148</v>
      </c>
      <c r="E1209" s="241" t="s">
        <v>83</v>
      </c>
      <c r="F1209" s="146" t="s">
        <v>232</v>
      </c>
      <c r="G1209" s="57"/>
      <c r="H1209" s="56">
        <v>173283000</v>
      </c>
      <c r="I1209" s="65"/>
    </row>
    <row r="1210" spans="1:9" s="72" customFormat="1" ht="19.5" hidden="1" customHeight="1">
      <c r="A1210" s="220">
        <v>41626</v>
      </c>
      <c r="B1210" s="223" t="s">
        <v>810</v>
      </c>
      <c r="C1210" s="220">
        <f t="shared" si="44"/>
        <v>41626</v>
      </c>
      <c r="D1210" s="221" t="s">
        <v>145</v>
      </c>
      <c r="E1210" s="241" t="s">
        <v>83</v>
      </c>
      <c r="F1210" s="146" t="s">
        <v>232</v>
      </c>
      <c r="G1210" s="56"/>
      <c r="H1210" s="56">
        <v>92448000</v>
      </c>
      <c r="I1210" s="65"/>
    </row>
    <row r="1211" spans="1:9" s="72" customFormat="1" ht="19.5" hidden="1" customHeight="1">
      <c r="A1211" s="220">
        <v>41639</v>
      </c>
      <c r="B1211" s="329" t="s">
        <v>253</v>
      </c>
      <c r="C1211" s="220">
        <f t="shared" si="44"/>
        <v>41639</v>
      </c>
      <c r="D1211" s="221" t="s">
        <v>746</v>
      </c>
      <c r="E1211" s="241" t="s">
        <v>83</v>
      </c>
      <c r="F1211" s="222" t="s">
        <v>235</v>
      </c>
      <c r="G1211" s="237">
        <v>265731000</v>
      </c>
      <c r="H1211" s="56"/>
      <c r="I1211" s="65"/>
    </row>
    <row r="1212" spans="1:9" s="72" customFormat="1" ht="19.5" hidden="1" customHeight="1">
      <c r="A1212" s="73">
        <v>41393</v>
      </c>
      <c r="B1212" s="330" t="s">
        <v>245</v>
      </c>
      <c r="C1212" s="73">
        <f>A1212</f>
        <v>41393</v>
      </c>
      <c r="D1212" s="221" t="s">
        <v>746</v>
      </c>
      <c r="E1212" s="241" t="s">
        <v>500</v>
      </c>
      <c r="F1212" s="222" t="s">
        <v>235</v>
      </c>
      <c r="G1212" s="237">
        <v>159201000</v>
      </c>
      <c r="H1212" s="56"/>
      <c r="I1212" s="65"/>
    </row>
    <row r="1213" spans="1:9" s="72" customFormat="1" ht="19.5" hidden="1" customHeight="1">
      <c r="A1213" s="327">
        <v>41430</v>
      </c>
      <c r="B1213" s="58" t="s">
        <v>754</v>
      </c>
      <c r="C1213" s="220">
        <f t="shared" ref="C1213:C1276" si="45">A1213</f>
        <v>41430</v>
      </c>
      <c r="D1213" s="221" t="s">
        <v>145</v>
      </c>
      <c r="E1213" s="241" t="s">
        <v>179</v>
      </c>
      <c r="F1213" s="146" t="s">
        <v>232</v>
      </c>
      <c r="G1213" s="237"/>
      <c r="H1213" s="307">
        <v>107873500</v>
      </c>
      <c r="I1213" s="65"/>
    </row>
    <row r="1214" spans="1:9" s="72" customFormat="1" ht="19.5" hidden="1" customHeight="1">
      <c r="A1214" s="327">
        <v>41432</v>
      </c>
      <c r="B1214" s="330" t="s">
        <v>777</v>
      </c>
      <c r="C1214" s="220">
        <f t="shared" si="45"/>
        <v>41432</v>
      </c>
      <c r="D1214" s="221" t="s">
        <v>145</v>
      </c>
      <c r="E1214" s="241" t="s">
        <v>179</v>
      </c>
      <c r="F1214" s="146" t="s">
        <v>232</v>
      </c>
      <c r="G1214" s="237"/>
      <c r="H1214" s="307">
        <v>103459988</v>
      </c>
      <c r="I1214" s="65"/>
    </row>
    <row r="1215" spans="1:9" s="72" customFormat="1" ht="19.5" hidden="1" customHeight="1">
      <c r="A1215" s="73">
        <v>41486</v>
      </c>
      <c r="B1215" s="58" t="s">
        <v>254</v>
      </c>
      <c r="C1215" s="220">
        <f t="shared" si="45"/>
        <v>41486</v>
      </c>
      <c r="D1215" s="221" t="s">
        <v>746</v>
      </c>
      <c r="E1215" s="241" t="s">
        <v>179</v>
      </c>
      <c r="F1215" s="222" t="s">
        <v>235</v>
      </c>
      <c r="G1215" s="344">
        <f>H1214+H1213</f>
        <v>211333488</v>
      </c>
      <c r="H1215" s="56"/>
      <c r="I1215" s="65"/>
    </row>
    <row r="1216" spans="1:9" s="72" customFormat="1" ht="19.5" hidden="1" customHeight="1">
      <c r="A1216" s="73">
        <v>41456</v>
      </c>
      <c r="B1216" s="238" t="s">
        <v>754</v>
      </c>
      <c r="C1216" s="220">
        <f t="shared" si="45"/>
        <v>41456</v>
      </c>
      <c r="D1216" s="221" t="s">
        <v>145</v>
      </c>
      <c r="E1216" s="241" t="s">
        <v>179</v>
      </c>
      <c r="F1216" s="146" t="s">
        <v>232</v>
      </c>
      <c r="G1216" s="57"/>
      <c r="H1216" s="56">
        <v>93296000</v>
      </c>
      <c r="I1216" s="65"/>
    </row>
    <row r="1217" spans="1:9" s="72" customFormat="1" ht="19.5" hidden="1" customHeight="1">
      <c r="A1217" s="220">
        <v>41460</v>
      </c>
      <c r="B1217" s="58" t="s">
        <v>777</v>
      </c>
      <c r="C1217" s="220">
        <f t="shared" si="45"/>
        <v>41460</v>
      </c>
      <c r="D1217" s="221" t="s">
        <v>145</v>
      </c>
      <c r="E1217" s="241" t="s">
        <v>179</v>
      </c>
      <c r="F1217" s="146" t="s">
        <v>232</v>
      </c>
      <c r="G1217" s="57"/>
      <c r="H1217" s="56">
        <v>95360000</v>
      </c>
      <c r="I1217" s="65"/>
    </row>
    <row r="1218" spans="1:9" s="72" customFormat="1" ht="19.5" hidden="1" customHeight="1">
      <c r="A1218" s="73">
        <v>41475</v>
      </c>
      <c r="B1218" s="238" t="s">
        <v>757</v>
      </c>
      <c r="C1218" s="220">
        <f t="shared" si="45"/>
        <v>41475</v>
      </c>
      <c r="D1218" s="221" t="s">
        <v>145</v>
      </c>
      <c r="E1218" s="241" t="s">
        <v>179</v>
      </c>
      <c r="F1218" s="146" t="s">
        <v>232</v>
      </c>
      <c r="G1218" s="57"/>
      <c r="H1218" s="56">
        <v>52096000</v>
      </c>
      <c r="I1218" s="65"/>
    </row>
    <row r="1219" spans="1:9" s="72" customFormat="1" ht="19.5" hidden="1" customHeight="1">
      <c r="A1219" s="220">
        <v>41480</v>
      </c>
      <c r="B1219" s="223" t="s">
        <v>775</v>
      </c>
      <c r="C1219" s="220">
        <f t="shared" si="45"/>
        <v>41480</v>
      </c>
      <c r="D1219" s="221" t="s">
        <v>145</v>
      </c>
      <c r="E1219" s="241" t="s">
        <v>179</v>
      </c>
      <c r="F1219" s="146" t="s">
        <v>232</v>
      </c>
      <c r="G1219" s="56"/>
      <c r="H1219" s="56">
        <v>49040000</v>
      </c>
      <c r="I1219" s="65"/>
    </row>
    <row r="1220" spans="1:9" s="72" customFormat="1" ht="19.5" hidden="1" customHeight="1">
      <c r="A1220" s="73">
        <v>41486</v>
      </c>
      <c r="B1220" s="58" t="s">
        <v>254</v>
      </c>
      <c r="C1220" s="220">
        <f t="shared" si="45"/>
        <v>41486</v>
      </c>
      <c r="D1220" s="221" t="s">
        <v>746</v>
      </c>
      <c r="E1220" s="241" t="s">
        <v>179</v>
      </c>
      <c r="F1220" s="222" t="s">
        <v>235</v>
      </c>
      <c r="G1220" s="237">
        <v>289792000</v>
      </c>
      <c r="H1220" s="56"/>
      <c r="I1220" s="65"/>
    </row>
    <row r="1221" spans="1:9" s="72" customFormat="1" ht="19.5" hidden="1" customHeight="1">
      <c r="A1221" s="220">
        <v>41487</v>
      </c>
      <c r="B1221" s="223" t="s">
        <v>791</v>
      </c>
      <c r="C1221" s="220">
        <f t="shared" si="45"/>
        <v>41487</v>
      </c>
      <c r="D1221" s="221" t="s">
        <v>145</v>
      </c>
      <c r="E1221" s="241" t="s">
        <v>179</v>
      </c>
      <c r="F1221" s="146" t="s">
        <v>232</v>
      </c>
      <c r="G1221" s="56"/>
      <c r="H1221" s="56">
        <v>55584000</v>
      </c>
      <c r="I1221" s="65"/>
    </row>
    <row r="1222" spans="1:9" s="72" customFormat="1" ht="19.5" hidden="1" customHeight="1">
      <c r="A1222" s="220">
        <v>41505</v>
      </c>
      <c r="B1222" s="220" t="s">
        <v>793</v>
      </c>
      <c r="C1222" s="220">
        <f t="shared" si="45"/>
        <v>41505</v>
      </c>
      <c r="D1222" s="221" t="s">
        <v>760</v>
      </c>
      <c r="E1222" s="241" t="s">
        <v>179</v>
      </c>
      <c r="F1222" s="146" t="s">
        <v>232</v>
      </c>
      <c r="G1222" s="56"/>
      <c r="H1222" s="56">
        <v>87159000</v>
      </c>
      <c r="I1222" s="65"/>
    </row>
    <row r="1223" spans="1:9" s="72" customFormat="1" ht="19.5" hidden="1" customHeight="1">
      <c r="A1223" s="220">
        <v>41517</v>
      </c>
      <c r="B1223" s="220" t="s">
        <v>240</v>
      </c>
      <c r="C1223" s="220">
        <f t="shared" si="45"/>
        <v>41517</v>
      </c>
      <c r="D1223" s="221" t="s">
        <v>746</v>
      </c>
      <c r="E1223" s="241" t="s">
        <v>179</v>
      </c>
      <c r="F1223" s="222" t="s">
        <v>235</v>
      </c>
      <c r="G1223" s="339">
        <v>142743000</v>
      </c>
      <c r="H1223" s="56"/>
      <c r="I1223" s="65"/>
    </row>
    <row r="1224" spans="1:9" s="72" customFormat="1" ht="19.5" hidden="1" customHeight="1">
      <c r="A1224" s="73">
        <v>41529</v>
      </c>
      <c r="B1224" s="238" t="s">
        <v>772</v>
      </c>
      <c r="C1224" s="220">
        <f t="shared" si="45"/>
        <v>41529</v>
      </c>
      <c r="D1224" s="221" t="s">
        <v>145</v>
      </c>
      <c r="E1224" s="241" t="s">
        <v>179</v>
      </c>
      <c r="F1224" s="146" t="s">
        <v>232</v>
      </c>
      <c r="G1224" s="57"/>
      <c r="H1224" s="56">
        <v>72450000</v>
      </c>
      <c r="I1224" s="65"/>
    </row>
    <row r="1225" spans="1:9" s="72" customFormat="1" ht="19.5" hidden="1" customHeight="1">
      <c r="A1225" s="73">
        <v>41547</v>
      </c>
      <c r="B1225" s="330" t="s">
        <v>241</v>
      </c>
      <c r="C1225" s="220">
        <f t="shared" si="45"/>
        <v>41547</v>
      </c>
      <c r="D1225" s="221" t="s">
        <v>746</v>
      </c>
      <c r="E1225" s="241" t="s">
        <v>179</v>
      </c>
      <c r="F1225" s="222" t="s">
        <v>235</v>
      </c>
      <c r="G1225" s="339">
        <v>72450000</v>
      </c>
      <c r="H1225" s="56"/>
      <c r="I1225" s="65"/>
    </row>
    <row r="1226" spans="1:9" s="72" customFormat="1" ht="19.5" hidden="1" customHeight="1">
      <c r="A1226" s="220">
        <v>41489</v>
      </c>
      <c r="B1226" s="58" t="s">
        <v>771</v>
      </c>
      <c r="C1226" s="220">
        <f t="shared" si="45"/>
        <v>41489</v>
      </c>
      <c r="D1226" s="221" t="s">
        <v>750</v>
      </c>
      <c r="E1226" s="241" t="s">
        <v>84</v>
      </c>
      <c r="F1226" s="146" t="s">
        <v>232</v>
      </c>
      <c r="G1226" s="56"/>
      <c r="H1226" s="56">
        <v>107298000</v>
      </c>
      <c r="I1226" s="65"/>
    </row>
    <row r="1227" spans="1:9" s="72" customFormat="1" ht="19.5" hidden="1" customHeight="1">
      <c r="A1227" s="220">
        <v>41517</v>
      </c>
      <c r="B1227" s="220" t="s">
        <v>240</v>
      </c>
      <c r="C1227" s="220">
        <f t="shared" si="45"/>
        <v>41517</v>
      </c>
      <c r="D1227" s="221" t="s">
        <v>746</v>
      </c>
      <c r="E1227" s="241" t="s">
        <v>84</v>
      </c>
      <c r="F1227" s="222" t="s">
        <v>235</v>
      </c>
      <c r="G1227" s="237">
        <v>107298000</v>
      </c>
      <c r="H1227" s="56"/>
      <c r="I1227" s="65"/>
    </row>
    <row r="1228" spans="1:9" s="72" customFormat="1" ht="19.5" hidden="1" customHeight="1">
      <c r="A1228" s="73">
        <v>41532</v>
      </c>
      <c r="B1228" s="238" t="s">
        <v>759</v>
      </c>
      <c r="C1228" s="220">
        <f t="shared" si="45"/>
        <v>41532</v>
      </c>
      <c r="D1228" s="221" t="s">
        <v>160</v>
      </c>
      <c r="E1228" s="241" t="s">
        <v>84</v>
      </c>
      <c r="F1228" s="146" t="s">
        <v>232</v>
      </c>
      <c r="G1228" s="57"/>
      <c r="H1228" s="56">
        <v>87924000</v>
      </c>
      <c r="I1228" s="65"/>
    </row>
    <row r="1229" spans="1:9" s="72" customFormat="1" ht="19.5" hidden="1" customHeight="1">
      <c r="A1229" s="220">
        <v>41542</v>
      </c>
      <c r="B1229" s="58" t="s">
        <v>802</v>
      </c>
      <c r="C1229" s="220">
        <f t="shared" si="45"/>
        <v>41542</v>
      </c>
      <c r="D1229" s="221" t="s">
        <v>750</v>
      </c>
      <c r="E1229" s="241" t="s">
        <v>84</v>
      </c>
      <c r="F1229" s="146" t="s">
        <v>232</v>
      </c>
      <c r="G1229" s="57"/>
      <c r="H1229" s="56">
        <v>105426000</v>
      </c>
      <c r="I1229" s="65"/>
    </row>
    <row r="1230" spans="1:9" s="72" customFormat="1" ht="19.5" hidden="1" customHeight="1">
      <c r="A1230" s="73">
        <v>41547</v>
      </c>
      <c r="B1230" s="330" t="s">
        <v>241</v>
      </c>
      <c r="C1230" s="220">
        <f t="shared" si="45"/>
        <v>41547</v>
      </c>
      <c r="D1230" s="221" t="s">
        <v>746</v>
      </c>
      <c r="E1230" s="241" t="s">
        <v>84</v>
      </c>
      <c r="F1230" s="222" t="s">
        <v>235</v>
      </c>
      <c r="G1230" s="237">
        <v>193350000</v>
      </c>
      <c r="H1230" s="56"/>
      <c r="I1230" s="65"/>
    </row>
    <row r="1231" spans="1:9" s="72" customFormat="1" ht="19.5" hidden="1" customHeight="1">
      <c r="A1231" s="220">
        <v>41557</v>
      </c>
      <c r="B1231" s="223" t="s">
        <v>790</v>
      </c>
      <c r="C1231" s="220">
        <f t="shared" si="45"/>
        <v>41557</v>
      </c>
      <c r="D1231" s="221" t="s">
        <v>750</v>
      </c>
      <c r="E1231" s="241" t="s">
        <v>84</v>
      </c>
      <c r="F1231" s="146" t="s">
        <v>232</v>
      </c>
      <c r="G1231" s="56"/>
      <c r="H1231" s="56">
        <v>104899000</v>
      </c>
      <c r="I1231" s="65"/>
    </row>
    <row r="1232" spans="1:9" s="72" customFormat="1" ht="19.5" hidden="1" customHeight="1">
      <c r="A1232" s="220">
        <v>41562</v>
      </c>
      <c r="B1232" s="223" t="s">
        <v>786</v>
      </c>
      <c r="C1232" s="220">
        <f t="shared" si="45"/>
        <v>41562</v>
      </c>
      <c r="D1232" s="221" t="s">
        <v>750</v>
      </c>
      <c r="E1232" s="241" t="s">
        <v>84</v>
      </c>
      <c r="F1232" s="146" t="s">
        <v>232</v>
      </c>
      <c r="G1232" s="56"/>
      <c r="H1232" s="56">
        <v>106799000</v>
      </c>
      <c r="I1232" s="65"/>
    </row>
    <row r="1233" spans="1:9" s="72" customFormat="1" ht="19.5" hidden="1" customHeight="1">
      <c r="A1233" s="73">
        <v>41578</v>
      </c>
      <c r="B1233" s="330" t="s">
        <v>242</v>
      </c>
      <c r="C1233" s="220">
        <f t="shared" si="45"/>
        <v>41578</v>
      </c>
      <c r="D1233" s="221" t="s">
        <v>746</v>
      </c>
      <c r="E1233" s="241" t="s">
        <v>84</v>
      </c>
      <c r="F1233" s="222" t="s">
        <v>235</v>
      </c>
      <c r="G1233" s="237">
        <v>211698000</v>
      </c>
      <c r="H1233" s="56"/>
      <c r="I1233" s="65"/>
    </row>
    <row r="1234" spans="1:9" s="72" customFormat="1" ht="19.5" hidden="1" customHeight="1">
      <c r="A1234" s="220">
        <v>41609</v>
      </c>
      <c r="B1234" s="223" t="s">
        <v>785</v>
      </c>
      <c r="C1234" s="220">
        <f t="shared" si="45"/>
        <v>41609</v>
      </c>
      <c r="D1234" s="221" t="s">
        <v>160</v>
      </c>
      <c r="E1234" s="241" t="s">
        <v>84</v>
      </c>
      <c r="F1234" s="146" t="s">
        <v>232</v>
      </c>
      <c r="G1234" s="56"/>
      <c r="H1234" s="56">
        <v>93834000</v>
      </c>
      <c r="I1234" s="65"/>
    </row>
    <row r="1235" spans="1:9" s="72" customFormat="1" ht="19.5" hidden="1" customHeight="1">
      <c r="A1235" s="220">
        <v>41613</v>
      </c>
      <c r="B1235" s="223" t="s">
        <v>789</v>
      </c>
      <c r="C1235" s="220">
        <f t="shared" si="45"/>
        <v>41613</v>
      </c>
      <c r="D1235" s="221" t="s">
        <v>750</v>
      </c>
      <c r="E1235" s="241" t="s">
        <v>84</v>
      </c>
      <c r="F1235" s="146" t="s">
        <v>232</v>
      </c>
      <c r="G1235" s="56"/>
      <c r="H1235" s="56">
        <v>86400000</v>
      </c>
      <c r="I1235" s="65"/>
    </row>
    <row r="1236" spans="1:9" s="72" customFormat="1" ht="19.5" hidden="1" customHeight="1">
      <c r="A1236" s="220">
        <v>41614</v>
      </c>
      <c r="B1236" s="223" t="s">
        <v>804</v>
      </c>
      <c r="C1236" s="220">
        <f t="shared" si="45"/>
        <v>41614</v>
      </c>
      <c r="D1236" s="221" t="s">
        <v>750</v>
      </c>
      <c r="E1236" s="241" t="s">
        <v>84</v>
      </c>
      <c r="F1236" s="146" t="s">
        <v>232</v>
      </c>
      <c r="G1236" s="56"/>
      <c r="H1236" s="56">
        <v>136200000</v>
      </c>
      <c r="I1236" s="65"/>
    </row>
    <row r="1237" spans="1:9" s="72" customFormat="1" ht="19.5" hidden="1" customHeight="1">
      <c r="A1237" s="220">
        <v>41639</v>
      </c>
      <c r="B1237" s="329" t="s">
        <v>244</v>
      </c>
      <c r="C1237" s="220">
        <f t="shared" si="45"/>
        <v>41639</v>
      </c>
      <c r="D1237" s="221" t="s">
        <v>746</v>
      </c>
      <c r="E1237" s="241" t="s">
        <v>84</v>
      </c>
      <c r="F1237" s="222" t="s">
        <v>235</v>
      </c>
      <c r="G1237" s="237">
        <v>316434000</v>
      </c>
      <c r="H1237" s="56"/>
      <c r="I1237" s="65"/>
    </row>
    <row r="1238" spans="1:9" s="72" customFormat="1" ht="19.5" hidden="1" customHeight="1">
      <c r="A1238" s="220">
        <v>41489</v>
      </c>
      <c r="B1238" s="58" t="s">
        <v>790</v>
      </c>
      <c r="C1238" s="220">
        <f t="shared" si="45"/>
        <v>41489</v>
      </c>
      <c r="D1238" s="221" t="s">
        <v>750</v>
      </c>
      <c r="E1238" s="241" t="s">
        <v>501</v>
      </c>
      <c r="F1238" s="146" t="s">
        <v>232</v>
      </c>
      <c r="G1238" s="56"/>
      <c r="H1238" s="56">
        <v>105966000</v>
      </c>
      <c r="I1238" s="65"/>
    </row>
    <row r="1239" spans="1:9" s="72" customFormat="1" ht="19.5" hidden="1" customHeight="1">
      <c r="A1239" s="220">
        <v>41517</v>
      </c>
      <c r="B1239" s="220" t="s">
        <v>240</v>
      </c>
      <c r="C1239" s="220">
        <f t="shared" si="45"/>
        <v>41517</v>
      </c>
      <c r="D1239" s="221" t="s">
        <v>746</v>
      </c>
      <c r="E1239" s="241" t="s">
        <v>501</v>
      </c>
      <c r="F1239" s="222" t="s">
        <v>235</v>
      </c>
      <c r="G1239" s="237">
        <v>105966000</v>
      </c>
      <c r="H1239" s="56"/>
      <c r="I1239" s="65"/>
    </row>
    <row r="1240" spans="1:9" s="72" customFormat="1" ht="19.5" hidden="1" customHeight="1">
      <c r="A1240" s="73">
        <v>41532</v>
      </c>
      <c r="B1240" s="238" t="s">
        <v>762</v>
      </c>
      <c r="C1240" s="220">
        <f t="shared" si="45"/>
        <v>41532</v>
      </c>
      <c r="D1240" s="221" t="s">
        <v>160</v>
      </c>
      <c r="E1240" s="241" t="s">
        <v>501</v>
      </c>
      <c r="F1240" s="146" t="s">
        <v>232</v>
      </c>
      <c r="G1240" s="57"/>
      <c r="H1240" s="56">
        <v>100827000</v>
      </c>
      <c r="I1240" s="65"/>
    </row>
    <row r="1241" spans="1:9" s="72" customFormat="1" ht="19.5" hidden="1" customHeight="1">
      <c r="A1241" s="220">
        <v>41542</v>
      </c>
      <c r="B1241" s="58" t="s">
        <v>799</v>
      </c>
      <c r="C1241" s="220">
        <f t="shared" si="45"/>
        <v>41542</v>
      </c>
      <c r="D1241" s="221" t="s">
        <v>750</v>
      </c>
      <c r="E1241" s="241" t="s">
        <v>501</v>
      </c>
      <c r="F1241" s="146" t="s">
        <v>232</v>
      </c>
      <c r="G1241" s="57"/>
      <c r="H1241" s="56">
        <v>106146000</v>
      </c>
      <c r="I1241" s="65"/>
    </row>
    <row r="1242" spans="1:9" s="72" customFormat="1" ht="19.5" hidden="1" customHeight="1">
      <c r="A1242" s="73">
        <v>41547</v>
      </c>
      <c r="B1242" s="330" t="s">
        <v>241</v>
      </c>
      <c r="C1242" s="220">
        <f t="shared" si="45"/>
        <v>41547</v>
      </c>
      <c r="D1242" s="221" t="s">
        <v>746</v>
      </c>
      <c r="E1242" s="241" t="s">
        <v>501</v>
      </c>
      <c r="F1242" s="222" t="s">
        <v>235</v>
      </c>
      <c r="G1242" s="237">
        <v>206973000</v>
      </c>
      <c r="H1242" s="56"/>
      <c r="I1242" s="65"/>
    </row>
    <row r="1243" spans="1:9" s="72" customFormat="1" ht="19.5" hidden="1" customHeight="1">
      <c r="A1243" s="220">
        <v>41557</v>
      </c>
      <c r="B1243" s="223" t="s">
        <v>753</v>
      </c>
      <c r="C1243" s="220">
        <f t="shared" si="45"/>
        <v>41557</v>
      </c>
      <c r="D1243" s="221" t="s">
        <v>750</v>
      </c>
      <c r="E1243" s="241" t="s">
        <v>501</v>
      </c>
      <c r="F1243" s="146" t="s">
        <v>232</v>
      </c>
      <c r="G1243" s="56"/>
      <c r="H1243" s="56">
        <v>109991000</v>
      </c>
      <c r="I1243" s="65"/>
    </row>
    <row r="1244" spans="1:9" s="72" customFormat="1" ht="19.5" hidden="1" customHeight="1">
      <c r="A1244" s="220">
        <v>41565</v>
      </c>
      <c r="B1244" s="223" t="s">
        <v>794</v>
      </c>
      <c r="C1244" s="220">
        <f t="shared" si="45"/>
        <v>41565</v>
      </c>
      <c r="D1244" s="221" t="s">
        <v>750</v>
      </c>
      <c r="E1244" s="241" t="s">
        <v>501</v>
      </c>
      <c r="F1244" s="146" t="s">
        <v>232</v>
      </c>
      <c r="G1244" s="56"/>
      <c r="H1244" s="56">
        <v>110200000</v>
      </c>
      <c r="I1244" s="65"/>
    </row>
    <row r="1245" spans="1:9" s="72" customFormat="1" ht="19.5" hidden="1" customHeight="1">
      <c r="A1245" s="73">
        <v>41578</v>
      </c>
      <c r="B1245" s="330" t="s">
        <v>242</v>
      </c>
      <c r="C1245" s="220">
        <f t="shared" si="45"/>
        <v>41578</v>
      </c>
      <c r="D1245" s="221" t="s">
        <v>746</v>
      </c>
      <c r="E1245" s="241" t="s">
        <v>501</v>
      </c>
      <c r="F1245" s="222" t="s">
        <v>235</v>
      </c>
      <c r="G1245" s="237">
        <v>220191000</v>
      </c>
      <c r="H1245" s="56"/>
      <c r="I1245" s="65"/>
    </row>
    <row r="1246" spans="1:9" s="72" customFormat="1" ht="19.5" hidden="1" customHeight="1">
      <c r="A1246" s="220">
        <v>41579</v>
      </c>
      <c r="B1246" s="223" t="s">
        <v>758</v>
      </c>
      <c r="C1246" s="220">
        <f t="shared" si="45"/>
        <v>41579</v>
      </c>
      <c r="D1246" s="221" t="s">
        <v>160</v>
      </c>
      <c r="E1246" s="241" t="s">
        <v>501</v>
      </c>
      <c r="F1246" s="146" t="s">
        <v>232</v>
      </c>
      <c r="G1246" s="56"/>
      <c r="H1246" s="56">
        <v>81515000</v>
      </c>
      <c r="I1246" s="65"/>
    </row>
    <row r="1247" spans="1:9" s="72" customFormat="1" ht="19.5" hidden="1" customHeight="1">
      <c r="A1247" s="73">
        <v>41608</v>
      </c>
      <c r="B1247" s="58" t="s">
        <v>243</v>
      </c>
      <c r="C1247" s="220">
        <f t="shared" si="45"/>
        <v>41608</v>
      </c>
      <c r="D1247" s="221" t="s">
        <v>746</v>
      </c>
      <c r="E1247" s="241" t="s">
        <v>501</v>
      </c>
      <c r="F1247" s="222" t="s">
        <v>235</v>
      </c>
      <c r="G1247" s="237">
        <v>81515000</v>
      </c>
      <c r="H1247" s="56"/>
      <c r="I1247" s="65"/>
    </row>
    <row r="1248" spans="1:9" s="72" customFormat="1" ht="19.5" hidden="1" customHeight="1">
      <c r="A1248" s="220">
        <v>41609</v>
      </c>
      <c r="B1248" s="223" t="s">
        <v>791</v>
      </c>
      <c r="C1248" s="220">
        <f t="shared" si="45"/>
        <v>41609</v>
      </c>
      <c r="D1248" s="221" t="s">
        <v>160</v>
      </c>
      <c r="E1248" s="241" t="s">
        <v>501</v>
      </c>
      <c r="F1248" s="146" t="s">
        <v>232</v>
      </c>
      <c r="G1248" s="56"/>
      <c r="H1248" s="56">
        <v>86166000</v>
      </c>
      <c r="I1248" s="65"/>
    </row>
    <row r="1249" spans="1:9" s="72" customFormat="1" ht="19.5" hidden="1" customHeight="1">
      <c r="A1249" s="220">
        <v>41614</v>
      </c>
      <c r="B1249" s="223" t="s">
        <v>773</v>
      </c>
      <c r="C1249" s="220">
        <f t="shared" si="45"/>
        <v>41614</v>
      </c>
      <c r="D1249" s="221" t="s">
        <v>750</v>
      </c>
      <c r="E1249" s="241" t="s">
        <v>501</v>
      </c>
      <c r="F1249" s="146" t="s">
        <v>232</v>
      </c>
      <c r="G1249" s="56"/>
      <c r="H1249" s="56">
        <v>118980000</v>
      </c>
      <c r="I1249" s="65"/>
    </row>
    <row r="1250" spans="1:9" s="72" customFormat="1" ht="19.5" hidden="1" customHeight="1">
      <c r="A1250" s="220">
        <v>41639</v>
      </c>
      <c r="B1250" s="329" t="s">
        <v>244</v>
      </c>
      <c r="C1250" s="220">
        <f t="shared" si="45"/>
        <v>41639</v>
      </c>
      <c r="D1250" s="221" t="s">
        <v>746</v>
      </c>
      <c r="E1250" s="241" t="s">
        <v>501</v>
      </c>
      <c r="F1250" s="222" t="s">
        <v>235</v>
      </c>
      <c r="G1250" s="239">
        <v>205146000</v>
      </c>
      <c r="H1250" s="59"/>
      <c r="I1250" s="65"/>
    </row>
    <row r="1251" spans="1:9" s="72" customFormat="1" ht="19.5" hidden="1" customHeight="1">
      <c r="A1251" s="220">
        <v>41501</v>
      </c>
      <c r="B1251" s="58" t="s">
        <v>789</v>
      </c>
      <c r="C1251" s="220">
        <f t="shared" si="45"/>
        <v>41501</v>
      </c>
      <c r="D1251" s="221" t="s">
        <v>760</v>
      </c>
      <c r="E1251" s="241" t="s">
        <v>502</v>
      </c>
      <c r="F1251" s="146" t="s">
        <v>232</v>
      </c>
      <c r="G1251" s="56"/>
      <c r="H1251" s="56">
        <v>112421000</v>
      </c>
      <c r="I1251" s="65"/>
    </row>
    <row r="1252" spans="1:9" s="72" customFormat="1" ht="19.5" hidden="1" customHeight="1">
      <c r="A1252" s="73">
        <v>41501</v>
      </c>
      <c r="B1252" s="238" t="s">
        <v>789</v>
      </c>
      <c r="C1252" s="220">
        <f t="shared" si="45"/>
        <v>41501</v>
      </c>
      <c r="D1252" s="221" t="s">
        <v>765</v>
      </c>
      <c r="E1252" s="241" t="s">
        <v>502</v>
      </c>
      <c r="F1252" s="146" t="s">
        <v>232</v>
      </c>
      <c r="G1252" s="57"/>
      <c r="H1252" s="56">
        <v>86000000</v>
      </c>
      <c r="I1252" s="65"/>
    </row>
    <row r="1253" spans="1:9" s="72" customFormat="1" ht="19.5" hidden="1" customHeight="1">
      <c r="A1253" s="220">
        <v>41507</v>
      </c>
      <c r="B1253" s="58" t="s">
        <v>809</v>
      </c>
      <c r="C1253" s="220">
        <f t="shared" si="45"/>
        <v>41507</v>
      </c>
      <c r="D1253" s="221" t="s">
        <v>148</v>
      </c>
      <c r="E1253" s="241" t="s">
        <v>502</v>
      </c>
      <c r="F1253" s="146" t="s">
        <v>232</v>
      </c>
      <c r="G1253" s="57"/>
      <c r="H1253" s="56">
        <v>112374000</v>
      </c>
      <c r="I1253" s="65"/>
    </row>
    <row r="1254" spans="1:9" s="72" customFormat="1" ht="19.5" hidden="1" customHeight="1">
      <c r="A1254" s="73">
        <v>41517</v>
      </c>
      <c r="B1254" s="58" t="s">
        <v>250</v>
      </c>
      <c r="C1254" s="220">
        <f t="shared" si="45"/>
        <v>41517</v>
      </c>
      <c r="D1254" s="221" t="s">
        <v>746</v>
      </c>
      <c r="E1254" s="241" t="s">
        <v>502</v>
      </c>
      <c r="F1254" s="222" t="s">
        <v>235</v>
      </c>
      <c r="G1254" s="237">
        <v>310795000</v>
      </c>
      <c r="H1254" s="56"/>
      <c r="I1254" s="65"/>
    </row>
    <row r="1255" spans="1:9" s="72" customFormat="1" ht="19.5" hidden="1" customHeight="1">
      <c r="A1255" s="220">
        <v>41520</v>
      </c>
      <c r="B1255" s="223" t="s">
        <v>754</v>
      </c>
      <c r="C1255" s="220">
        <f t="shared" si="45"/>
        <v>41520</v>
      </c>
      <c r="D1255" s="221" t="s">
        <v>143</v>
      </c>
      <c r="E1255" s="241" t="s">
        <v>502</v>
      </c>
      <c r="F1255" s="146" t="s">
        <v>232</v>
      </c>
      <c r="G1255" s="56"/>
      <c r="H1255" s="56">
        <v>127490000</v>
      </c>
      <c r="I1255" s="65"/>
    </row>
    <row r="1256" spans="1:9" s="72" customFormat="1" ht="19.5" hidden="1" customHeight="1">
      <c r="A1256" s="220">
        <v>41532</v>
      </c>
      <c r="B1256" s="223" t="s">
        <v>763</v>
      </c>
      <c r="C1256" s="220">
        <f t="shared" si="45"/>
        <v>41532</v>
      </c>
      <c r="D1256" s="221" t="s">
        <v>143</v>
      </c>
      <c r="E1256" s="241" t="s">
        <v>502</v>
      </c>
      <c r="F1256" s="146" t="s">
        <v>232</v>
      </c>
      <c r="G1256" s="56"/>
      <c r="H1256" s="56">
        <v>117678000</v>
      </c>
      <c r="I1256" s="65"/>
    </row>
    <row r="1257" spans="1:9" s="72" customFormat="1" ht="19.5" hidden="1" customHeight="1">
      <c r="A1257" s="220">
        <v>41547</v>
      </c>
      <c r="B1257" s="330" t="s">
        <v>251</v>
      </c>
      <c r="C1257" s="220">
        <f t="shared" si="45"/>
        <v>41547</v>
      </c>
      <c r="D1257" s="221" t="s">
        <v>746</v>
      </c>
      <c r="E1257" s="241" t="s">
        <v>502</v>
      </c>
      <c r="F1257" s="222" t="s">
        <v>235</v>
      </c>
      <c r="G1257" s="237">
        <v>245168000</v>
      </c>
      <c r="H1257" s="56"/>
      <c r="I1257" s="65"/>
    </row>
    <row r="1258" spans="1:9" s="72" customFormat="1" ht="19.5" hidden="1" customHeight="1">
      <c r="A1258" s="220">
        <v>41562</v>
      </c>
      <c r="B1258" s="223" t="s">
        <v>772</v>
      </c>
      <c r="C1258" s="220">
        <f t="shared" si="45"/>
        <v>41562</v>
      </c>
      <c r="D1258" s="221" t="s">
        <v>143</v>
      </c>
      <c r="E1258" s="241" t="s">
        <v>502</v>
      </c>
      <c r="F1258" s="146" t="s">
        <v>232</v>
      </c>
      <c r="G1258" s="56"/>
      <c r="H1258" s="56">
        <v>124660000</v>
      </c>
      <c r="I1258" s="65"/>
    </row>
    <row r="1259" spans="1:9" s="72" customFormat="1" ht="19.5" hidden="1" customHeight="1">
      <c r="A1259" s="220">
        <v>41578</v>
      </c>
      <c r="B1259" s="330" t="s">
        <v>255</v>
      </c>
      <c r="C1259" s="220">
        <f t="shared" si="45"/>
        <v>41578</v>
      </c>
      <c r="D1259" s="221" t="s">
        <v>746</v>
      </c>
      <c r="E1259" s="241" t="s">
        <v>502</v>
      </c>
      <c r="F1259" s="222" t="s">
        <v>235</v>
      </c>
      <c r="G1259" s="237">
        <v>124660000</v>
      </c>
      <c r="H1259" s="56"/>
      <c r="I1259" s="65"/>
    </row>
    <row r="1260" spans="1:9" s="72" customFormat="1" ht="19.5" hidden="1" customHeight="1">
      <c r="A1260" s="220">
        <v>41600</v>
      </c>
      <c r="B1260" s="223" t="s">
        <v>780</v>
      </c>
      <c r="C1260" s="220">
        <f t="shared" si="45"/>
        <v>41600</v>
      </c>
      <c r="D1260" s="221" t="s">
        <v>159</v>
      </c>
      <c r="E1260" s="241" t="s">
        <v>502</v>
      </c>
      <c r="F1260" s="146" t="s">
        <v>232</v>
      </c>
      <c r="G1260" s="56"/>
      <c r="H1260" s="56">
        <v>146681500</v>
      </c>
      <c r="I1260" s="65"/>
    </row>
    <row r="1261" spans="1:9" s="72" customFormat="1" ht="19.5" hidden="1" customHeight="1">
      <c r="A1261" s="220">
        <v>41608</v>
      </c>
      <c r="B1261" s="329" t="s">
        <v>252</v>
      </c>
      <c r="C1261" s="220">
        <f t="shared" si="45"/>
        <v>41608</v>
      </c>
      <c r="D1261" s="221" t="s">
        <v>746</v>
      </c>
      <c r="E1261" s="241" t="s">
        <v>502</v>
      </c>
      <c r="F1261" s="222" t="s">
        <v>235</v>
      </c>
      <c r="G1261" s="237">
        <v>146681500</v>
      </c>
      <c r="H1261" s="56"/>
      <c r="I1261" s="65"/>
    </row>
    <row r="1262" spans="1:9" s="72" customFormat="1" ht="19.5" hidden="1" customHeight="1">
      <c r="A1262" s="220">
        <v>41616</v>
      </c>
      <c r="B1262" s="223" t="s">
        <v>811</v>
      </c>
      <c r="C1262" s="220">
        <f t="shared" si="45"/>
        <v>41616</v>
      </c>
      <c r="D1262" s="221" t="s">
        <v>159</v>
      </c>
      <c r="E1262" s="241" t="s">
        <v>502</v>
      </c>
      <c r="F1262" s="146" t="s">
        <v>232</v>
      </c>
      <c r="G1262" s="56"/>
      <c r="H1262" s="56">
        <v>142525000</v>
      </c>
      <c r="I1262" s="65"/>
    </row>
    <row r="1263" spans="1:9" s="72" customFormat="1" ht="19.5" hidden="1" customHeight="1">
      <c r="A1263" s="327">
        <v>41629</v>
      </c>
      <c r="B1263" s="330" t="s">
        <v>812</v>
      </c>
      <c r="C1263" s="220">
        <f t="shared" si="45"/>
        <v>41629</v>
      </c>
      <c r="D1263" s="221" t="s">
        <v>769</v>
      </c>
      <c r="E1263" s="241" t="s">
        <v>502</v>
      </c>
      <c r="F1263" s="146" t="s">
        <v>232</v>
      </c>
      <c r="G1263" s="237"/>
      <c r="H1263" s="59">
        <v>86218000</v>
      </c>
      <c r="I1263" s="65"/>
    </row>
    <row r="1264" spans="1:9" s="72" customFormat="1" ht="19.5" hidden="1" customHeight="1">
      <c r="A1264" s="220">
        <v>41639</v>
      </c>
      <c r="B1264" s="329" t="s">
        <v>253</v>
      </c>
      <c r="C1264" s="220">
        <f t="shared" si="45"/>
        <v>41639</v>
      </c>
      <c r="D1264" s="221" t="s">
        <v>746</v>
      </c>
      <c r="E1264" s="241" t="s">
        <v>502</v>
      </c>
      <c r="F1264" s="222" t="s">
        <v>235</v>
      </c>
      <c r="G1264" s="239">
        <v>228743000</v>
      </c>
      <c r="H1264" s="59"/>
      <c r="I1264" s="65"/>
    </row>
    <row r="1265" spans="1:9" s="72" customFormat="1" ht="19.5" hidden="1" customHeight="1">
      <c r="A1265" s="73">
        <v>41393</v>
      </c>
      <c r="B1265" s="58" t="s">
        <v>234</v>
      </c>
      <c r="C1265" s="220">
        <f t="shared" si="45"/>
        <v>41393</v>
      </c>
      <c r="D1265" s="221" t="s">
        <v>746</v>
      </c>
      <c r="E1265" s="241" t="s">
        <v>180</v>
      </c>
      <c r="F1265" s="222" t="s">
        <v>235</v>
      </c>
      <c r="G1265" s="237">
        <v>402133000</v>
      </c>
      <c r="H1265" s="56"/>
      <c r="I1265" s="65"/>
    </row>
    <row r="1266" spans="1:9" s="72" customFormat="1" ht="19.5" hidden="1" customHeight="1">
      <c r="A1266" s="73">
        <v>41423</v>
      </c>
      <c r="B1266" s="330" t="s">
        <v>246</v>
      </c>
      <c r="C1266" s="220">
        <f t="shared" si="45"/>
        <v>41423</v>
      </c>
      <c r="D1266" s="221" t="s">
        <v>746</v>
      </c>
      <c r="E1266" s="241" t="s">
        <v>180</v>
      </c>
      <c r="F1266" s="222" t="s">
        <v>235</v>
      </c>
      <c r="G1266" s="237">
        <v>181192000</v>
      </c>
      <c r="H1266" s="56"/>
      <c r="I1266" s="65"/>
    </row>
    <row r="1267" spans="1:9" s="72" customFormat="1" ht="19.5" hidden="1" customHeight="1">
      <c r="A1267" s="327">
        <v>41277</v>
      </c>
      <c r="B1267" s="58" t="s">
        <v>790</v>
      </c>
      <c r="C1267" s="220">
        <f t="shared" si="45"/>
        <v>41277</v>
      </c>
      <c r="D1267" s="221" t="s">
        <v>143</v>
      </c>
      <c r="E1267" s="241" t="s">
        <v>180</v>
      </c>
      <c r="F1267" s="146" t="s">
        <v>232</v>
      </c>
      <c r="G1267" s="237"/>
      <c r="H1267" s="56">
        <v>129375000</v>
      </c>
      <c r="I1267" s="65"/>
    </row>
    <row r="1268" spans="1:9" s="72" customFormat="1" ht="19.5" hidden="1" customHeight="1">
      <c r="A1268" s="220">
        <v>41452</v>
      </c>
      <c r="B1268" s="329" t="s">
        <v>247</v>
      </c>
      <c r="C1268" s="220">
        <f t="shared" si="45"/>
        <v>41452</v>
      </c>
      <c r="D1268" s="221" t="s">
        <v>746</v>
      </c>
      <c r="E1268" s="241" t="s">
        <v>180</v>
      </c>
      <c r="F1268" s="222" t="s">
        <v>235</v>
      </c>
      <c r="G1268" s="339">
        <v>129375000</v>
      </c>
      <c r="H1268" s="56"/>
      <c r="I1268" s="65"/>
    </row>
    <row r="1269" spans="1:9" s="72" customFormat="1" ht="19.5" hidden="1" customHeight="1">
      <c r="A1269" s="220">
        <v>41342</v>
      </c>
      <c r="B1269" s="223" t="s">
        <v>777</v>
      </c>
      <c r="C1269" s="220">
        <f t="shared" si="45"/>
        <v>41342</v>
      </c>
      <c r="D1269" s="221" t="s">
        <v>145</v>
      </c>
      <c r="E1269" s="241" t="s">
        <v>180</v>
      </c>
      <c r="F1269" s="146" t="s">
        <v>232</v>
      </c>
      <c r="G1269" s="56"/>
      <c r="H1269" s="56">
        <v>76653000</v>
      </c>
      <c r="I1269" s="65"/>
    </row>
    <row r="1270" spans="1:9" s="72" customFormat="1" ht="19.5" hidden="1" customHeight="1">
      <c r="A1270" s="220">
        <v>41452</v>
      </c>
      <c r="B1270" s="329" t="s">
        <v>247</v>
      </c>
      <c r="C1270" s="220">
        <f t="shared" si="45"/>
        <v>41452</v>
      </c>
      <c r="D1270" s="221" t="s">
        <v>746</v>
      </c>
      <c r="E1270" s="241" t="s">
        <v>180</v>
      </c>
      <c r="F1270" s="222" t="s">
        <v>235</v>
      </c>
      <c r="G1270" s="345">
        <v>76653000</v>
      </c>
      <c r="H1270" s="56"/>
      <c r="I1270" s="65"/>
    </row>
    <row r="1271" spans="1:9" s="72" customFormat="1" ht="19.5" hidden="1" customHeight="1">
      <c r="A1271" s="73">
        <v>41366</v>
      </c>
      <c r="B1271" s="238" t="s">
        <v>754</v>
      </c>
      <c r="C1271" s="220">
        <f t="shared" si="45"/>
        <v>41366</v>
      </c>
      <c r="D1271" s="221" t="s">
        <v>148</v>
      </c>
      <c r="E1271" s="241" t="s">
        <v>180</v>
      </c>
      <c r="F1271" s="146" t="s">
        <v>232</v>
      </c>
      <c r="G1271" s="57"/>
      <c r="H1271" s="56">
        <v>149968000</v>
      </c>
      <c r="I1271" s="65"/>
    </row>
    <row r="1272" spans="1:9" s="72" customFormat="1" ht="19.5" hidden="1" customHeight="1">
      <c r="A1272" s="220">
        <v>41373</v>
      </c>
      <c r="B1272" s="223" t="s">
        <v>747</v>
      </c>
      <c r="C1272" s="220">
        <f t="shared" si="45"/>
        <v>41373</v>
      </c>
      <c r="D1272" s="221" t="s">
        <v>760</v>
      </c>
      <c r="E1272" s="241" t="s">
        <v>180</v>
      </c>
      <c r="F1272" s="146" t="s">
        <v>232</v>
      </c>
      <c r="G1272" s="56"/>
      <c r="H1272" s="56">
        <v>93730000</v>
      </c>
      <c r="I1272" s="65"/>
    </row>
    <row r="1273" spans="1:9" s="72" customFormat="1" ht="19.5" hidden="1" customHeight="1">
      <c r="A1273" s="220">
        <v>41472</v>
      </c>
      <c r="B1273" s="329" t="s">
        <v>248</v>
      </c>
      <c r="C1273" s="220">
        <f t="shared" si="45"/>
        <v>41472</v>
      </c>
      <c r="D1273" s="221" t="s">
        <v>746</v>
      </c>
      <c r="E1273" s="241" t="s">
        <v>180</v>
      </c>
      <c r="F1273" s="222" t="s">
        <v>235</v>
      </c>
      <c r="G1273" s="339">
        <v>243698000</v>
      </c>
      <c r="H1273" s="56"/>
      <c r="I1273" s="65"/>
    </row>
    <row r="1274" spans="1:9" s="72" customFormat="1" ht="19.5" hidden="1" customHeight="1">
      <c r="A1274" s="73">
        <v>41395</v>
      </c>
      <c r="B1274" s="238" t="s">
        <v>754</v>
      </c>
      <c r="C1274" s="220">
        <f t="shared" si="45"/>
        <v>41395</v>
      </c>
      <c r="D1274" s="221" t="s">
        <v>148</v>
      </c>
      <c r="E1274" s="241" t="s">
        <v>180</v>
      </c>
      <c r="F1274" s="146" t="s">
        <v>232</v>
      </c>
      <c r="G1274" s="57"/>
      <c r="H1274" s="56">
        <v>127977000</v>
      </c>
      <c r="I1274" s="65"/>
    </row>
    <row r="1275" spans="1:9" s="72" customFormat="1" ht="19.5" hidden="1" customHeight="1">
      <c r="A1275" s="73">
        <v>41409</v>
      </c>
      <c r="B1275" s="238" t="s">
        <v>794</v>
      </c>
      <c r="C1275" s="220">
        <f t="shared" si="45"/>
        <v>41409</v>
      </c>
      <c r="D1275" s="221" t="s">
        <v>143</v>
      </c>
      <c r="E1275" s="241" t="s">
        <v>180</v>
      </c>
      <c r="F1275" s="146" t="s">
        <v>232</v>
      </c>
      <c r="G1275" s="57"/>
      <c r="H1275" s="56">
        <v>119460000</v>
      </c>
      <c r="I1275" s="65"/>
    </row>
    <row r="1276" spans="1:9" s="72" customFormat="1" ht="19.5" hidden="1" customHeight="1">
      <c r="A1276" s="73">
        <v>41486</v>
      </c>
      <c r="B1276" s="58" t="s">
        <v>249</v>
      </c>
      <c r="C1276" s="220">
        <f t="shared" si="45"/>
        <v>41486</v>
      </c>
      <c r="D1276" s="221" t="s">
        <v>746</v>
      </c>
      <c r="E1276" s="241" t="s">
        <v>180</v>
      </c>
      <c r="F1276" s="222" t="s">
        <v>235</v>
      </c>
      <c r="G1276" s="339">
        <v>247437000</v>
      </c>
      <c r="H1276" s="56"/>
      <c r="I1276" s="65"/>
    </row>
    <row r="1277" spans="1:9" s="72" customFormat="1" ht="19.5" hidden="1" customHeight="1">
      <c r="A1277" s="220">
        <v>41613</v>
      </c>
      <c r="B1277" s="223" t="s">
        <v>795</v>
      </c>
      <c r="C1277" s="220">
        <f t="shared" ref="C1277:C1279" si="46">A1277</f>
        <v>41613</v>
      </c>
      <c r="D1277" s="221" t="s">
        <v>148</v>
      </c>
      <c r="E1277" s="241" t="s">
        <v>180</v>
      </c>
      <c r="F1277" s="146" t="s">
        <v>232</v>
      </c>
      <c r="G1277" s="56"/>
      <c r="H1277" s="56">
        <v>140302000</v>
      </c>
      <c r="I1277" s="65"/>
    </row>
    <row r="1278" spans="1:9" s="72" customFormat="1" ht="19.5" hidden="1" customHeight="1">
      <c r="A1278" s="220">
        <v>41629</v>
      </c>
      <c r="B1278" s="63" t="s">
        <v>813</v>
      </c>
      <c r="C1278" s="220">
        <f t="shared" si="46"/>
        <v>41629</v>
      </c>
      <c r="D1278" s="221" t="s">
        <v>145</v>
      </c>
      <c r="E1278" s="241" t="s">
        <v>180</v>
      </c>
      <c r="F1278" s="146" t="s">
        <v>232</v>
      </c>
      <c r="G1278" s="57"/>
      <c r="H1278" s="56">
        <v>54000000</v>
      </c>
      <c r="I1278" s="65"/>
    </row>
    <row r="1279" spans="1:9" s="72" customFormat="1" ht="19.5" hidden="1" customHeight="1">
      <c r="A1279" s="220">
        <v>41639</v>
      </c>
      <c r="B1279" s="329" t="s">
        <v>253</v>
      </c>
      <c r="C1279" s="220">
        <f t="shared" si="46"/>
        <v>41639</v>
      </c>
      <c r="D1279" s="221" t="s">
        <v>746</v>
      </c>
      <c r="E1279" s="241" t="s">
        <v>180</v>
      </c>
      <c r="F1279" s="222" t="s">
        <v>235</v>
      </c>
      <c r="G1279" s="339">
        <v>194302000</v>
      </c>
      <c r="H1279" s="56"/>
      <c r="I1279" s="65"/>
    </row>
    <row r="1280" spans="1:9" s="72" customFormat="1" ht="19.5" hidden="1" customHeight="1">
      <c r="A1280" s="67"/>
      <c r="B1280" s="68"/>
      <c r="C1280" s="67"/>
      <c r="D1280" s="69"/>
      <c r="E1280" s="163"/>
      <c r="F1280" s="70"/>
      <c r="G1280" s="71"/>
      <c r="H1280" s="71"/>
      <c r="I1280" s="65" t="str">
        <f t="shared" si="35"/>
        <v/>
      </c>
    </row>
    <row r="1281" spans="1:9" s="72" customFormat="1" ht="19.5" hidden="1" customHeight="1">
      <c r="A1281" s="67"/>
      <c r="B1281" s="68"/>
      <c r="C1281" s="67"/>
      <c r="D1281" s="69"/>
      <c r="E1281" s="163"/>
      <c r="F1281" s="70"/>
      <c r="G1281" s="71"/>
      <c r="H1281" s="71"/>
      <c r="I1281" s="65" t="str">
        <f t="shared" si="35"/>
        <v/>
      </c>
    </row>
    <row r="1282" spans="1:9" s="72" customFormat="1" ht="19.5" hidden="1" customHeight="1">
      <c r="A1282" s="67"/>
      <c r="B1282" s="68"/>
      <c r="C1282" s="67"/>
      <c r="D1282" s="69"/>
      <c r="E1282" s="163"/>
      <c r="F1282" s="70"/>
      <c r="G1282" s="71"/>
      <c r="H1282" s="71"/>
      <c r="I1282" s="65" t="str">
        <f t="shared" si="35"/>
        <v/>
      </c>
    </row>
    <row r="1283" spans="1:9" s="43" customFormat="1" ht="14.25" customHeight="1">
      <c r="A1283" s="45"/>
      <c r="B1283" s="42"/>
      <c r="C1283" s="42"/>
      <c r="G1283" s="79"/>
      <c r="H1283" s="2"/>
    </row>
    <row r="1284" spans="1:9" s="43" customFormat="1" ht="14.25" customHeight="1">
      <c r="A1284" s="45"/>
      <c r="B1284" s="42"/>
      <c r="C1284" s="42"/>
      <c r="G1284" s="79"/>
      <c r="H1284" s="2"/>
    </row>
    <row r="1289" spans="1:9" ht="14.25" customHeight="1">
      <c r="G1289" s="204">
        <f>SUBTOTAL(9,G14:G1288)</f>
        <v>3210250</v>
      </c>
      <c r="H1289" s="204">
        <f>SUBTOTAL(9,H14:H1288)</f>
        <v>61914600</v>
      </c>
    </row>
  </sheetData>
  <autoFilter ref="A13:J1282">
    <filterColumn colId="4">
      <filters>
        <filter val="Cty TNHH SX-TM Nghị Hòa"/>
      </filters>
    </filterColumn>
    <filterColumn colId="5"/>
    <filterColumn colId="8"/>
  </autoFilter>
  <sortState ref="A14:I757">
    <sortCondition ref="I14:I757"/>
  </sortState>
  <mergeCells count="13">
    <mergeCell ref="A9:H9"/>
    <mergeCell ref="A5:H5"/>
    <mergeCell ref="A6:H6"/>
    <mergeCell ref="H3:H4"/>
    <mergeCell ref="A7:H7"/>
    <mergeCell ref="A8:H8"/>
    <mergeCell ref="C10:H10"/>
    <mergeCell ref="A11:A12"/>
    <mergeCell ref="B11:C11"/>
    <mergeCell ref="D11:D12"/>
    <mergeCell ref="F11:F12"/>
    <mergeCell ref="E11:E12"/>
    <mergeCell ref="G11:H11"/>
  </mergeCells>
  <phoneticPr fontId="0" type="noConversion"/>
  <dataValidations count="2">
    <dataValidation type="list" allowBlank="1" showInputMessage="1" showErrorMessage="1" sqref="F347:F356 E14:E16 E1280:E1282">
      <formula1>IF(RIGHT(B14,2)="NL",DSKH2,DSKH1)</formula1>
    </dataValidation>
    <dataValidation type="list" allowBlank="1" showInputMessage="1" showErrorMessage="1" sqref="E149:E166">
      <formula1>Loai3</formula1>
    </dataValidation>
  </dataValidations>
  <printOptions horizontalCentered="1"/>
  <pageMargins left="0.66" right="0.16" top="0.37" bottom="0.37" header="0.16" footer="0.16"/>
  <pageSetup paperSize="9" scale="80" orientation="portrait" r:id="rId1"/>
  <headerFooter alignWithMargins="0">
    <oddFooter>&amp;RTrang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12"/>
  </sheetPr>
  <dimension ref="A2:L107"/>
  <sheetViews>
    <sheetView workbookViewId="0">
      <selection activeCell="A24" sqref="A24"/>
    </sheetView>
  </sheetViews>
  <sheetFormatPr defaultRowHeight="14.25" customHeight="1"/>
  <cols>
    <col min="1" max="1" width="9.42578125" style="46" bestFit="1" customWidth="1"/>
    <col min="2" max="2" width="9.42578125" style="47" customWidth="1"/>
    <col min="3" max="3" width="10" style="47" customWidth="1"/>
    <col min="4" max="4" width="36.5703125" style="46" customWidth="1"/>
    <col min="5" max="5" width="8" style="47" customWidth="1"/>
    <col min="6" max="6" width="8.28515625" style="46" customWidth="1"/>
    <col min="7" max="8" width="14.85546875" style="46" customWidth="1"/>
    <col min="9" max="9" width="13.5703125" style="46" customWidth="1"/>
    <col min="10" max="10" width="15.7109375" style="46" customWidth="1"/>
    <col min="11" max="11" width="1" style="46" customWidth="1"/>
    <col min="12" max="12" width="6.28515625" style="46" customWidth="1"/>
    <col min="13" max="16384" width="9.140625" style="46"/>
  </cols>
  <sheetData>
    <row r="2" spans="1:12" s="43" customFormat="1" ht="14.25" customHeight="1">
      <c r="A2" s="41" t="s">
        <v>85</v>
      </c>
      <c r="B2" s="42"/>
      <c r="C2" s="42"/>
      <c r="G2" s="78"/>
      <c r="H2" s="281" t="s">
        <v>113</v>
      </c>
      <c r="I2" s="281"/>
      <c r="J2" s="281"/>
    </row>
    <row r="3" spans="1:12" s="43" customFormat="1" ht="14.25" customHeight="1">
      <c r="A3" s="44" t="s">
        <v>43</v>
      </c>
      <c r="B3" s="42"/>
      <c r="C3" s="42"/>
      <c r="G3" s="79"/>
      <c r="H3" s="277" t="s">
        <v>114</v>
      </c>
      <c r="I3" s="277"/>
      <c r="J3" s="277"/>
    </row>
    <row r="4" spans="1:12" s="43" customFormat="1" ht="14.25" customHeight="1">
      <c r="A4" s="45"/>
      <c r="B4" s="42"/>
      <c r="C4" s="42"/>
      <c r="G4" s="79"/>
      <c r="H4" s="277"/>
      <c r="I4" s="277"/>
      <c r="J4" s="277"/>
    </row>
    <row r="5" spans="1:12" ht="24" customHeight="1">
      <c r="A5" s="276" t="s">
        <v>86</v>
      </c>
      <c r="B5" s="276"/>
      <c r="C5" s="276"/>
      <c r="D5" s="276"/>
      <c r="E5" s="276"/>
      <c r="F5" s="276"/>
      <c r="G5" s="276"/>
      <c r="H5" s="276"/>
      <c r="I5" s="276"/>
      <c r="J5" s="276"/>
      <c r="L5" s="110" t="s">
        <v>132</v>
      </c>
    </row>
    <row r="6" spans="1:12" s="22" customFormat="1" ht="14.25" customHeight="1">
      <c r="A6" s="278" t="s">
        <v>0</v>
      </c>
      <c r="B6" s="278"/>
      <c r="C6" s="278"/>
      <c r="D6" s="278"/>
      <c r="E6" s="278"/>
      <c r="F6" s="278"/>
      <c r="G6" s="278"/>
      <c r="H6" s="278"/>
      <c r="I6" s="278"/>
      <c r="J6" s="278"/>
    </row>
    <row r="7" spans="1:12" s="22" customFormat="1" ht="14.25" customHeight="1">
      <c r="A7" s="278" t="s">
        <v>87</v>
      </c>
      <c r="B7" s="278"/>
      <c r="C7" s="278"/>
      <c r="D7" s="278"/>
      <c r="E7" s="278"/>
      <c r="F7" s="278"/>
      <c r="G7" s="278"/>
      <c r="H7" s="278"/>
      <c r="I7" s="278"/>
      <c r="J7" s="278"/>
    </row>
    <row r="8" spans="1:12" s="22" customFormat="1" ht="14.25" customHeight="1">
      <c r="D8" s="175" t="s">
        <v>120</v>
      </c>
      <c r="E8" s="280" t="s">
        <v>57</v>
      </c>
      <c r="F8" s="280"/>
      <c r="G8" s="280"/>
      <c r="H8" s="280"/>
    </row>
    <row r="9" spans="1:12" s="22" customFormat="1" ht="14.25" customHeight="1">
      <c r="A9" s="278" t="s">
        <v>1</v>
      </c>
      <c r="B9" s="278"/>
      <c r="C9" s="278"/>
      <c r="D9" s="278"/>
      <c r="E9" s="278"/>
      <c r="F9" s="278"/>
      <c r="G9" s="278"/>
      <c r="H9" s="278"/>
      <c r="I9" s="278"/>
      <c r="J9" s="278"/>
    </row>
    <row r="10" spans="1:12" s="22" customFormat="1" ht="6" customHeight="1">
      <c r="B10" s="23"/>
      <c r="C10" s="279"/>
      <c r="D10" s="279"/>
      <c r="E10" s="279"/>
      <c r="F10" s="279"/>
      <c r="G10" s="279"/>
      <c r="H10" s="279"/>
      <c r="I10" s="279"/>
      <c r="J10" s="279"/>
    </row>
    <row r="11" spans="1:12" s="22" customFormat="1" ht="18.75" customHeight="1">
      <c r="A11" s="252" t="s">
        <v>2</v>
      </c>
      <c r="B11" s="245" t="s">
        <v>3</v>
      </c>
      <c r="C11" s="247"/>
      <c r="D11" s="252" t="s">
        <v>4</v>
      </c>
      <c r="E11" s="252" t="s">
        <v>5</v>
      </c>
      <c r="F11" s="252" t="s">
        <v>88</v>
      </c>
      <c r="G11" s="245" t="s">
        <v>6</v>
      </c>
      <c r="H11" s="247"/>
      <c r="I11" s="245" t="s">
        <v>7</v>
      </c>
      <c r="J11" s="247"/>
    </row>
    <row r="12" spans="1:12" s="22" customFormat="1" ht="27.75" customHeight="1">
      <c r="A12" s="253"/>
      <c r="B12" s="174" t="s">
        <v>8</v>
      </c>
      <c r="C12" s="174" t="s">
        <v>9</v>
      </c>
      <c r="D12" s="253"/>
      <c r="E12" s="253"/>
      <c r="F12" s="253"/>
      <c r="G12" s="174" t="s">
        <v>10</v>
      </c>
      <c r="H12" s="174" t="s">
        <v>11</v>
      </c>
      <c r="I12" s="174" t="s">
        <v>10</v>
      </c>
      <c r="J12" s="174" t="s">
        <v>11</v>
      </c>
    </row>
    <row r="13" spans="1:12" s="22" customFormat="1" ht="11.25" customHeight="1">
      <c r="A13" s="24" t="s">
        <v>12</v>
      </c>
      <c r="B13" s="173" t="s">
        <v>13</v>
      </c>
      <c r="C13" s="24" t="s">
        <v>14</v>
      </c>
      <c r="D13" s="24" t="s">
        <v>15</v>
      </c>
      <c r="E13" s="24" t="s">
        <v>16</v>
      </c>
      <c r="F13" s="24">
        <v>1</v>
      </c>
      <c r="G13" s="24">
        <v>2</v>
      </c>
      <c r="H13" s="24">
        <v>3</v>
      </c>
      <c r="I13" s="24">
        <v>4</v>
      </c>
      <c r="J13" s="24">
        <v>5</v>
      </c>
    </row>
    <row r="14" spans="1:12" s="22" customFormat="1" ht="16.5" customHeight="1">
      <c r="A14" s="24"/>
      <c r="B14" s="24"/>
      <c r="C14" s="24"/>
      <c r="D14" s="176" t="s">
        <v>17</v>
      </c>
      <c r="E14" s="24"/>
      <c r="F14" s="177"/>
      <c r="G14" s="177"/>
      <c r="H14" s="177"/>
      <c r="I14" s="178">
        <f>VLOOKUP($E$8,'331'!$B$4:$D$95,2,0)</f>
        <v>0</v>
      </c>
      <c r="J14" s="178">
        <f>VLOOKUP($E$8,'331'!$B$4:$D$95,3,0)</f>
        <v>0</v>
      </c>
    </row>
    <row r="15" spans="1:12" s="183" customFormat="1" ht="16.5" customHeight="1">
      <c r="A15" s="179">
        <f ca="1">IF(ROWS($1:1)&gt;COUNT(Dong),"",OFFSET('331 - TH'!A$1,SMALL(Dong,ROWS($1:1)),))</f>
        <v>41597</v>
      </c>
      <c r="B15" s="179" t="str">
        <f ca="1">IF(ROWS($1:1)&gt;COUNT(Dong),"",OFFSET('331 - TH'!B$1,SMALL(Dong,ROWS($1:1)),))</f>
        <v>VL08</v>
      </c>
      <c r="C15" s="179">
        <f ca="1">IF(ROWS($1:1)&gt;COUNT(Dong),"",OFFSET('331 - TH'!C$1,SMALL(Dong,ROWS($1:1)),))</f>
        <v>41597</v>
      </c>
      <c r="D15" s="180" t="str">
        <f ca="1">IF(ROWS($1:1)&gt;COUNT(Dong),"",OFFSET('331 - TH'!D$1,SMALL(Dong,ROWS($1:1)),))</f>
        <v xml:space="preserve">Băng keo </v>
      </c>
      <c r="E15" s="181" t="str">
        <f ca="1">IF(ROWS($1:1)&gt;COUNT(Dong),"",OFFSET('331 - TH'!F$1,SMALL(Dong,ROWS($1:1)),))</f>
        <v>1522</v>
      </c>
      <c r="F15" s="182"/>
      <c r="G15" s="182">
        <f ca="1">IF(ROWS($1:1)&gt;COUNT(Dong),"",OFFSET('331 - TH'!G$1,SMALL(Dong,ROWS($1:1)),))</f>
        <v>0</v>
      </c>
      <c r="H15" s="182">
        <f ca="1">IF(ROWS($1:1)&gt;COUNT(Dong),"",OFFSET('331 - TH'!H$1,SMALL(Dong,ROWS($1:1)),))</f>
        <v>5100000</v>
      </c>
      <c r="I15" s="88">
        <f t="shared" ref="I15:I59" ca="1" si="0">IF(D15&lt;&gt;"",MAX(I14+G15-H15-J14,0),0)</f>
        <v>0</v>
      </c>
      <c r="J15" s="88">
        <f t="shared" ref="J15:J59" ca="1" si="1">IF(D15&lt;&gt;"",MAX(J14+H15-G15-I14,0),0)</f>
        <v>5100000</v>
      </c>
    </row>
    <row r="16" spans="1:12" s="184" customFormat="1" ht="16.5" customHeight="1">
      <c r="A16" s="179">
        <f ca="1">IF(ROWS($1:2)&gt;COUNT(Dong),"",OFFSET('331 - TH'!A$1,SMALL(Dong,ROWS($1:2)),))</f>
        <v>41597</v>
      </c>
      <c r="B16" s="179" t="str">
        <f ca="1">IF(ROWS($1:2)&gt;COUNT(Dong),"",OFFSET('331 - TH'!B$1,SMALL(Dong,ROWS($1:2)),))</f>
        <v>VL08</v>
      </c>
      <c r="C16" s="179">
        <f ca="1">IF(ROWS($1:2)&gt;COUNT(Dong),"",OFFSET('331 - TH'!C$1,SMALL(Dong,ROWS($1:2)),))</f>
        <v>41597</v>
      </c>
      <c r="D16" s="180" t="str">
        <f ca="1">IF(ROWS($1:2)&gt;COUNT(Dong),"",OFFSET('331 - TH'!D$1,SMALL(Dong,ROWS($1:2)),))</f>
        <v xml:space="preserve">VAT Băng keo </v>
      </c>
      <c r="E16" s="181" t="str">
        <f ca="1">IF(ROWS($1:2)&gt;COUNT(Dong),"",OFFSET('331 - TH'!F$1,SMALL(Dong,ROWS($1:2)),))</f>
        <v>1331</v>
      </c>
      <c r="F16" s="182"/>
      <c r="G16" s="182">
        <f ca="1">IF(ROWS($1:2)&gt;COUNT(Dong),"",OFFSET('331 - TH'!G$1,SMALL(Dong,ROWS($1:2)),))</f>
        <v>0</v>
      </c>
      <c r="H16" s="182">
        <f ca="1">IF(ROWS($1:2)&gt;COUNT(Dong),"",OFFSET('331 - TH'!H$1,SMALL(Dong,ROWS($1:2)),))</f>
        <v>510000</v>
      </c>
      <c r="I16" s="88">
        <f t="shared" ca="1" si="0"/>
        <v>0</v>
      </c>
      <c r="J16" s="88">
        <f t="shared" ca="1" si="1"/>
        <v>5610000</v>
      </c>
    </row>
    <row r="17" spans="1:10" s="183" customFormat="1" ht="16.5" customHeight="1">
      <c r="A17" s="179">
        <f ca="1">IF(ROWS($1:3)&gt;COUNT(Dong),"",OFFSET('331 - TH'!A$1,SMALL(Dong,ROWS($1:3)),))</f>
        <v>41597</v>
      </c>
      <c r="B17" s="179" t="str">
        <f ca="1">IF(ROWS($1:3)&gt;COUNT(Dong),"",OFFSET('331 - TH'!B$1,SMALL(Dong,ROWS($1:3)),))</f>
        <v>C21</v>
      </c>
      <c r="C17" s="179">
        <f ca="1">IF(ROWS($1:3)&gt;COUNT(Dong),"",OFFSET('331 - TH'!C$1,SMALL(Dong,ROWS($1:3)),))</f>
        <v>41597</v>
      </c>
      <c r="D17" s="180" t="str">
        <f ca="1">IF(ROWS($1:3)&gt;COUNT(Dong),"",OFFSET('331 - TH'!D$1,SMALL(Dong,ROWS($1:3)),))</f>
        <v>Trả tiền băng keo</v>
      </c>
      <c r="E17" s="181" t="str">
        <f ca="1">IF(ROWS($1:3)&gt;COUNT(Dong),"",OFFSET('331 - TH'!F$1,SMALL(Dong,ROWS($1:3)),))</f>
        <v>1111</v>
      </c>
      <c r="F17" s="182"/>
      <c r="G17" s="182">
        <f ca="1">IF(ROWS($1:3)&gt;COUNT(Dong),"",OFFSET('331 - TH'!G$1,SMALL(Dong,ROWS($1:3)),))</f>
        <v>5610000</v>
      </c>
      <c r="H17" s="182">
        <f ca="1">IF(ROWS($1:3)&gt;COUNT(Dong),"",OFFSET('331 - TH'!H$1,SMALL(Dong,ROWS($1:3)),))</f>
        <v>0</v>
      </c>
      <c r="I17" s="88">
        <f t="shared" ref="I17:I43" ca="1" si="2">IF(D17&lt;&gt;"",MAX(I16+G17-H17-J16,0),0)</f>
        <v>0</v>
      </c>
      <c r="J17" s="88">
        <f t="shared" ref="J17:J43" ca="1" si="3">IF(D17&lt;&gt;"",MAX(J16+H17-G17-I16,0),0)</f>
        <v>0</v>
      </c>
    </row>
    <row r="18" spans="1:10" s="183" customFormat="1" ht="16.5" customHeight="1">
      <c r="A18" s="179" t="str">
        <f ca="1">IF(ROWS($1:4)&gt;COUNT(Dong),"",OFFSET('331 - TH'!A$1,SMALL(Dong,ROWS($1:4)),))</f>
        <v/>
      </c>
      <c r="B18" s="179" t="str">
        <f ca="1">IF(ROWS($1:4)&gt;COUNT(Dong),"",OFFSET('331 - TH'!B$1,SMALL(Dong,ROWS($1:4)),))</f>
        <v/>
      </c>
      <c r="C18" s="179" t="str">
        <f ca="1">IF(ROWS($1:4)&gt;COUNT(Dong),"",OFFSET('331 - TH'!C$1,SMALL(Dong,ROWS($1:4)),))</f>
        <v/>
      </c>
      <c r="D18" s="180" t="str">
        <f ca="1">IF(ROWS($1:4)&gt;COUNT(Dong),"",OFFSET('331 - TH'!D$1,SMALL(Dong,ROWS($1:4)),))</f>
        <v/>
      </c>
      <c r="E18" s="181" t="str">
        <f ca="1">IF(ROWS($1:4)&gt;COUNT(Dong),"",OFFSET('331 - TH'!F$1,SMALL(Dong,ROWS($1:4)),))</f>
        <v/>
      </c>
      <c r="F18" s="182"/>
      <c r="G18" s="182" t="str">
        <f ca="1">IF(ROWS($1:4)&gt;COUNT(Dong),"",OFFSET('331 - TH'!G$1,SMALL(Dong,ROWS($1:4)),))</f>
        <v/>
      </c>
      <c r="H18" s="182" t="str">
        <f ca="1">IF(ROWS($1:4)&gt;COUNT(Dong),"",OFFSET('331 - TH'!H$1,SMALL(Dong,ROWS($1:4)),))</f>
        <v/>
      </c>
      <c r="I18" s="88">
        <f t="shared" ca="1" si="2"/>
        <v>0</v>
      </c>
      <c r="J18" s="88">
        <f t="shared" ca="1" si="3"/>
        <v>0</v>
      </c>
    </row>
    <row r="19" spans="1:10" s="183" customFormat="1" ht="16.5" customHeight="1">
      <c r="A19" s="179" t="str">
        <f ca="1">IF(ROWS($1:5)&gt;COUNT(Dong),"",OFFSET('331 - TH'!A$1,SMALL(Dong,ROWS($1:5)),))</f>
        <v/>
      </c>
      <c r="B19" s="179" t="str">
        <f ca="1">IF(ROWS($1:5)&gt;COUNT(Dong),"",OFFSET('331 - TH'!B$1,SMALL(Dong,ROWS($1:5)),))</f>
        <v/>
      </c>
      <c r="C19" s="179" t="str">
        <f ca="1">IF(ROWS($1:5)&gt;COUNT(Dong),"",OFFSET('331 - TH'!C$1,SMALL(Dong,ROWS($1:5)),))</f>
        <v/>
      </c>
      <c r="D19" s="180" t="str">
        <f ca="1">IF(ROWS($1:5)&gt;COUNT(Dong),"",OFFSET('331 - TH'!D$1,SMALL(Dong,ROWS($1:5)),))</f>
        <v/>
      </c>
      <c r="E19" s="181" t="str">
        <f ca="1">IF(ROWS($1:5)&gt;COUNT(Dong),"",OFFSET('331 - TH'!F$1,SMALL(Dong,ROWS($1:5)),))</f>
        <v/>
      </c>
      <c r="F19" s="182"/>
      <c r="G19" s="182" t="str">
        <f ca="1">IF(ROWS($1:5)&gt;COUNT(Dong),"",OFFSET('331 - TH'!G$1,SMALL(Dong,ROWS($1:5)),))</f>
        <v/>
      </c>
      <c r="H19" s="182" t="str">
        <f ca="1">IF(ROWS($1:5)&gt;COUNT(Dong),"",OFFSET('331 - TH'!H$1,SMALL(Dong,ROWS($1:5)),))</f>
        <v/>
      </c>
      <c r="I19" s="88">
        <f t="shared" ca="1" si="2"/>
        <v>0</v>
      </c>
      <c r="J19" s="88">
        <f t="shared" ca="1" si="3"/>
        <v>0</v>
      </c>
    </row>
    <row r="20" spans="1:10" s="185" customFormat="1" ht="16.5" customHeight="1">
      <c r="A20" s="179" t="str">
        <f ca="1">IF(ROWS($1:6)&gt;COUNT(Dong),"",OFFSET('331 - TH'!A$1,SMALL(Dong,ROWS($1:6)),))</f>
        <v/>
      </c>
      <c r="B20" s="179" t="str">
        <f ca="1">IF(ROWS($1:6)&gt;COUNT(Dong),"",OFFSET('331 - TH'!B$1,SMALL(Dong,ROWS($1:6)),))</f>
        <v/>
      </c>
      <c r="C20" s="179" t="str">
        <f ca="1">IF(ROWS($1:6)&gt;COUNT(Dong),"",OFFSET('331 - TH'!C$1,SMALL(Dong,ROWS($1:6)),))</f>
        <v/>
      </c>
      <c r="D20" s="180" t="str">
        <f ca="1">IF(ROWS($1:6)&gt;COUNT(Dong),"",OFFSET('331 - TH'!D$1,SMALL(Dong,ROWS($1:6)),))</f>
        <v/>
      </c>
      <c r="E20" s="181" t="str">
        <f ca="1">IF(ROWS($1:6)&gt;COUNT(Dong),"",OFFSET('331 - TH'!F$1,SMALL(Dong,ROWS($1:6)),))</f>
        <v/>
      </c>
      <c r="F20" s="182"/>
      <c r="G20" s="182" t="str">
        <f ca="1">IF(ROWS($1:6)&gt;COUNT(Dong),"",OFFSET('331 - TH'!G$1,SMALL(Dong,ROWS($1:6)),))</f>
        <v/>
      </c>
      <c r="H20" s="182" t="str">
        <f ca="1">IF(ROWS($1:6)&gt;COUNT(Dong),"",OFFSET('331 - TH'!H$1,SMALL(Dong,ROWS($1:6)),))</f>
        <v/>
      </c>
      <c r="I20" s="88">
        <f t="shared" ca="1" si="2"/>
        <v>0</v>
      </c>
      <c r="J20" s="88">
        <f t="shared" ca="1" si="3"/>
        <v>0</v>
      </c>
    </row>
    <row r="21" spans="1:10" s="185" customFormat="1" ht="16.5" customHeight="1">
      <c r="A21" s="179" t="str">
        <f ca="1">IF(ROWS($1:7)&gt;COUNT(Dong),"",OFFSET('331 - TH'!A$1,SMALL(Dong,ROWS($1:7)),))</f>
        <v/>
      </c>
      <c r="B21" s="179" t="str">
        <f ca="1">IF(ROWS($1:7)&gt;COUNT(Dong),"",OFFSET('331 - TH'!B$1,SMALL(Dong,ROWS($1:7)),))</f>
        <v/>
      </c>
      <c r="C21" s="179" t="str">
        <f ca="1">IF(ROWS($1:7)&gt;COUNT(Dong),"",OFFSET('331 - TH'!C$1,SMALL(Dong,ROWS($1:7)),))</f>
        <v/>
      </c>
      <c r="D21" s="180" t="str">
        <f ca="1">IF(ROWS($1:7)&gt;COUNT(Dong),"",OFFSET('331 - TH'!D$1,SMALL(Dong,ROWS($1:7)),))</f>
        <v/>
      </c>
      <c r="E21" s="181" t="str">
        <f ca="1">IF(ROWS($1:7)&gt;COUNT(Dong),"",OFFSET('331 - TH'!F$1,SMALL(Dong,ROWS($1:7)),))</f>
        <v/>
      </c>
      <c r="F21" s="182"/>
      <c r="G21" s="182" t="str">
        <f ca="1">IF(ROWS($1:7)&gt;COUNT(Dong),"",OFFSET('331 - TH'!G$1,SMALL(Dong,ROWS($1:7)),))</f>
        <v/>
      </c>
      <c r="H21" s="182" t="str">
        <f ca="1">IF(ROWS($1:7)&gt;COUNT(Dong),"",OFFSET('331 - TH'!H$1,SMALL(Dong,ROWS($1:7)),))</f>
        <v/>
      </c>
      <c r="I21" s="88">
        <f t="shared" ca="1" si="2"/>
        <v>0</v>
      </c>
      <c r="J21" s="88">
        <f t="shared" ca="1" si="3"/>
        <v>0</v>
      </c>
    </row>
    <row r="22" spans="1:10" s="185" customFormat="1" ht="16.5" customHeight="1">
      <c r="A22" s="179" t="str">
        <f ca="1">IF(ROWS($1:8)&gt;COUNT(Dong),"",OFFSET('331 - TH'!A$1,SMALL(Dong,ROWS($1:8)),))</f>
        <v/>
      </c>
      <c r="B22" s="179" t="str">
        <f ca="1">IF(ROWS($1:8)&gt;COUNT(Dong),"",OFFSET('331 - TH'!B$1,SMALL(Dong,ROWS($1:8)),))</f>
        <v/>
      </c>
      <c r="C22" s="179" t="str">
        <f ca="1">IF(ROWS($1:8)&gt;COUNT(Dong),"",OFFSET('331 - TH'!C$1,SMALL(Dong,ROWS($1:8)),))</f>
        <v/>
      </c>
      <c r="D22" s="180" t="str">
        <f ca="1">IF(ROWS($1:8)&gt;COUNT(Dong),"",OFFSET('331 - TH'!D$1,SMALL(Dong,ROWS($1:8)),))</f>
        <v/>
      </c>
      <c r="E22" s="181" t="str">
        <f ca="1">IF(ROWS($1:8)&gt;COUNT(Dong),"",OFFSET('331 - TH'!F$1,SMALL(Dong,ROWS($1:8)),))</f>
        <v/>
      </c>
      <c r="F22" s="182"/>
      <c r="G22" s="182" t="str">
        <f ca="1">IF(ROWS($1:8)&gt;COUNT(Dong),"",OFFSET('331 - TH'!G$1,SMALL(Dong,ROWS($1:8)),))</f>
        <v/>
      </c>
      <c r="H22" s="182" t="str">
        <f ca="1">IF(ROWS($1:8)&gt;COUNT(Dong),"",OFFSET('331 - TH'!H$1,SMALL(Dong,ROWS($1:8)),))</f>
        <v/>
      </c>
      <c r="I22" s="88">
        <f t="shared" ca="1" si="2"/>
        <v>0</v>
      </c>
      <c r="J22" s="88">
        <f t="shared" ca="1" si="3"/>
        <v>0</v>
      </c>
    </row>
    <row r="23" spans="1:10" s="185" customFormat="1" ht="16.5" customHeight="1">
      <c r="A23" s="179" t="str">
        <f ca="1">IF(ROWS($1:9)&gt;COUNT(Dong),"",OFFSET('331 - TH'!A$1,SMALL(Dong,ROWS($1:9)),))</f>
        <v/>
      </c>
      <c r="B23" s="179" t="str">
        <f ca="1">IF(ROWS($1:9)&gt;COUNT(Dong),"",OFFSET('331 - TH'!B$1,SMALL(Dong,ROWS($1:9)),))</f>
        <v/>
      </c>
      <c r="C23" s="179" t="str">
        <f ca="1">IF(ROWS($1:9)&gt;COUNT(Dong),"",OFFSET('331 - TH'!C$1,SMALL(Dong,ROWS($1:9)),))</f>
        <v/>
      </c>
      <c r="D23" s="180" t="str">
        <f ca="1">IF(ROWS($1:9)&gt;COUNT(Dong),"",OFFSET('331 - TH'!D$1,SMALL(Dong,ROWS($1:9)),))</f>
        <v/>
      </c>
      <c r="E23" s="181" t="str">
        <f ca="1">IF(ROWS($1:9)&gt;COUNT(Dong),"",OFFSET('331 - TH'!F$1,SMALL(Dong,ROWS($1:9)),))</f>
        <v/>
      </c>
      <c r="F23" s="182"/>
      <c r="G23" s="182" t="str">
        <f ca="1">IF(ROWS($1:9)&gt;COUNT(Dong),"",OFFSET('331 - TH'!G$1,SMALL(Dong,ROWS($1:9)),))</f>
        <v/>
      </c>
      <c r="H23" s="182" t="str">
        <f ca="1">IF(ROWS($1:9)&gt;COUNT(Dong),"",OFFSET('331 - TH'!H$1,SMALL(Dong,ROWS($1:9)),))</f>
        <v/>
      </c>
      <c r="I23" s="88">
        <f t="shared" ca="1" si="2"/>
        <v>0</v>
      </c>
      <c r="J23" s="88">
        <f t="shared" ca="1" si="3"/>
        <v>0</v>
      </c>
    </row>
    <row r="24" spans="1:10" s="185" customFormat="1" ht="16.5" customHeight="1">
      <c r="A24" s="179" t="str">
        <f ca="1">IF(ROWS($1:10)&gt;COUNT(Dong),"",OFFSET('331 - TH'!A$1,SMALL(Dong,ROWS($1:10)),))</f>
        <v/>
      </c>
      <c r="B24" s="179" t="str">
        <f ca="1">IF(ROWS($1:10)&gt;COUNT(Dong),"",OFFSET('331 - TH'!B$1,SMALL(Dong,ROWS($1:10)),))</f>
        <v/>
      </c>
      <c r="C24" s="179" t="str">
        <f ca="1">IF(ROWS($1:10)&gt;COUNT(Dong),"",OFFSET('331 - TH'!C$1,SMALL(Dong,ROWS($1:10)),))</f>
        <v/>
      </c>
      <c r="D24" s="180" t="str">
        <f ca="1">IF(ROWS($1:10)&gt;COUNT(Dong),"",OFFSET('331 - TH'!D$1,SMALL(Dong,ROWS($1:10)),))</f>
        <v/>
      </c>
      <c r="E24" s="181" t="str">
        <f ca="1">IF(ROWS($1:10)&gt;COUNT(Dong),"",OFFSET('331 - TH'!F$1,SMALL(Dong,ROWS($1:10)),))</f>
        <v/>
      </c>
      <c r="F24" s="182"/>
      <c r="G24" s="182" t="str">
        <f ca="1">IF(ROWS($1:10)&gt;COUNT(Dong),"",OFFSET('331 - TH'!G$1,SMALL(Dong,ROWS($1:10)),))</f>
        <v/>
      </c>
      <c r="H24" s="182" t="str">
        <f ca="1">IF(ROWS($1:10)&gt;COUNT(Dong),"",OFFSET('331 - TH'!H$1,SMALL(Dong,ROWS($1:10)),))</f>
        <v/>
      </c>
      <c r="I24" s="88">
        <f t="shared" ca="1" si="2"/>
        <v>0</v>
      </c>
      <c r="J24" s="88">
        <f t="shared" ca="1" si="3"/>
        <v>0</v>
      </c>
    </row>
    <row r="25" spans="1:10" s="185" customFormat="1" ht="16.5" customHeight="1">
      <c r="A25" s="179" t="str">
        <f ca="1">IF(ROWS($1:11)&gt;COUNT(Dong),"",OFFSET('331 - TH'!A$1,SMALL(Dong,ROWS($1:11)),))</f>
        <v/>
      </c>
      <c r="B25" s="179" t="str">
        <f ca="1">IF(ROWS($1:11)&gt;COUNT(Dong),"",OFFSET('331 - TH'!B$1,SMALL(Dong,ROWS($1:11)),))</f>
        <v/>
      </c>
      <c r="C25" s="179" t="str">
        <f ca="1">IF(ROWS($1:11)&gt;COUNT(Dong),"",OFFSET('331 - TH'!C$1,SMALL(Dong,ROWS($1:11)),))</f>
        <v/>
      </c>
      <c r="D25" s="180" t="str">
        <f ca="1">IF(ROWS($1:11)&gt;COUNT(Dong),"",OFFSET('331 - TH'!D$1,SMALL(Dong,ROWS($1:11)),))</f>
        <v/>
      </c>
      <c r="E25" s="181" t="str">
        <f ca="1">IF(ROWS($1:11)&gt;COUNT(Dong),"",OFFSET('331 - TH'!F$1,SMALL(Dong,ROWS($1:11)),))</f>
        <v/>
      </c>
      <c r="F25" s="182"/>
      <c r="G25" s="182" t="str">
        <f ca="1">IF(ROWS($1:11)&gt;COUNT(Dong),"",OFFSET('331 - TH'!G$1,SMALL(Dong,ROWS($1:11)),))</f>
        <v/>
      </c>
      <c r="H25" s="182" t="str">
        <f ca="1">IF(ROWS($1:11)&gt;COUNT(Dong),"",OFFSET('331 - TH'!H$1,SMALL(Dong,ROWS($1:11)),))</f>
        <v/>
      </c>
      <c r="I25" s="88">
        <f t="shared" ca="1" si="2"/>
        <v>0</v>
      </c>
      <c r="J25" s="88">
        <f t="shared" ca="1" si="3"/>
        <v>0</v>
      </c>
    </row>
    <row r="26" spans="1:10" s="185" customFormat="1" ht="16.5" customHeight="1">
      <c r="A26" s="179" t="str">
        <f ca="1">IF(ROWS($1:12)&gt;COUNT(Dong),"",OFFSET('331 - TH'!A$1,SMALL(Dong,ROWS($1:12)),))</f>
        <v/>
      </c>
      <c r="B26" s="179" t="str">
        <f ca="1">IF(ROWS($1:12)&gt;COUNT(Dong),"",OFFSET('331 - TH'!B$1,SMALL(Dong,ROWS($1:12)),))</f>
        <v/>
      </c>
      <c r="C26" s="179" t="str">
        <f ca="1">IF(ROWS($1:12)&gt;COUNT(Dong),"",OFFSET('331 - TH'!C$1,SMALL(Dong,ROWS($1:12)),))</f>
        <v/>
      </c>
      <c r="D26" s="180" t="str">
        <f ca="1">IF(ROWS($1:12)&gt;COUNT(Dong),"",OFFSET('331 - TH'!D$1,SMALL(Dong,ROWS($1:12)),))</f>
        <v/>
      </c>
      <c r="E26" s="181" t="str">
        <f ca="1">IF(ROWS($1:12)&gt;COUNT(Dong),"",OFFSET('331 - TH'!F$1,SMALL(Dong,ROWS($1:12)),))</f>
        <v/>
      </c>
      <c r="F26" s="182"/>
      <c r="G26" s="182" t="str">
        <f ca="1">IF(ROWS($1:12)&gt;COUNT(Dong),"",OFFSET('331 - TH'!G$1,SMALL(Dong,ROWS($1:12)),))</f>
        <v/>
      </c>
      <c r="H26" s="182" t="str">
        <f ca="1">IF(ROWS($1:12)&gt;COUNT(Dong),"",OFFSET('331 - TH'!H$1,SMALL(Dong,ROWS($1:12)),))</f>
        <v/>
      </c>
      <c r="I26" s="88">
        <f t="shared" ca="1" si="2"/>
        <v>0</v>
      </c>
      <c r="J26" s="88">
        <f t="shared" ca="1" si="3"/>
        <v>0</v>
      </c>
    </row>
    <row r="27" spans="1:10" s="185" customFormat="1" ht="16.5" customHeight="1">
      <c r="A27" s="179" t="str">
        <f ca="1">IF(ROWS($1:13)&gt;COUNT(Dong),"",OFFSET('331 - TH'!A$1,SMALL(Dong,ROWS($1:13)),))</f>
        <v/>
      </c>
      <c r="B27" s="179" t="str">
        <f ca="1">IF(ROWS($1:13)&gt;COUNT(Dong),"",OFFSET('331 - TH'!B$1,SMALL(Dong,ROWS($1:13)),))</f>
        <v/>
      </c>
      <c r="C27" s="179" t="str">
        <f ca="1">IF(ROWS($1:13)&gt;COUNT(Dong),"",OFFSET('331 - TH'!C$1,SMALL(Dong,ROWS($1:13)),))</f>
        <v/>
      </c>
      <c r="D27" s="180" t="str">
        <f ca="1">IF(ROWS($1:13)&gt;COUNT(Dong),"",OFFSET('331 - TH'!D$1,SMALL(Dong,ROWS($1:13)),))</f>
        <v/>
      </c>
      <c r="E27" s="181" t="str">
        <f ca="1">IF(ROWS($1:13)&gt;COUNT(Dong),"",OFFSET('331 - TH'!F$1,SMALL(Dong,ROWS($1:13)),))</f>
        <v/>
      </c>
      <c r="F27" s="182"/>
      <c r="G27" s="182" t="str">
        <f ca="1">IF(ROWS($1:13)&gt;COUNT(Dong),"",OFFSET('331 - TH'!G$1,SMALL(Dong,ROWS($1:13)),))</f>
        <v/>
      </c>
      <c r="H27" s="182" t="str">
        <f ca="1">IF(ROWS($1:13)&gt;COUNT(Dong),"",OFFSET('331 - TH'!H$1,SMALL(Dong,ROWS($1:13)),))</f>
        <v/>
      </c>
      <c r="I27" s="88">
        <f t="shared" ref="I27:I28" ca="1" si="4">IF(D27&lt;&gt;"",MAX(I26+G27-H27-J26,0),0)</f>
        <v>0</v>
      </c>
      <c r="J27" s="88">
        <f t="shared" ref="J27:J28" ca="1" si="5">IF(D27&lt;&gt;"",MAX(J26+H27-G27-I26,0),0)</f>
        <v>0</v>
      </c>
    </row>
    <row r="28" spans="1:10" s="185" customFormat="1" ht="16.5" customHeight="1">
      <c r="A28" s="179" t="str">
        <f ca="1">IF(ROWS($1:14)&gt;COUNT(Dong),"",OFFSET('331 - TH'!A$1,SMALL(Dong,ROWS($1:14)),))</f>
        <v/>
      </c>
      <c r="B28" s="179" t="str">
        <f ca="1">IF(ROWS($1:14)&gt;COUNT(Dong),"",OFFSET('331 - TH'!B$1,SMALL(Dong,ROWS($1:14)),))</f>
        <v/>
      </c>
      <c r="C28" s="179" t="str">
        <f ca="1">IF(ROWS($1:14)&gt;COUNT(Dong),"",OFFSET('331 - TH'!C$1,SMALL(Dong,ROWS($1:14)),))</f>
        <v/>
      </c>
      <c r="D28" s="180" t="str">
        <f ca="1">IF(ROWS($1:14)&gt;COUNT(Dong),"",OFFSET('331 - TH'!D$1,SMALL(Dong,ROWS($1:14)),))</f>
        <v/>
      </c>
      <c r="E28" s="181" t="str">
        <f ca="1">IF(ROWS($1:14)&gt;COUNT(Dong),"",OFFSET('331 - TH'!F$1,SMALL(Dong,ROWS($1:14)),))</f>
        <v/>
      </c>
      <c r="F28" s="182"/>
      <c r="G28" s="182" t="str">
        <f ca="1">IF(ROWS($1:14)&gt;COUNT(Dong),"",OFFSET('331 - TH'!G$1,SMALL(Dong,ROWS($1:14)),))</f>
        <v/>
      </c>
      <c r="H28" s="182" t="str">
        <f ca="1">IF(ROWS($1:14)&gt;COUNT(Dong),"",OFFSET('331 - TH'!H$1,SMALL(Dong,ROWS($1:14)),))</f>
        <v/>
      </c>
      <c r="I28" s="88">
        <f t="shared" ca="1" si="4"/>
        <v>0</v>
      </c>
      <c r="J28" s="88">
        <f t="shared" ca="1" si="5"/>
        <v>0</v>
      </c>
    </row>
    <row r="29" spans="1:10" s="185" customFormat="1" ht="16.5" customHeight="1">
      <c r="A29" s="179" t="str">
        <f ca="1">IF(ROWS($1:15)&gt;COUNT(Dong),"",OFFSET('331 - TH'!A$1,SMALL(Dong,ROWS($1:15)),))</f>
        <v/>
      </c>
      <c r="B29" s="179" t="str">
        <f ca="1">IF(ROWS($1:15)&gt;COUNT(Dong),"",OFFSET('331 - TH'!B$1,SMALL(Dong,ROWS($1:15)),))</f>
        <v/>
      </c>
      <c r="C29" s="179" t="str">
        <f ca="1">IF(ROWS($1:15)&gt;COUNT(Dong),"",OFFSET('331 - TH'!C$1,SMALL(Dong,ROWS($1:15)),))</f>
        <v/>
      </c>
      <c r="D29" s="180" t="str">
        <f ca="1">IF(ROWS($1:15)&gt;COUNT(Dong),"",OFFSET('331 - TH'!D$1,SMALL(Dong,ROWS($1:15)),))</f>
        <v/>
      </c>
      <c r="E29" s="181" t="str">
        <f ca="1">IF(ROWS($1:15)&gt;COUNT(Dong),"",OFFSET('331 - TH'!F$1,SMALL(Dong,ROWS($1:15)),))</f>
        <v/>
      </c>
      <c r="F29" s="182"/>
      <c r="G29" s="182" t="str">
        <f ca="1">IF(ROWS($1:15)&gt;COUNT(Dong),"",OFFSET('331 - TH'!G$1,SMALL(Dong,ROWS($1:15)),))</f>
        <v/>
      </c>
      <c r="H29" s="182" t="str">
        <f ca="1">IF(ROWS($1:15)&gt;COUNT(Dong),"",OFFSET('331 - TH'!H$1,SMALL(Dong,ROWS($1:15)),))</f>
        <v/>
      </c>
      <c r="I29" s="88">
        <f t="shared" ca="1" si="2"/>
        <v>0</v>
      </c>
      <c r="J29" s="88">
        <f t="shared" ca="1" si="3"/>
        <v>0</v>
      </c>
    </row>
    <row r="30" spans="1:10" s="185" customFormat="1" ht="16.5" customHeight="1">
      <c r="A30" s="179" t="str">
        <f ca="1">IF(ROWS($1:16)&gt;COUNT(Dong),"",OFFSET('331 - TH'!A$1,SMALL(Dong,ROWS($1:16)),))</f>
        <v/>
      </c>
      <c r="B30" s="179" t="str">
        <f ca="1">IF(ROWS($1:16)&gt;COUNT(Dong),"",OFFSET('331 - TH'!B$1,SMALL(Dong,ROWS($1:16)),))</f>
        <v/>
      </c>
      <c r="C30" s="179" t="str">
        <f ca="1">IF(ROWS($1:16)&gt;COUNT(Dong),"",OFFSET('331 - TH'!C$1,SMALL(Dong,ROWS($1:16)),))</f>
        <v/>
      </c>
      <c r="D30" s="180" t="str">
        <f ca="1">IF(ROWS($1:16)&gt;COUNT(Dong),"",OFFSET('331 - TH'!D$1,SMALL(Dong,ROWS($1:16)),))</f>
        <v/>
      </c>
      <c r="E30" s="181" t="str">
        <f ca="1">IF(ROWS($1:16)&gt;COUNT(Dong),"",OFFSET('331 - TH'!F$1,SMALL(Dong,ROWS($1:16)),))</f>
        <v/>
      </c>
      <c r="F30" s="182"/>
      <c r="G30" s="182" t="str">
        <f ca="1">IF(ROWS($1:16)&gt;COUNT(Dong),"",OFFSET('331 - TH'!G$1,SMALL(Dong,ROWS($1:16)),))</f>
        <v/>
      </c>
      <c r="H30" s="182" t="str">
        <f ca="1">IF(ROWS($1:16)&gt;COUNT(Dong),"",OFFSET('331 - TH'!H$1,SMALL(Dong,ROWS($1:16)),))</f>
        <v/>
      </c>
      <c r="I30" s="88">
        <f t="shared" ca="1" si="2"/>
        <v>0</v>
      </c>
      <c r="J30" s="88">
        <f t="shared" ca="1" si="3"/>
        <v>0</v>
      </c>
    </row>
    <row r="31" spans="1:10" s="185" customFormat="1" ht="16.5" customHeight="1">
      <c r="A31" s="179" t="str">
        <f ca="1">IF(ROWS($1:17)&gt;COUNT(Dong),"",OFFSET('331 - TH'!A$1,SMALL(Dong,ROWS($1:17)),))</f>
        <v/>
      </c>
      <c r="B31" s="179" t="str">
        <f ca="1">IF(ROWS($1:17)&gt;COUNT(Dong),"",OFFSET('331 - TH'!B$1,SMALL(Dong,ROWS($1:17)),))</f>
        <v/>
      </c>
      <c r="C31" s="179" t="str">
        <f ca="1">IF(ROWS($1:17)&gt;COUNT(Dong),"",OFFSET('331 - TH'!C$1,SMALL(Dong,ROWS($1:17)),))</f>
        <v/>
      </c>
      <c r="D31" s="180" t="str">
        <f ca="1">IF(ROWS($1:17)&gt;COUNT(Dong),"",OFFSET('331 - TH'!D$1,SMALL(Dong,ROWS($1:17)),))</f>
        <v/>
      </c>
      <c r="E31" s="181" t="str">
        <f ca="1">IF(ROWS($1:17)&gt;COUNT(Dong),"",OFFSET('331 - TH'!F$1,SMALL(Dong,ROWS($1:17)),))</f>
        <v/>
      </c>
      <c r="F31" s="182"/>
      <c r="G31" s="182" t="str">
        <f ca="1">IF(ROWS($1:17)&gt;COUNT(Dong),"",OFFSET('331 - TH'!G$1,SMALL(Dong,ROWS($1:17)),))</f>
        <v/>
      </c>
      <c r="H31" s="182" t="str">
        <f ca="1">IF(ROWS($1:17)&gt;COUNT(Dong),"",OFFSET('331 - TH'!H$1,SMALL(Dong,ROWS($1:17)),))</f>
        <v/>
      </c>
      <c r="I31" s="88">
        <f t="shared" ca="1" si="2"/>
        <v>0</v>
      </c>
      <c r="J31" s="88">
        <f t="shared" ca="1" si="3"/>
        <v>0</v>
      </c>
    </row>
    <row r="32" spans="1:10" s="185" customFormat="1" ht="16.5" customHeight="1">
      <c r="A32" s="179" t="str">
        <f ca="1">IF(ROWS($1:18)&gt;COUNT(Dong),"",OFFSET('331 - TH'!A$1,SMALL(Dong,ROWS($1:18)),))</f>
        <v/>
      </c>
      <c r="B32" s="179" t="str">
        <f ca="1">IF(ROWS($1:18)&gt;COUNT(Dong),"",OFFSET('331 - TH'!B$1,SMALL(Dong,ROWS($1:18)),))</f>
        <v/>
      </c>
      <c r="C32" s="179" t="str">
        <f ca="1">IF(ROWS($1:18)&gt;COUNT(Dong),"",OFFSET('331 - TH'!C$1,SMALL(Dong,ROWS($1:18)),))</f>
        <v/>
      </c>
      <c r="D32" s="180" t="str">
        <f ca="1">IF(ROWS($1:18)&gt;COUNT(Dong),"",OFFSET('331 - TH'!D$1,SMALL(Dong,ROWS($1:18)),))</f>
        <v/>
      </c>
      <c r="E32" s="181" t="str">
        <f ca="1">IF(ROWS($1:18)&gt;COUNT(Dong),"",OFFSET('331 - TH'!F$1,SMALL(Dong,ROWS($1:18)),))</f>
        <v/>
      </c>
      <c r="F32" s="182"/>
      <c r="G32" s="182" t="str">
        <f ca="1">IF(ROWS($1:18)&gt;COUNT(Dong),"",OFFSET('331 - TH'!G$1,SMALL(Dong,ROWS($1:18)),))</f>
        <v/>
      </c>
      <c r="H32" s="182" t="str">
        <f ca="1">IF(ROWS($1:18)&gt;COUNT(Dong),"",OFFSET('331 - TH'!H$1,SMALL(Dong,ROWS($1:18)),))</f>
        <v/>
      </c>
      <c r="I32" s="88">
        <f t="shared" ca="1" si="2"/>
        <v>0</v>
      </c>
      <c r="J32" s="88">
        <f t="shared" ca="1" si="3"/>
        <v>0</v>
      </c>
    </row>
    <row r="33" spans="1:10" s="185" customFormat="1" ht="16.5" customHeight="1">
      <c r="A33" s="179" t="str">
        <f ca="1">IF(ROWS($1:19)&gt;COUNT(Dong),"",OFFSET('331 - TH'!A$1,SMALL(Dong,ROWS($1:19)),))</f>
        <v/>
      </c>
      <c r="B33" s="179" t="str">
        <f ca="1">IF(ROWS($1:19)&gt;COUNT(Dong),"",OFFSET('331 - TH'!B$1,SMALL(Dong,ROWS($1:19)),))</f>
        <v/>
      </c>
      <c r="C33" s="179" t="str">
        <f ca="1">IF(ROWS($1:19)&gt;COUNT(Dong),"",OFFSET('331 - TH'!C$1,SMALL(Dong,ROWS($1:19)),))</f>
        <v/>
      </c>
      <c r="D33" s="180" t="str">
        <f ca="1">IF(ROWS($1:19)&gt;COUNT(Dong),"",OFFSET('331 - TH'!D$1,SMALL(Dong,ROWS($1:19)),))</f>
        <v/>
      </c>
      <c r="E33" s="181" t="str">
        <f ca="1">IF(ROWS($1:19)&gt;COUNT(Dong),"",OFFSET('331 - TH'!F$1,SMALL(Dong,ROWS($1:19)),))</f>
        <v/>
      </c>
      <c r="F33" s="182"/>
      <c r="G33" s="182" t="str">
        <f ca="1">IF(ROWS($1:19)&gt;COUNT(Dong),"",OFFSET('331 - TH'!G$1,SMALL(Dong,ROWS($1:19)),))</f>
        <v/>
      </c>
      <c r="H33" s="182" t="str">
        <f ca="1">IF(ROWS($1:19)&gt;COUNT(Dong),"",OFFSET('331 - TH'!H$1,SMALL(Dong,ROWS($1:19)),))</f>
        <v/>
      </c>
      <c r="I33" s="88">
        <f t="shared" ca="1" si="2"/>
        <v>0</v>
      </c>
      <c r="J33" s="88">
        <f t="shared" ca="1" si="3"/>
        <v>0</v>
      </c>
    </row>
    <row r="34" spans="1:10" s="185" customFormat="1" ht="16.5" customHeight="1">
      <c r="A34" s="179" t="str">
        <f ca="1">IF(ROWS($1:20)&gt;COUNT(Dong),"",OFFSET('331 - TH'!A$1,SMALL(Dong,ROWS($1:20)),))</f>
        <v/>
      </c>
      <c r="B34" s="179" t="str">
        <f ca="1">IF(ROWS($1:20)&gt;COUNT(Dong),"",OFFSET('331 - TH'!B$1,SMALL(Dong,ROWS($1:20)),))</f>
        <v/>
      </c>
      <c r="C34" s="179" t="str">
        <f ca="1">IF(ROWS($1:20)&gt;COUNT(Dong),"",OFFSET('331 - TH'!C$1,SMALL(Dong,ROWS($1:20)),))</f>
        <v/>
      </c>
      <c r="D34" s="180" t="str">
        <f ca="1">IF(ROWS($1:20)&gt;COUNT(Dong),"",OFFSET('331 - TH'!D$1,SMALL(Dong,ROWS($1:20)),))</f>
        <v/>
      </c>
      <c r="E34" s="181" t="str">
        <f ca="1">IF(ROWS($1:20)&gt;COUNT(Dong),"",OFFSET('331 - TH'!F$1,SMALL(Dong,ROWS($1:20)),))</f>
        <v/>
      </c>
      <c r="F34" s="182"/>
      <c r="G34" s="182" t="str">
        <f ca="1">IF(ROWS($1:20)&gt;COUNT(Dong),"",OFFSET('331 - TH'!G$1,SMALL(Dong,ROWS($1:20)),))</f>
        <v/>
      </c>
      <c r="H34" s="182" t="str">
        <f ca="1">IF(ROWS($1:20)&gt;COUNT(Dong),"",OFFSET('331 - TH'!H$1,SMALL(Dong,ROWS($1:20)),))</f>
        <v/>
      </c>
      <c r="I34" s="88">
        <f t="shared" ca="1" si="2"/>
        <v>0</v>
      </c>
      <c r="J34" s="88">
        <f t="shared" ca="1" si="3"/>
        <v>0</v>
      </c>
    </row>
    <row r="35" spans="1:10" s="185" customFormat="1" ht="16.5" customHeight="1">
      <c r="A35" s="179" t="str">
        <f ca="1">IF(ROWS($1:21)&gt;COUNT(Dong),"",OFFSET('331 - TH'!A$1,SMALL(Dong,ROWS($1:21)),))</f>
        <v/>
      </c>
      <c r="B35" s="179" t="str">
        <f ca="1">IF(ROWS($1:21)&gt;COUNT(Dong),"",OFFSET('331 - TH'!B$1,SMALL(Dong,ROWS($1:21)),))</f>
        <v/>
      </c>
      <c r="C35" s="179" t="str">
        <f ca="1">IF(ROWS($1:21)&gt;COUNT(Dong),"",OFFSET('331 - TH'!C$1,SMALL(Dong,ROWS($1:21)),))</f>
        <v/>
      </c>
      <c r="D35" s="180" t="str">
        <f ca="1">IF(ROWS($1:21)&gt;COUNT(Dong),"",OFFSET('331 - TH'!D$1,SMALL(Dong,ROWS($1:21)),))</f>
        <v/>
      </c>
      <c r="E35" s="181" t="str">
        <f ca="1">IF(ROWS($1:21)&gt;COUNT(Dong),"",OFFSET('331 - TH'!F$1,SMALL(Dong,ROWS($1:21)),))</f>
        <v/>
      </c>
      <c r="F35" s="182"/>
      <c r="G35" s="182" t="str">
        <f ca="1">IF(ROWS($1:21)&gt;COUNT(Dong),"",OFFSET('331 - TH'!G$1,SMALL(Dong,ROWS($1:21)),))</f>
        <v/>
      </c>
      <c r="H35" s="182" t="str">
        <f ca="1">IF(ROWS($1:21)&gt;COUNT(Dong),"",OFFSET('331 - TH'!H$1,SMALL(Dong,ROWS($1:21)),))</f>
        <v/>
      </c>
      <c r="I35" s="88">
        <f t="shared" ca="1" si="2"/>
        <v>0</v>
      </c>
      <c r="J35" s="88">
        <f t="shared" ca="1" si="3"/>
        <v>0</v>
      </c>
    </row>
    <row r="36" spans="1:10" s="185" customFormat="1" ht="16.5" customHeight="1">
      <c r="A36" s="179" t="str">
        <f ca="1">IF(ROWS($1:22)&gt;COUNT(Dong),"",OFFSET('331 - TH'!A$1,SMALL(Dong,ROWS($1:22)),))</f>
        <v/>
      </c>
      <c r="B36" s="179" t="str">
        <f ca="1">IF(ROWS($1:22)&gt;COUNT(Dong),"",OFFSET('331 - TH'!B$1,SMALL(Dong,ROWS($1:22)),))</f>
        <v/>
      </c>
      <c r="C36" s="179" t="str">
        <f ca="1">IF(ROWS($1:22)&gt;COUNT(Dong),"",OFFSET('331 - TH'!C$1,SMALL(Dong,ROWS($1:22)),))</f>
        <v/>
      </c>
      <c r="D36" s="180" t="str">
        <f ca="1">IF(ROWS($1:22)&gt;COUNT(Dong),"",OFFSET('331 - TH'!D$1,SMALL(Dong,ROWS($1:22)),))</f>
        <v/>
      </c>
      <c r="E36" s="181" t="str">
        <f ca="1">IF(ROWS($1:22)&gt;COUNT(Dong),"",OFFSET('331 - TH'!F$1,SMALL(Dong,ROWS($1:22)),))</f>
        <v/>
      </c>
      <c r="F36" s="182"/>
      <c r="G36" s="182" t="str">
        <f ca="1">IF(ROWS($1:22)&gt;COUNT(Dong),"",OFFSET('331 - TH'!G$1,SMALL(Dong,ROWS($1:22)),))</f>
        <v/>
      </c>
      <c r="H36" s="192" t="str">
        <f ca="1">IF(ROWS($1:22)&gt;COUNT(Dong),"",OFFSET('331 - TH'!H$1,SMALL(Dong,ROWS($1:22)),))</f>
        <v/>
      </c>
      <c r="I36" s="88">
        <f t="shared" ca="1" si="2"/>
        <v>0</v>
      </c>
      <c r="J36" s="88">
        <f t="shared" ca="1" si="3"/>
        <v>0</v>
      </c>
    </row>
    <row r="37" spans="1:10" s="185" customFormat="1" ht="16.5" customHeight="1">
      <c r="A37" s="179" t="str">
        <f ca="1">IF(ROWS($1:23)&gt;COUNT(Dong),"",OFFSET('331 - TH'!A$1,SMALL(Dong,ROWS($1:23)),))</f>
        <v/>
      </c>
      <c r="B37" s="179" t="str">
        <f ca="1">IF(ROWS($1:23)&gt;COUNT(Dong),"",OFFSET('331 - TH'!B$1,SMALL(Dong,ROWS($1:23)),))</f>
        <v/>
      </c>
      <c r="C37" s="179" t="str">
        <f ca="1">IF(ROWS($1:23)&gt;COUNT(Dong),"",OFFSET('331 - TH'!C$1,SMALL(Dong,ROWS($1:23)),))</f>
        <v/>
      </c>
      <c r="D37" s="180" t="str">
        <f ca="1">IF(ROWS($1:23)&gt;COUNT(Dong),"",OFFSET('331 - TH'!D$1,SMALL(Dong,ROWS($1:23)),))</f>
        <v/>
      </c>
      <c r="E37" s="181" t="str">
        <f ca="1">IF(ROWS($1:23)&gt;COUNT(Dong),"",OFFSET('331 - TH'!F$1,SMALL(Dong,ROWS($1:23)),))</f>
        <v/>
      </c>
      <c r="F37" s="182"/>
      <c r="G37" s="182" t="str">
        <f ca="1">IF(ROWS($1:23)&gt;COUNT(Dong),"",OFFSET('331 - TH'!G$1,SMALL(Dong,ROWS($1:23)),))</f>
        <v/>
      </c>
      <c r="H37" s="192" t="str">
        <f ca="1">IF(ROWS($1:23)&gt;COUNT(Dong),"",OFFSET('331 - TH'!H$1,SMALL(Dong,ROWS($1:23)),))</f>
        <v/>
      </c>
      <c r="I37" s="88">
        <f t="shared" ca="1" si="2"/>
        <v>0</v>
      </c>
      <c r="J37" s="88">
        <f t="shared" ca="1" si="3"/>
        <v>0</v>
      </c>
    </row>
    <row r="38" spans="1:10" s="185" customFormat="1" ht="16.5" customHeight="1">
      <c r="A38" s="179" t="str">
        <f ca="1">IF(ROWS($1:24)&gt;COUNT(Dong),"",OFFSET('331 - TH'!A$1,SMALL(Dong,ROWS($1:24)),))</f>
        <v/>
      </c>
      <c r="B38" s="179" t="str">
        <f ca="1">IF(ROWS($1:24)&gt;COUNT(Dong),"",OFFSET('331 - TH'!B$1,SMALL(Dong,ROWS($1:24)),))</f>
        <v/>
      </c>
      <c r="C38" s="179" t="str">
        <f ca="1">IF(ROWS($1:24)&gt;COUNT(Dong),"",OFFSET('331 - TH'!C$1,SMALL(Dong,ROWS($1:24)),))</f>
        <v/>
      </c>
      <c r="D38" s="180" t="str">
        <f ca="1">IF(ROWS($1:24)&gt;COUNT(Dong),"",OFFSET('331 - TH'!D$1,SMALL(Dong,ROWS($1:24)),))</f>
        <v/>
      </c>
      <c r="E38" s="181" t="str">
        <f ca="1">IF(ROWS($1:24)&gt;COUNT(Dong),"",OFFSET('331 - TH'!F$1,SMALL(Dong,ROWS($1:24)),))</f>
        <v/>
      </c>
      <c r="F38" s="182"/>
      <c r="G38" s="182" t="str">
        <f ca="1">IF(ROWS($1:24)&gt;COUNT(Dong),"",OFFSET('331 - TH'!G$1,SMALL(Dong,ROWS($1:24)),))</f>
        <v/>
      </c>
      <c r="H38" s="182" t="str">
        <f ca="1">IF(ROWS($1:24)&gt;COUNT(Dong),"",OFFSET('331 - TH'!H$1,SMALL(Dong,ROWS($1:24)),))</f>
        <v/>
      </c>
      <c r="I38" s="88">
        <f t="shared" ca="1" si="2"/>
        <v>0</v>
      </c>
      <c r="J38" s="88">
        <f t="shared" ca="1" si="3"/>
        <v>0</v>
      </c>
    </row>
    <row r="39" spans="1:10" s="185" customFormat="1" ht="16.5" customHeight="1">
      <c r="A39" s="179" t="str">
        <f ca="1">IF(ROWS($1:25)&gt;COUNT(Dong),"",OFFSET('331 - TH'!A$1,SMALL(Dong,ROWS($1:25)),))</f>
        <v/>
      </c>
      <c r="B39" s="179" t="str">
        <f ca="1">IF(ROWS($1:25)&gt;COUNT(Dong),"",OFFSET('331 - TH'!B$1,SMALL(Dong,ROWS($1:25)),))</f>
        <v/>
      </c>
      <c r="C39" s="179" t="str">
        <f ca="1">IF(ROWS($1:25)&gt;COUNT(Dong),"",OFFSET('331 - TH'!C$1,SMALL(Dong,ROWS($1:25)),))</f>
        <v/>
      </c>
      <c r="D39" s="180" t="str">
        <f ca="1">IF(ROWS($1:25)&gt;COUNT(Dong),"",OFFSET('331 - TH'!D$1,SMALL(Dong,ROWS($1:25)),))</f>
        <v/>
      </c>
      <c r="E39" s="181" t="str">
        <f ca="1">IF(ROWS($1:25)&gt;COUNT(Dong),"",OFFSET('331 - TH'!F$1,SMALL(Dong,ROWS($1:25)),))</f>
        <v/>
      </c>
      <c r="F39" s="182"/>
      <c r="G39" s="182" t="str">
        <f ca="1">IF(ROWS($1:25)&gt;COUNT(Dong),"",OFFSET('331 - TH'!G$1,SMALL(Dong,ROWS($1:25)),))</f>
        <v/>
      </c>
      <c r="H39" s="182" t="str">
        <f ca="1">IF(ROWS($1:25)&gt;COUNT(Dong),"",OFFSET('331 - TH'!H$1,SMALL(Dong,ROWS($1:25)),))</f>
        <v/>
      </c>
      <c r="I39" s="88">
        <f t="shared" ca="1" si="2"/>
        <v>0</v>
      </c>
      <c r="J39" s="88">
        <f t="shared" ca="1" si="3"/>
        <v>0</v>
      </c>
    </row>
    <row r="40" spans="1:10" s="185" customFormat="1" ht="16.5" customHeight="1">
      <c r="A40" s="179" t="str">
        <f ca="1">IF(ROWS($1:26)&gt;COUNT(Dong),"",OFFSET('331 - TH'!A$1,SMALL(Dong,ROWS($1:26)),))</f>
        <v/>
      </c>
      <c r="B40" s="179" t="str">
        <f ca="1">IF(ROWS($1:26)&gt;COUNT(Dong),"",OFFSET('331 - TH'!B$1,SMALL(Dong,ROWS($1:26)),))</f>
        <v/>
      </c>
      <c r="C40" s="179" t="str">
        <f ca="1">IF(ROWS($1:26)&gt;COUNT(Dong),"",OFFSET('331 - TH'!C$1,SMALL(Dong,ROWS($1:26)),))</f>
        <v/>
      </c>
      <c r="D40" s="180" t="str">
        <f ca="1">IF(ROWS($1:26)&gt;COUNT(Dong),"",OFFSET('331 - TH'!D$1,SMALL(Dong,ROWS($1:26)),))</f>
        <v/>
      </c>
      <c r="E40" s="181" t="str">
        <f ca="1">IF(ROWS($1:26)&gt;COUNT(Dong),"",OFFSET('331 - TH'!F$1,SMALL(Dong,ROWS($1:26)),))</f>
        <v/>
      </c>
      <c r="F40" s="182"/>
      <c r="G40" s="182" t="str">
        <f ca="1">IF(ROWS($1:26)&gt;COUNT(Dong),"",OFFSET('331 - TH'!G$1,SMALL(Dong,ROWS($1:26)),))</f>
        <v/>
      </c>
      <c r="H40" s="182" t="str">
        <f ca="1">IF(ROWS($1:26)&gt;COUNT(Dong),"",OFFSET('331 - TH'!H$1,SMALL(Dong,ROWS($1:26)),))</f>
        <v/>
      </c>
      <c r="I40" s="88">
        <f t="shared" ca="1" si="2"/>
        <v>0</v>
      </c>
      <c r="J40" s="88">
        <f t="shared" ca="1" si="3"/>
        <v>0</v>
      </c>
    </row>
    <row r="41" spans="1:10" s="185" customFormat="1" ht="16.5" customHeight="1">
      <c r="A41" s="179" t="str">
        <f ca="1">IF(ROWS($1:27)&gt;COUNT(Dong),"",OFFSET('331 - TH'!A$1,SMALL(Dong,ROWS($1:27)),))</f>
        <v/>
      </c>
      <c r="B41" s="179" t="str">
        <f ca="1">IF(ROWS($1:27)&gt;COUNT(Dong),"",OFFSET('331 - TH'!B$1,SMALL(Dong,ROWS($1:27)),))</f>
        <v/>
      </c>
      <c r="C41" s="179" t="str">
        <f ca="1">IF(ROWS($1:27)&gt;COUNT(Dong),"",OFFSET('331 - TH'!C$1,SMALL(Dong,ROWS($1:27)),))</f>
        <v/>
      </c>
      <c r="D41" s="180" t="str">
        <f ca="1">IF(ROWS($1:27)&gt;COUNT(Dong),"",OFFSET('331 - TH'!D$1,SMALL(Dong,ROWS($1:27)),))</f>
        <v/>
      </c>
      <c r="E41" s="181" t="str">
        <f ca="1">IF(ROWS($1:27)&gt;COUNT(Dong),"",OFFSET('331 - TH'!F$1,SMALL(Dong,ROWS($1:27)),))</f>
        <v/>
      </c>
      <c r="F41" s="182"/>
      <c r="G41" s="182" t="str">
        <f ca="1">IF(ROWS($1:27)&gt;COUNT(Dong),"",OFFSET('331 - TH'!G$1,SMALL(Dong,ROWS($1:27)),))</f>
        <v/>
      </c>
      <c r="H41" s="182" t="str">
        <f ca="1">IF(ROWS($1:27)&gt;COUNT(Dong),"",OFFSET('331 - TH'!H$1,SMALL(Dong,ROWS($1:27)),))</f>
        <v/>
      </c>
      <c r="I41" s="88">
        <f t="shared" ca="1" si="2"/>
        <v>0</v>
      </c>
      <c r="J41" s="88">
        <f t="shared" ca="1" si="3"/>
        <v>0</v>
      </c>
    </row>
    <row r="42" spans="1:10" s="185" customFormat="1" ht="16.5" customHeight="1">
      <c r="A42" s="179" t="str">
        <f ca="1">IF(ROWS($1:28)&gt;COUNT(Dong),"",OFFSET('331 - TH'!A$1,SMALL(Dong,ROWS($1:28)),))</f>
        <v/>
      </c>
      <c r="B42" s="179" t="str">
        <f ca="1">IF(ROWS($1:28)&gt;COUNT(Dong),"",OFFSET('331 - TH'!B$1,SMALL(Dong,ROWS($1:28)),))</f>
        <v/>
      </c>
      <c r="C42" s="179" t="str">
        <f ca="1">IF(ROWS($1:28)&gt;COUNT(Dong),"",OFFSET('331 - TH'!C$1,SMALL(Dong,ROWS($1:28)),))</f>
        <v/>
      </c>
      <c r="D42" s="180" t="str">
        <f ca="1">IF(ROWS($1:28)&gt;COUNT(Dong),"",OFFSET('331 - TH'!D$1,SMALL(Dong,ROWS($1:28)),))</f>
        <v/>
      </c>
      <c r="E42" s="181" t="str">
        <f ca="1">IF(ROWS($1:28)&gt;COUNT(Dong),"",OFFSET('331 - TH'!F$1,SMALL(Dong,ROWS($1:28)),))</f>
        <v/>
      </c>
      <c r="F42" s="182"/>
      <c r="G42" s="182" t="str">
        <f ca="1">IF(ROWS($1:28)&gt;COUNT(Dong),"",OFFSET('331 - TH'!G$1,SMALL(Dong,ROWS($1:28)),))</f>
        <v/>
      </c>
      <c r="H42" s="182" t="str">
        <f ca="1">IF(ROWS($1:28)&gt;COUNT(Dong),"",OFFSET('331 - TH'!H$1,SMALL(Dong,ROWS($1:28)),))</f>
        <v/>
      </c>
      <c r="I42" s="88">
        <f t="shared" ca="1" si="2"/>
        <v>0</v>
      </c>
      <c r="J42" s="88">
        <f t="shared" ca="1" si="3"/>
        <v>0</v>
      </c>
    </row>
    <row r="43" spans="1:10" s="185" customFormat="1" ht="16.5" customHeight="1">
      <c r="A43" s="179" t="str">
        <f ca="1">IF(ROWS($1:29)&gt;COUNT(Dong),"",OFFSET('331 - TH'!A$1,SMALL(Dong,ROWS($1:29)),))</f>
        <v/>
      </c>
      <c r="B43" s="179" t="str">
        <f ca="1">IF(ROWS($1:29)&gt;COUNT(Dong),"",OFFSET('331 - TH'!B$1,SMALL(Dong,ROWS($1:29)),))</f>
        <v/>
      </c>
      <c r="C43" s="179" t="str">
        <f ca="1">IF(ROWS($1:29)&gt;COUNT(Dong),"",OFFSET('331 - TH'!C$1,SMALL(Dong,ROWS($1:29)),))</f>
        <v/>
      </c>
      <c r="D43" s="180" t="str">
        <f ca="1">IF(ROWS($1:29)&gt;COUNT(Dong),"",OFFSET('331 - TH'!D$1,SMALL(Dong,ROWS($1:29)),))</f>
        <v/>
      </c>
      <c r="E43" s="181" t="str">
        <f ca="1">IF(ROWS($1:29)&gt;COUNT(Dong),"",OFFSET('331 - TH'!F$1,SMALL(Dong,ROWS($1:29)),))</f>
        <v/>
      </c>
      <c r="F43" s="182"/>
      <c r="G43" s="182" t="str">
        <f ca="1">IF(ROWS($1:29)&gt;COUNT(Dong),"",OFFSET('331 - TH'!G$1,SMALL(Dong,ROWS($1:29)),))</f>
        <v/>
      </c>
      <c r="H43" s="182" t="str">
        <f ca="1">IF(ROWS($1:29)&gt;COUNT(Dong),"",OFFSET('331 - TH'!H$1,SMALL(Dong,ROWS($1:29)),))</f>
        <v/>
      </c>
      <c r="I43" s="88">
        <f t="shared" ca="1" si="2"/>
        <v>0</v>
      </c>
      <c r="J43" s="88">
        <f t="shared" ca="1" si="3"/>
        <v>0</v>
      </c>
    </row>
    <row r="44" spans="1:10" s="185" customFormat="1" ht="16.5" customHeight="1">
      <c r="A44" s="179" t="str">
        <f ca="1">IF(ROWS($1:30)&gt;COUNT(Dong),"",OFFSET('331 - TH'!A$1,SMALL(Dong,ROWS($1:30)),))</f>
        <v/>
      </c>
      <c r="B44" s="179" t="str">
        <f ca="1">IF(ROWS($1:30)&gt;COUNT(Dong),"",OFFSET('331 - TH'!B$1,SMALL(Dong,ROWS($1:30)),))</f>
        <v/>
      </c>
      <c r="C44" s="179" t="str">
        <f ca="1">IF(ROWS($1:30)&gt;COUNT(Dong),"",OFFSET('331 - TH'!C$1,SMALL(Dong,ROWS($1:30)),))</f>
        <v/>
      </c>
      <c r="D44" s="180" t="str">
        <f ca="1">IF(ROWS($1:30)&gt;COUNT(Dong),"",OFFSET('331 - TH'!D$1,SMALL(Dong,ROWS($1:30)),))</f>
        <v/>
      </c>
      <c r="E44" s="181" t="str">
        <f ca="1">IF(ROWS($1:30)&gt;COUNT(Dong),"",OFFSET('331 - TH'!F$1,SMALL(Dong,ROWS($1:30)),))</f>
        <v/>
      </c>
      <c r="F44" s="182"/>
      <c r="G44" s="182" t="str">
        <f ca="1">IF(ROWS($1:30)&gt;COUNT(Dong),"",OFFSET('331 - TH'!G$1,SMALL(Dong,ROWS($1:30)),))</f>
        <v/>
      </c>
      <c r="H44" s="182" t="str">
        <f ca="1">IF(ROWS($1:30)&gt;COUNT(Dong),"",OFFSET('331 - TH'!H$1,SMALL(Dong,ROWS($1:30)),))</f>
        <v/>
      </c>
      <c r="I44" s="88">
        <f t="shared" ca="1" si="0"/>
        <v>0</v>
      </c>
      <c r="J44" s="88">
        <f t="shared" ca="1" si="1"/>
        <v>0</v>
      </c>
    </row>
    <row r="45" spans="1:10" s="185" customFormat="1" ht="16.5" customHeight="1">
      <c r="A45" s="179" t="str">
        <f ca="1">IF(ROWS($1:31)&gt;COUNT(Dong),"",OFFSET('331 - TH'!A$1,SMALL(Dong,ROWS($1:31)),))</f>
        <v/>
      </c>
      <c r="B45" s="179" t="str">
        <f ca="1">IF(ROWS($1:31)&gt;COUNT(Dong),"",OFFSET('331 - TH'!B$1,SMALL(Dong,ROWS($1:31)),))</f>
        <v/>
      </c>
      <c r="C45" s="179" t="str">
        <f ca="1">IF(ROWS($1:31)&gt;COUNT(Dong),"",OFFSET('331 - TH'!C$1,SMALL(Dong,ROWS($1:31)),))</f>
        <v/>
      </c>
      <c r="D45" s="180" t="str">
        <f ca="1">IF(ROWS($1:31)&gt;COUNT(Dong),"",OFFSET('331 - TH'!D$1,SMALL(Dong,ROWS($1:31)),))</f>
        <v/>
      </c>
      <c r="E45" s="181" t="str">
        <f ca="1">IF(ROWS($1:31)&gt;COUNT(Dong),"",OFFSET('331 - TH'!F$1,SMALL(Dong,ROWS($1:31)),))</f>
        <v/>
      </c>
      <c r="F45" s="182"/>
      <c r="G45" s="182" t="str">
        <f ca="1">IF(ROWS($1:31)&gt;COUNT(Dong),"",OFFSET('331 - TH'!G$1,SMALL(Dong,ROWS($1:31)),))</f>
        <v/>
      </c>
      <c r="H45" s="182" t="str">
        <f ca="1">IF(ROWS($1:31)&gt;COUNT(Dong),"",OFFSET('331 - TH'!H$1,SMALL(Dong,ROWS($1:31)),))</f>
        <v/>
      </c>
      <c r="I45" s="88">
        <f t="shared" ca="1" si="0"/>
        <v>0</v>
      </c>
      <c r="J45" s="88">
        <f t="shared" ca="1" si="1"/>
        <v>0</v>
      </c>
    </row>
    <row r="46" spans="1:10" s="185" customFormat="1" ht="16.5" customHeight="1">
      <c r="A46" s="179" t="str">
        <f ca="1">IF(ROWS($1:32)&gt;COUNT(Dong),"",OFFSET('331 - TH'!A$1,SMALL(Dong,ROWS($1:32)),))</f>
        <v/>
      </c>
      <c r="B46" s="179" t="str">
        <f ca="1">IF(ROWS($1:32)&gt;COUNT(Dong),"",OFFSET('331 - TH'!B$1,SMALL(Dong,ROWS($1:32)),))</f>
        <v/>
      </c>
      <c r="C46" s="179" t="str">
        <f ca="1">IF(ROWS($1:32)&gt;COUNT(Dong),"",OFFSET('331 - TH'!C$1,SMALL(Dong,ROWS($1:32)),))</f>
        <v/>
      </c>
      <c r="D46" s="180" t="str">
        <f ca="1">IF(ROWS($1:32)&gt;COUNT(Dong),"",OFFSET('331 - TH'!D$1,SMALL(Dong,ROWS($1:32)),))</f>
        <v/>
      </c>
      <c r="E46" s="181" t="str">
        <f ca="1">IF(ROWS($1:32)&gt;COUNT(Dong),"",OFFSET('331 - TH'!F$1,SMALL(Dong,ROWS($1:32)),))</f>
        <v/>
      </c>
      <c r="F46" s="182"/>
      <c r="G46" s="182" t="str">
        <f ca="1">IF(ROWS($1:32)&gt;COUNT(Dong),"",OFFSET('331 - TH'!G$1,SMALL(Dong,ROWS($1:32)),))</f>
        <v/>
      </c>
      <c r="H46" s="182" t="str">
        <f ca="1">IF(ROWS($1:32)&gt;COUNT(Dong),"",OFFSET('331 - TH'!H$1,SMALL(Dong,ROWS($1:32)),))</f>
        <v/>
      </c>
      <c r="I46" s="88">
        <f t="shared" ca="1" si="0"/>
        <v>0</v>
      </c>
      <c r="J46" s="88">
        <f t="shared" ca="1" si="1"/>
        <v>0</v>
      </c>
    </row>
    <row r="47" spans="1:10" s="185" customFormat="1" ht="16.5" customHeight="1">
      <c r="A47" s="179" t="str">
        <f ca="1">IF(ROWS($1:33)&gt;COUNT(Dong),"",OFFSET('331 - TH'!A$1,SMALL(Dong,ROWS($1:33)),))</f>
        <v/>
      </c>
      <c r="B47" s="179" t="str">
        <f ca="1">IF(ROWS($1:33)&gt;COUNT(Dong),"",OFFSET('331 - TH'!B$1,SMALL(Dong,ROWS($1:33)),))</f>
        <v/>
      </c>
      <c r="C47" s="179" t="str">
        <f ca="1">IF(ROWS($1:33)&gt;COUNT(Dong),"",OFFSET('331 - TH'!C$1,SMALL(Dong,ROWS($1:33)),))</f>
        <v/>
      </c>
      <c r="D47" s="180" t="str">
        <f ca="1">IF(ROWS($1:33)&gt;COUNT(Dong),"",OFFSET('331 - TH'!D$1,SMALL(Dong,ROWS($1:33)),))</f>
        <v/>
      </c>
      <c r="E47" s="181" t="str">
        <f ca="1">IF(ROWS($1:33)&gt;COUNT(Dong),"",OFFSET('331 - TH'!F$1,SMALL(Dong,ROWS($1:33)),))</f>
        <v/>
      </c>
      <c r="F47" s="182"/>
      <c r="G47" s="182" t="str">
        <f ca="1">IF(ROWS($1:33)&gt;COUNT(Dong),"",OFFSET('331 - TH'!G$1,SMALL(Dong,ROWS($1:33)),))</f>
        <v/>
      </c>
      <c r="H47" s="182" t="str">
        <f ca="1">IF(ROWS($1:33)&gt;COUNT(Dong),"",OFFSET('331 - TH'!H$1,SMALL(Dong,ROWS($1:33)),))</f>
        <v/>
      </c>
      <c r="I47" s="88">
        <f t="shared" ca="1" si="0"/>
        <v>0</v>
      </c>
      <c r="J47" s="88">
        <f t="shared" ca="1" si="1"/>
        <v>0</v>
      </c>
    </row>
    <row r="48" spans="1:10" s="185" customFormat="1" ht="16.5" customHeight="1">
      <c r="A48" s="179" t="str">
        <f ca="1">IF(ROWS($1:34)&gt;COUNT(Dong),"",OFFSET('331 - TH'!A$1,SMALL(Dong,ROWS($1:34)),))</f>
        <v/>
      </c>
      <c r="B48" s="179" t="str">
        <f ca="1">IF(ROWS($1:34)&gt;COUNT(Dong),"",OFFSET('331 - TH'!B$1,SMALL(Dong,ROWS($1:34)),))</f>
        <v/>
      </c>
      <c r="C48" s="179" t="str">
        <f ca="1">IF(ROWS($1:34)&gt;COUNT(Dong),"",OFFSET('331 - TH'!C$1,SMALL(Dong,ROWS($1:34)),))</f>
        <v/>
      </c>
      <c r="D48" s="180" t="str">
        <f ca="1">IF(ROWS($1:34)&gt;COUNT(Dong),"",OFFSET('331 - TH'!D$1,SMALL(Dong,ROWS($1:34)),))</f>
        <v/>
      </c>
      <c r="E48" s="181" t="str">
        <f ca="1">IF(ROWS($1:34)&gt;COUNT(Dong),"",OFFSET('331 - TH'!F$1,SMALL(Dong,ROWS($1:34)),))</f>
        <v/>
      </c>
      <c r="F48" s="182"/>
      <c r="G48" s="182" t="str">
        <f ca="1">IF(ROWS($1:34)&gt;COUNT(Dong),"",OFFSET('331 - TH'!G$1,SMALL(Dong,ROWS($1:34)),))</f>
        <v/>
      </c>
      <c r="H48" s="182" t="str">
        <f ca="1">IF(ROWS($1:34)&gt;COUNT(Dong),"",OFFSET('331 - TH'!H$1,SMALL(Dong,ROWS($1:34)),))</f>
        <v/>
      </c>
      <c r="I48" s="88">
        <f t="shared" ca="1" si="0"/>
        <v>0</v>
      </c>
      <c r="J48" s="88">
        <f t="shared" ca="1" si="1"/>
        <v>0</v>
      </c>
    </row>
    <row r="49" spans="1:10" s="185" customFormat="1" ht="16.5" customHeight="1">
      <c r="A49" s="179" t="str">
        <f ca="1">IF(ROWS($1:35)&gt;COUNT(Dong),"",OFFSET('331 - TH'!A$1,SMALL(Dong,ROWS($1:35)),))</f>
        <v/>
      </c>
      <c r="B49" s="179" t="str">
        <f ca="1">IF(ROWS($1:35)&gt;COUNT(Dong),"",OFFSET('331 - TH'!B$1,SMALL(Dong,ROWS($1:35)),))</f>
        <v/>
      </c>
      <c r="C49" s="179" t="str">
        <f ca="1">IF(ROWS($1:35)&gt;COUNT(Dong),"",OFFSET('331 - TH'!C$1,SMALL(Dong,ROWS($1:35)),))</f>
        <v/>
      </c>
      <c r="D49" s="180" t="str">
        <f ca="1">IF(ROWS($1:35)&gt;COUNT(Dong),"",OFFSET('331 - TH'!D$1,SMALL(Dong,ROWS($1:35)),))</f>
        <v/>
      </c>
      <c r="E49" s="181" t="str">
        <f ca="1">IF(ROWS($1:35)&gt;COUNT(Dong),"",OFFSET('331 - TH'!F$1,SMALL(Dong,ROWS($1:35)),))</f>
        <v/>
      </c>
      <c r="F49" s="182"/>
      <c r="G49" s="182" t="str">
        <f ca="1">IF(ROWS($1:35)&gt;COUNT(Dong),"",OFFSET('331 - TH'!G$1,SMALL(Dong,ROWS($1:35)),))</f>
        <v/>
      </c>
      <c r="H49" s="182" t="str">
        <f ca="1">IF(ROWS($1:35)&gt;COUNT(Dong),"",OFFSET('331 - TH'!H$1,SMALL(Dong,ROWS($1:35)),))</f>
        <v/>
      </c>
      <c r="I49" s="88">
        <f t="shared" ca="1" si="0"/>
        <v>0</v>
      </c>
      <c r="J49" s="88">
        <f t="shared" ca="1" si="1"/>
        <v>0</v>
      </c>
    </row>
    <row r="50" spans="1:10" s="185" customFormat="1" ht="16.5" customHeight="1">
      <c r="A50" s="179" t="str">
        <f ca="1">IF(ROWS($1:36)&gt;COUNT(Dong),"",OFFSET('331 - TH'!A$1,SMALL(Dong,ROWS($1:36)),))</f>
        <v/>
      </c>
      <c r="B50" s="179" t="str">
        <f ca="1">IF(ROWS($1:36)&gt;COUNT(Dong),"",OFFSET('331 - TH'!B$1,SMALL(Dong,ROWS($1:36)),))</f>
        <v/>
      </c>
      <c r="C50" s="179" t="str">
        <f ca="1">IF(ROWS($1:36)&gt;COUNT(Dong),"",OFFSET('331 - TH'!C$1,SMALL(Dong,ROWS($1:36)),))</f>
        <v/>
      </c>
      <c r="D50" s="180" t="str">
        <f ca="1">IF(ROWS($1:36)&gt;COUNT(Dong),"",OFFSET('331 - TH'!D$1,SMALL(Dong,ROWS($1:36)),))</f>
        <v/>
      </c>
      <c r="E50" s="181" t="str">
        <f ca="1">IF(ROWS($1:36)&gt;COUNT(Dong),"",OFFSET('331 - TH'!F$1,SMALL(Dong,ROWS($1:36)),))</f>
        <v/>
      </c>
      <c r="F50" s="182"/>
      <c r="G50" s="182" t="str">
        <f ca="1">IF(ROWS($1:36)&gt;COUNT(Dong),"",OFFSET('331 - TH'!G$1,SMALL(Dong,ROWS($1:36)),))</f>
        <v/>
      </c>
      <c r="H50" s="182" t="str">
        <f ca="1">IF(ROWS($1:36)&gt;COUNT(Dong),"",OFFSET('331 - TH'!H$1,SMALL(Dong,ROWS($1:36)),))</f>
        <v/>
      </c>
      <c r="I50" s="88">
        <f t="shared" ca="1" si="0"/>
        <v>0</v>
      </c>
      <c r="J50" s="88">
        <f t="shared" ca="1" si="1"/>
        <v>0</v>
      </c>
    </row>
    <row r="51" spans="1:10" s="185" customFormat="1" ht="16.5" customHeight="1">
      <c r="A51" s="179" t="str">
        <f ca="1">IF(ROWS($1:37)&gt;COUNT(Dong),"",OFFSET('331 - TH'!A$1,SMALL(Dong,ROWS($1:37)),))</f>
        <v/>
      </c>
      <c r="B51" s="179" t="str">
        <f ca="1">IF(ROWS($1:37)&gt;COUNT(Dong),"",OFFSET('331 - TH'!B$1,SMALL(Dong,ROWS($1:37)),))</f>
        <v/>
      </c>
      <c r="C51" s="179" t="str">
        <f ca="1">IF(ROWS($1:37)&gt;COUNT(Dong),"",OFFSET('331 - TH'!C$1,SMALL(Dong,ROWS($1:37)),))</f>
        <v/>
      </c>
      <c r="D51" s="180" t="str">
        <f ca="1">IF(ROWS($1:37)&gt;COUNT(Dong),"",OFFSET('331 - TH'!D$1,SMALL(Dong,ROWS($1:37)),))</f>
        <v/>
      </c>
      <c r="E51" s="181" t="str">
        <f ca="1">IF(ROWS($1:37)&gt;COUNT(Dong),"",OFFSET('331 - TH'!F$1,SMALL(Dong,ROWS($1:37)),))</f>
        <v/>
      </c>
      <c r="F51" s="182"/>
      <c r="G51" s="182" t="str">
        <f ca="1">IF(ROWS($1:37)&gt;COUNT(Dong),"",OFFSET('331 - TH'!G$1,SMALL(Dong,ROWS($1:37)),))</f>
        <v/>
      </c>
      <c r="H51" s="182" t="str">
        <f ca="1">IF(ROWS($1:37)&gt;COUNT(Dong),"",OFFSET('331 - TH'!H$1,SMALL(Dong,ROWS($1:37)),))</f>
        <v/>
      </c>
      <c r="I51" s="88">
        <f t="shared" ca="1" si="0"/>
        <v>0</v>
      </c>
      <c r="J51" s="88">
        <f t="shared" ca="1" si="1"/>
        <v>0</v>
      </c>
    </row>
    <row r="52" spans="1:10" s="185" customFormat="1" ht="16.5" customHeight="1">
      <c r="A52" s="179" t="str">
        <f ca="1">IF(ROWS($1:38)&gt;COUNT(Dong),"",OFFSET('331 - TH'!A$1,SMALL(Dong,ROWS($1:38)),))</f>
        <v/>
      </c>
      <c r="B52" s="179" t="str">
        <f ca="1">IF(ROWS($1:38)&gt;COUNT(Dong),"",OFFSET('331 - TH'!B$1,SMALL(Dong,ROWS($1:38)),))</f>
        <v/>
      </c>
      <c r="C52" s="179" t="str">
        <f ca="1">IF(ROWS($1:38)&gt;COUNT(Dong),"",OFFSET('331 - TH'!C$1,SMALL(Dong,ROWS($1:38)),))</f>
        <v/>
      </c>
      <c r="D52" s="180" t="str">
        <f ca="1">IF(ROWS($1:38)&gt;COUNT(Dong),"",OFFSET('331 - TH'!D$1,SMALL(Dong,ROWS($1:38)),))</f>
        <v/>
      </c>
      <c r="E52" s="181" t="str">
        <f ca="1">IF(ROWS($1:38)&gt;COUNT(Dong),"",OFFSET('331 - TH'!F$1,SMALL(Dong,ROWS($1:38)),))</f>
        <v/>
      </c>
      <c r="F52" s="182"/>
      <c r="G52" s="182" t="str">
        <f ca="1">IF(ROWS($1:38)&gt;COUNT(Dong),"",OFFSET('331 - TH'!G$1,SMALL(Dong,ROWS($1:38)),))</f>
        <v/>
      </c>
      <c r="H52" s="182" t="str">
        <f ca="1">IF(ROWS($1:38)&gt;COUNT(Dong),"",OFFSET('331 - TH'!H$1,SMALL(Dong,ROWS($1:38)),))</f>
        <v/>
      </c>
      <c r="I52" s="88">
        <f t="shared" ca="1" si="0"/>
        <v>0</v>
      </c>
      <c r="J52" s="88">
        <f t="shared" ca="1" si="1"/>
        <v>0</v>
      </c>
    </row>
    <row r="53" spans="1:10" s="185" customFormat="1" ht="16.5" customHeight="1">
      <c r="A53" s="179" t="str">
        <f ca="1">IF(ROWS($1:39)&gt;COUNT(Dong),"",OFFSET('331 - TH'!A$1,SMALL(Dong,ROWS($1:39)),))</f>
        <v/>
      </c>
      <c r="B53" s="179" t="str">
        <f ca="1">IF(ROWS($1:39)&gt;COUNT(Dong),"",OFFSET('331 - TH'!B$1,SMALL(Dong,ROWS($1:39)),))</f>
        <v/>
      </c>
      <c r="C53" s="179" t="str">
        <f ca="1">IF(ROWS($1:39)&gt;COUNT(Dong),"",OFFSET('331 - TH'!C$1,SMALL(Dong,ROWS($1:39)),))</f>
        <v/>
      </c>
      <c r="D53" s="180" t="str">
        <f ca="1">IF(ROWS($1:39)&gt;COUNT(Dong),"",OFFSET('331 - TH'!D$1,SMALL(Dong,ROWS($1:39)),))</f>
        <v/>
      </c>
      <c r="E53" s="181" t="str">
        <f ca="1">IF(ROWS($1:39)&gt;COUNT(Dong),"",OFFSET('331 - TH'!F$1,SMALL(Dong,ROWS($1:39)),))</f>
        <v/>
      </c>
      <c r="F53" s="182"/>
      <c r="G53" s="182" t="str">
        <f ca="1">IF(ROWS($1:39)&gt;COUNT(Dong),"",OFFSET('331 - TH'!G$1,SMALL(Dong,ROWS($1:39)),))</f>
        <v/>
      </c>
      <c r="H53" s="182" t="str">
        <f ca="1">IF(ROWS($1:39)&gt;COUNT(Dong),"",OFFSET('331 - TH'!H$1,SMALL(Dong,ROWS($1:39)),))</f>
        <v/>
      </c>
      <c r="I53" s="88">
        <f t="shared" ca="1" si="0"/>
        <v>0</v>
      </c>
      <c r="J53" s="88">
        <f t="shared" ca="1" si="1"/>
        <v>0</v>
      </c>
    </row>
    <row r="54" spans="1:10" s="185" customFormat="1" ht="16.5" customHeight="1">
      <c r="A54" s="179" t="str">
        <f ca="1">IF(ROWS($1:40)&gt;COUNT(Dong),"",OFFSET('331 - TH'!A$1,SMALL(Dong,ROWS($1:40)),))</f>
        <v/>
      </c>
      <c r="B54" s="179" t="str">
        <f ca="1">IF(ROWS($1:40)&gt;COUNT(Dong),"",OFFSET('331 - TH'!B$1,SMALL(Dong,ROWS($1:40)),))</f>
        <v/>
      </c>
      <c r="C54" s="179" t="str">
        <f ca="1">IF(ROWS($1:40)&gt;COUNT(Dong),"",OFFSET('331 - TH'!C$1,SMALL(Dong,ROWS($1:40)),))</f>
        <v/>
      </c>
      <c r="D54" s="180" t="str">
        <f ca="1">IF(ROWS($1:40)&gt;COUNT(Dong),"",OFFSET('331 - TH'!D$1,SMALL(Dong,ROWS($1:40)),))</f>
        <v/>
      </c>
      <c r="E54" s="181" t="str">
        <f ca="1">IF(ROWS($1:40)&gt;COUNT(Dong),"",OFFSET('331 - TH'!F$1,SMALL(Dong,ROWS($1:40)),))</f>
        <v/>
      </c>
      <c r="F54" s="182"/>
      <c r="G54" s="182" t="str">
        <f ca="1">IF(ROWS($1:40)&gt;COUNT(Dong),"",OFFSET('331 - TH'!G$1,SMALL(Dong,ROWS($1:40)),))</f>
        <v/>
      </c>
      <c r="H54" s="182" t="str">
        <f ca="1">IF(ROWS($1:40)&gt;COUNT(Dong),"",OFFSET('331 - TH'!H$1,SMALL(Dong,ROWS($1:40)),))</f>
        <v/>
      </c>
      <c r="I54" s="88">
        <f t="shared" ca="1" si="0"/>
        <v>0</v>
      </c>
      <c r="J54" s="88">
        <f t="shared" ca="1" si="1"/>
        <v>0</v>
      </c>
    </row>
    <row r="55" spans="1:10" s="185" customFormat="1" ht="16.5" customHeight="1">
      <c r="A55" s="179" t="str">
        <f ca="1">IF(ROWS($1:41)&gt;COUNT(Dong),"",OFFSET('331 - TH'!A$1,SMALL(Dong,ROWS($1:41)),))</f>
        <v/>
      </c>
      <c r="B55" s="179" t="str">
        <f ca="1">IF(ROWS($1:41)&gt;COUNT(Dong),"",OFFSET('331 - TH'!B$1,SMALL(Dong,ROWS($1:41)),))</f>
        <v/>
      </c>
      <c r="C55" s="179" t="str">
        <f ca="1">IF(ROWS($1:41)&gt;COUNT(Dong),"",OFFSET('331 - TH'!C$1,SMALL(Dong,ROWS($1:41)),))</f>
        <v/>
      </c>
      <c r="D55" s="180" t="str">
        <f ca="1">IF(ROWS($1:41)&gt;COUNT(Dong),"",OFFSET('331 - TH'!D$1,SMALL(Dong,ROWS($1:41)),))</f>
        <v/>
      </c>
      <c r="E55" s="181" t="str">
        <f ca="1">IF(ROWS($1:41)&gt;COUNT(Dong),"",OFFSET('331 - TH'!F$1,SMALL(Dong,ROWS($1:41)),))</f>
        <v/>
      </c>
      <c r="F55" s="182"/>
      <c r="G55" s="182" t="str">
        <f ca="1">IF(ROWS($1:41)&gt;COUNT(Dong),"",OFFSET('331 - TH'!G$1,SMALL(Dong,ROWS($1:41)),))</f>
        <v/>
      </c>
      <c r="H55" s="182" t="str">
        <f ca="1">IF(ROWS($1:41)&gt;COUNT(Dong),"",OFFSET('331 - TH'!H$1,SMALL(Dong,ROWS($1:41)),))</f>
        <v/>
      </c>
      <c r="I55" s="88">
        <f t="shared" ca="1" si="0"/>
        <v>0</v>
      </c>
      <c r="J55" s="88">
        <f t="shared" ca="1" si="1"/>
        <v>0</v>
      </c>
    </row>
    <row r="56" spans="1:10" s="185" customFormat="1" ht="16.5" customHeight="1">
      <c r="A56" s="179" t="str">
        <f ca="1">IF(ROWS($1:42)&gt;COUNT(Dong),"",OFFSET('331 - TH'!A$1,SMALL(Dong,ROWS($1:42)),))</f>
        <v/>
      </c>
      <c r="B56" s="179" t="str">
        <f ca="1">IF(ROWS($1:42)&gt;COUNT(Dong),"",OFFSET('331 - TH'!B$1,SMALL(Dong,ROWS($1:42)),))</f>
        <v/>
      </c>
      <c r="C56" s="179" t="str">
        <f ca="1">IF(ROWS($1:42)&gt;COUNT(Dong),"",OFFSET('331 - TH'!C$1,SMALL(Dong,ROWS($1:42)),))</f>
        <v/>
      </c>
      <c r="D56" s="180" t="str">
        <f ca="1">IF(ROWS($1:42)&gt;COUNT(Dong),"",OFFSET('331 - TH'!D$1,SMALL(Dong,ROWS($1:42)),))</f>
        <v/>
      </c>
      <c r="E56" s="181" t="str">
        <f ca="1">IF(ROWS($1:42)&gt;COUNT(Dong),"",OFFSET('331 - TH'!F$1,SMALL(Dong,ROWS($1:42)),))</f>
        <v/>
      </c>
      <c r="F56" s="182"/>
      <c r="G56" s="182" t="str">
        <f ca="1">IF(ROWS($1:42)&gt;COUNT(Dong),"",OFFSET('331 - TH'!G$1,SMALL(Dong,ROWS($1:42)),))</f>
        <v/>
      </c>
      <c r="H56" s="182" t="str">
        <f ca="1">IF(ROWS($1:42)&gt;COUNT(Dong),"",OFFSET('331 - TH'!H$1,SMALL(Dong,ROWS($1:42)),))</f>
        <v/>
      </c>
      <c r="I56" s="88">
        <f t="shared" ca="1" si="0"/>
        <v>0</v>
      </c>
      <c r="J56" s="88">
        <f t="shared" ca="1" si="1"/>
        <v>0</v>
      </c>
    </row>
    <row r="57" spans="1:10" s="185" customFormat="1" ht="16.5" customHeight="1">
      <c r="A57" s="179" t="str">
        <f ca="1">IF(ROWS($1:43)&gt;COUNT(Dong),"",OFFSET('331 - TH'!A$1,SMALL(Dong,ROWS($1:43)),))</f>
        <v/>
      </c>
      <c r="B57" s="179" t="str">
        <f ca="1">IF(ROWS($1:43)&gt;COUNT(Dong),"",OFFSET('331 - TH'!B$1,SMALL(Dong,ROWS($1:43)),))</f>
        <v/>
      </c>
      <c r="C57" s="179" t="str">
        <f ca="1">IF(ROWS($1:43)&gt;COUNT(Dong),"",OFFSET('331 - TH'!C$1,SMALL(Dong,ROWS($1:43)),))</f>
        <v/>
      </c>
      <c r="D57" s="180" t="str">
        <f ca="1">IF(ROWS($1:43)&gt;COUNT(Dong),"",OFFSET('331 - TH'!D$1,SMALL(Dong,ROWS($1:43)),))</f>
        <v/>
      </c>
      <c r="E57" s="181" t="str">
        <f ca="1">IF(ROWS($1:43)&gt;COUNT(Dong),"",OFFSET('331 - TH'!F$1,SMALL(Dong,ROWS($1:43)),))</f>
        <v/>
      </c>
      <c r="F57" s="182"/>
      <c r="G57" s="182" t="str">
        <f ca="1">IF(ROWS($1:43)&gt;COUNT(Dong),"",OFFSET('331 - TH'!G$1,SMALL(Dong,ROWS($1:43)),))</f>
        <v/>
      </c>
      <c r="H57" s="182" t="str">
        <f ca="1">IF(ROWS($1:43)&gt;COUNT(Dong),"",OFFSET('331 - TH'!H$1,SMALL(Dong,ROWS($1:43)),))</f>
        <v/>
      </c>
      <c r="I57" s="88">
        <f t="shared" ca="1" si="0"/>
        <v>0</v>
      </c>
      <c r="J57" s="88">
        <f t="shared" ca="1" si="1"/>
        <v>0</v>
      </c>
    </row>
    <row r="58" spans="1:10" s="185" customFormat="1" ht="16.5" customHeight="1">
      <c r="A58" s="179" t="str">
        <f ca="1">IF(ROWS($1:44)&gt;COUNT(Dong),"",OFFSET('331 - TH'!A$1,SMALL(Dong,ROWS($1:44)),))</f>
        <v/>
      </c>
      <c r="B58" s="179" t="str">
        <f ca="1">IF(ROWS($1:44)&gt;COUNT(Dong),"",OFFSET('331 - TH'!B$1,SMALL(Dong,ROWS($1:44)),))</f>
        <v/>
      </c>
      <c r="C58" s="179" t="str">
        <f ca="1">IF(ROWS($1:44)&gt;COUNT(Dong),"",OFFSET('331 - TH'!C$1,SMALL(Dong,ROWS($1:44)),))</f>
        <v/>
      </c>
      <c r="D58" s="180" t="str">
        <f ca="1">IF(ROWS($1:44)&gt;COUNT(Dong),"",OFFSET('331 - TH'!D$1,SMALL(Dong,ROWS($1:44)),))</f>
        <v/>
      </c>
      <c r="E58" s="181" t="str">
        <f ca="1">IF(ROWS($1:44)&gt;COUNT(Dong),"",OFFSET('331 - TH'!F$1,SMALL(Dong,ROWS($1:44)),))</f>
        <v/>
      </c>
      <c r="F58" s="182"/>
      <c r="G58" s="182" t="str">
        <f ca="1">IF(ROWS($1:44)&gt;COUNT(Dong),"",OFFSET('331 - TH'!G$1,SMALL(Dong,ROWS($1:44)),))</f>
        <v/>
      </c>
      <c r="H58" s="182" t="str">
        <f ca="1">IF(ROWS($1:44)&gt;COUNT(Dong),"",OFFSET('331 - TH'!H$1,SMALL(Dong,ROWS($1:44)),))</f>
        <v/>
      </c>
      <c r="I58" s="88">
        <f t="shared" ca="1" si="0"/>
        <v>0</v>
      </c>
      <c r="J58" s="88">
        <f t="shared" ca="1" si="1"/>
        <v>0</v>
      </c>
    </row>
    <row r="59" spans="1:10" s="185" customFormat="1" ht="16.5" customHeight="1">
      <c r="A59" s="179" t="str">
        <f ca="1">IF(ROWS($1:45)&gt;COUNT(Dong),"",OFFSET('331 - TH'!A$1,SMALL(Dong,ROWS($1:45)),))</f>
        <v/>
      </c>
      <c r="B59" s="179" t="str">
        <f ca="1">IF(ROWS($1:45)&gt;COUNT(Dong),"",OFFSET('331 - TH'!B$1,SMALL(Dong,ROWS($1:45)),))</f>
        <v/>
      </c>
      <c r="C59" s="179" t="str">
        <f ca="1">IF(ROWS($1:45)&gt;COUNT(Dong),"",OFFSET('331 - TH'!C$1,SMALL(Dong,ROWS($1:45)),))</f>
        <v/>
      </c>
      <c r="D59" s="180" t="str">
        <f ca="1">IF(ROWS($1:45)&gt;COUNT(Dong),"",OFFSET('331 - TH'!D$1,SMALL(Dong,ROWS($1:45)),))</f>
        <v/>
      </c>
      <c r="E59" s="181" t="str">
        <f ca="1">IF(ROWS($1:45)&gt;COUNT(Dong),"",OFFSET('331 - TH'!F$1,SMALL(Dong,ROWS($1:45)),))</f>
        <v/>
      </c>
      <c r="F59" s="182"/>
      <c r="G59" s="182" t="str">
        <f ca="1">IF(ROWS($1:45)&gt;COUNT(Dong),"",OFFSET('331 - TH'!G$1,SMALL(Dong,ROWS($1:45)),))</f>
        <v/>
      </c>
      <c r="H59" s="182" t="str">
        <f ca="1">IF(ROWS($1:45)&gt;COUNT(Dong),"",OFFSET('331 - TH'!H$1,SMALL(Dong,ROWS($1:45)),))</f>
        <v/>
      </c>
      <c r="I59" s="88">
        <f t="shared" ca="1" si="0"/>
        <v>0</v>
      </c>
      <c r="J59" s="88">
        <f t="shared" ca="1" si="1"/>
        <v>0</v>
      </c>
    </row>
    <row r="60" spans="1:10" s="185" customFormat="1" ht="16.5" customHeight="1">
      <c r="A60" s="179" t="str">
        <f ca="1">IF(ROWS($1:46)&gt;COUNT(Dong),"",OFFSET('331 - TH'!A$1,SMALL(Dong,ROWS($1:46)),))</f>
        <v/>
      </c>
      <c r="B60" s="179" t="str">
        <f ca="1">IF(ROWS($1:46)&gt;COUNT(Dong),"",OFFSET('331 - TH'!B$1,SMALL(Dong,ROWS($1:46)),))</f>
        <v/>
      </c>
      <c r="C60" s="179" t="str">
        <f ca="1">IF(ROWS($1:46)&gt;COUNT(Dong),"",OFFSET('331 - TH'!C$1,SMALL(Dong,ROWS($1:46)),))</f>
        <v/>
      </c>
      <c r="D60" s="180" t="str">
        <f ca="1">IF(ROWS($1:46)&gt;COUNT(Dong),"",OFFSET('331 - TH'!D$1,SMALL(Dong,ROWS($1:46)),))</f>
        <v/>
      </c>
      <c r="E60" s="181" t="str">
        <f ca="1">IF(ROWS($1:46)&gt;COUNT(Dong),"",OFFSET('331 - TH'!F$1,SMALL(Dong,ROWS($1:46)),))</f>
        <v/>
      </c>
      <c r="F60" s="182"/>
      <c r="G60" s="182" t="str">
        <f ca="1">IF(ROWS($1:46)&gt;COUNT(Dong),"",OFFSET('331 - TH'!G$1,SMALL(Dong,ROWS($1:46)),))</f>
        <v/>
      </c>
      <c r="H60" s="182" t="str">
        <f ca="1">IF(ROWS($1:46)&gt;COUNT(Dong),"",OFFSET('331 - TH'!H$1,SMALL(Dong,ROWS($1:46)),))</f>
        <v/>
      </c>
      <c r="I60" s="88">
        <f t="shared" ref="I60:I69" ca="1" si="6">IF(D60&lt;&gt;"",MAX(I59+G60-H60-J59,0),0)</f>
        <v>0</v>
      </c>
      <c r="J60" s="88">
        <f t="shared" ref="J60:J69" ca="1" si="7">IF(D60&lt;&gt;"",MAX(J59+H60-G60-I59,0),0)</f>
        <v>0</v>
      </c>
    </row>
    <row r="61" spans="1:10" s="185" customFormat="1" ht="16.5" customHeight="1">
      <c r="A61" s="179" t="str">
        <f ca="1">IF(ROWS($1:47)&gt;COUNT(Dong),"",OFFSET('331 - TH'!A$1,SMALL(Dong,ROWS($1:47)),))</f>
        <v/>
      </c>
      <c r="B61" s="179" t="str">
        <f ca="1">IF(ROWS($1:47)&gt;COUNT(Dong),"",OFFSET('331 - TH'!B$1,SMALL(Dong,ROWS($1:47)),))</f>
        <v/>
      </c>
      <c r="C61" s="179" t="str">
        <f ca="1">IF(ROWS($1:47)&gt;COUNT(Dong),"",OFFSET('331 - TH'!C$1,SMALL(Dong,ROWS($1:47)),))</f>
        <v/>
      </c>
      <c r="D61" s="180" t="str">
        <f ca="1">IF(ROWS($1:47)&gt;COUNT(Dong),"",OFFSET('331 - TH'!D$1,SMALL(Dong,ROWS($1:47)),))</f>
        <v/>
      </c>
      <c r="E61" s="181" t="str">
        <f ca="1">IF(ROWS($1:47)&gt;COUNT(Dong),"",OFFSET('331 - TH'!F$1,SMALL(Dong,ROWS($1:47)),))</f>
        <v/>
      </c>
      <c r="F61" s="182"/>
      <c r="G61" s="182" t="str">
        <f ca="1">IF(ROWS($1:47)&gt;COUNT(Dong),"",OFFSET('331 - TH'!G$1,SMALL(Dong,ROWS($1:47)),))</f>
        <v/>
      </c>
      <c r="H61" s="182" t="str">
        <f ca="1">IF(ROWS($1:47)&gt;COUNT(Dong),"",OFFSET('331 - TH'!H$1,SMALL(Dong,ROWS($1:47)),))</f>
        <v/>
      </c>
      <c r="I61" s="88">
        <f t="shared" ca="1" si="6"/>
        <v>0</v>
      </c>
      <c r="J61" s="88">
        <f t="shared" ca="1" si="7"/>
        <v>0</v>
      </c>
    </row>
    <row r="62" spans="1:10" s="185" customFormat="1" ht="16.5" customHeight="1">
      <c r="A62" s="179" t="str">
        <f ca="1">IF(ROWS($1:48)&gt;COUNT(Dong),"",OFFSET('331 - TH'!A$1,SMALL(Dong,ROWS($1:48)),))</f>
        <v/>
      </c>
      <c r="B62" s="179" t="str">
        <f ca="1">IF(ROWS($1:48)&gt;COUNT(Dong),"",OFFSET('331 - TH'!B$1,SMALL(Dong,ROWS($1:48)),))</f>
        <v/>
      </c>
      <c r="C62" s="179" t="str">
        <f ca="1">IF(ROWS($1:48)&gt;COUNT(Dong),"",OFFSET('331 - TH'!C$1,SMALL(Dong,ROWS($1:48)),))</f>
        <v/>
      </c>
      <c r="D62" s="180" t="str">
        <f ca="1">IF(ROWS($1:48)&gt;COUNT(Dong),"",OFFSET('331 - TH'!D$1,SMALL(Dong,ROWS($1:48)),))</f>
        <v/>
      </c>
      <c r="E62" s="181" t="str">
        <f ca="1">IF(ROWS($1:48)&gt;COUNT(Dong),"",OFFSET('331 - TH'!F$1,SMALL(Dong,ROWS($1:48)),))</f>
        <v/>
      </c>
      <c r="F62" s="182"/>
      <c r="G62" s="182" t="str">
        <f ca="1">IF(ROWS($1:48)&gt;COUNT(Dong),"",OFFSET('331 - TH'!G$1,SMALL(Dong,ROWS($1:48)),))</f>
        <v/>
      </c>
      <c r="H62" s="182" t="str">
        <f ca="1">IF(ROWS($1:48)&gt;COUNT(Dong),"",OFFSET('331 - TH'!H$1,SMALL(Dong,ROWS($1:48)),))</f>
        <v/>
      </c>
      <c r="I62" s="88">
        <f t="shared" ca="1" si="6"/>
        <v>0</v>
      </c>
      <c r="J62" s="88">
        <f t="shared" ca="1" si="7"/>
        <v>0</v>
      </c>
    </row>
    <row r="63" spans="1:10" s="185" customFormat="1" ht="16.5" customHeight="1">
      <c r="A63" s="179" t="str">
        <f ca="1">IF(ROWS($1:49)&gt;COUNT(Dong),"",OFFSET('331 - TH'!A$1,SMALL(Dong,ROWS($1:49)),))</f>
        <v/>
      </c>
      <c r="B63" s="179" t="str">
        <f ca="1">IF(ROWS($1:49)&gt;COUNT(Dong),"",OFFSET('331 - TH'!B$1,SMALL(Dong,ROWS($1:49)),))</f>
        <v/>
      </c>
      <c r="C63" s="179" t="str">
        <f ca="1">IF(ROWS($1:49)&gt;COUNT(Dong),"",OFFSET('331 - TH'!C$1,SMALL(Dong,ROWS($1:49)),))</f>
        <v/>
      </c>
      <c r="D63" s="180" t="str">
        <f ca="1">IF(ROWS($1:49)&gt;COUNT(Dong),"",OFFSET('331 - TH'!D$1,SMALL(Dong,ROWS($1:49)),))</f>
        <v/>
      </c>
      <c r="E63" s="181" t="str">
        <f ca="1">IF(ROWS($1:49)&gt;COUNT(Dong),"",OFFSET('331 - TH'!F$1,SMALL(Dong,ROWS($1:49)),))</f>
        <v/>
      </c>
      <c r="F63" s="182"/>
      <c r="G63" s="182" t="str">
        <f ca="1">IF(ROWS($1:49)&gt;COUNT(Dong),"",OFFSET('331 - TH'!G$1,SMALL(Dong,ROWS($1:49)),))</f>
        <v/>
      </c>
      <c r="H63" s="182" t="str">
        <f ca="1">IF(ROWS($1:49)&gt;COUNT(Dong),"",OFFSET('331 - TH'!H$1,SMALL(Dong,ROWS($1:49)),))</f>
        <v/>
      </c>
      <c r="I63" s="88">
        <f t="shared" ca="1" si="6"/>
        <v>0</v>
      </c>
      <c r="J63" s="88">
        <f t="shared" ca="1" si="7"/>
        <v>0</v>
      </c>
    </row>
    <row r="64" spans="1:10" s="185" customFormat="1" ht="16.5" customHeight="1">
      <c r="A64" s="179" t="str">
        <f ca="1">IF(ROWS($1:50)&gt;COUNT(Dong),"",OFFSET('331 - TH'!A$1,SMALL(Dong,ROWS($1:50)),))</f>
        <v/>
      </c>
      <c r="B64" s="179" t="str">
        <f ca="1">IF(ROWS($1:50)&gt;COUNT(Dong),"",OFFSET('331 - TH'!B$1,SMALL(Dong,ROWS($1:50)),))</f>
        <v/>
      </c>
      <c r="C64" s="179" t="str">
        <f ca="1">IF(ROWS($1:50)&gt;COUNT(Dong),"",OFFSET('331 - TH'!C$1,SMALL(Dong,ROWS($1:50)),))</f>
        <v/>
      </c>
      <c r="D64" s="180" t="str">
        <f ca="1">IF(ROWS($1:50)&gt;COUNT(Dong),"",OFFSET('331 - TH'!D$1,SMALL(Dong,ROWS($1:50)),))</f>
        <v/>
      </c>
      <c r="E64" s="181" t="str">
        <f ca="1">IF(ROWS($1:50)&gt;COUNT(Dong),"",OFFSET('331 - TH'!F$1,SMALL(Dong,ROWS($1:50)),))</f>
        <v/>
      </c>
      <c r="F64" s="182"/>
      <c r="G64" s="182" t="str">
        <f ca="1">IF(ROWS($1:50)&gt;COUNT(Dong),"",OFFSET('331 - TH'!G$1,SMALL(Dong,ROWS($1:50)),))</f>
        <v/>
      </c>
      <c r="H64" s="182" t="str">
        <f ca="1">IF(ROWS($1:50)&gt;COUNT(Dong),"",OFFSET('331 - TH'!H$1,SMALL(Dong,ROWS($1:50)),))</f>
        <v/>
      </c>
      <c r="I64" s="88">
        <f t="shared" ca="1" si="6"/>
        <v>0</v>
      </c>
      <c r="J64" s="88">
        <f t="shared" ca="1" si="7"/>
        <v>0</v>
      </c>
    </row>
    <row r="65" spans="1:10" s="185" customFormat="1" ht="16.5" customHeight="1">
      <c r="A65" s="179" t="str">
        <f ca="1">IF(ROWS($1:51)&gt;COUNT(Dong),"",OFFSET('331 - TH'!A$1,SMALL(Dong,ROWS($1:51)),))</f>
        <v/>
      </c>
      <c r="B65" s="179" t="str">
        <f ca="1">IF(ROWS($1:51)&gt;COUNT(Dong),"",OFFSET('331 - TH'!B$1,SMALL(Dong,ROWS($1:51)),))</f>
        <v/>
      </c>
      <c r="C65" s="179" t="str">
        <f ca="1">IF(ROWS($1:51)&gt;COUNT(Dong),"",OFFSET('331 - TH'!C$1,SMALL(Dong,ROWS($1:51)),))</f>
        <v/>
      </c>
      <c r="D65" s="180" t="str">
        <f ca="1">IF(ROWS($1:51)&gt;COUNT(Dong),"",OFFSET('331 - TH'!D$1,SMALL(Dong,ROWS($1:51)),))</f>
        <v/>
      </c>
      <c r="E65" s="181" t="str">
        <f ca="1">IF(ROWS($1:51)&gt;COUNT(Dong),"",OFFSET('331 - TH'!F$1,SMALL(Dong,ROWS($1:51)),))</f>
        <v/>
      </c>
      <c r="F65" s="182"/>
      <c r="G65" s="182" t="str">
        <f ca="1">IF(ROWS($1:51)&gt;COUNT(Dong),"",OFFSET('331 - TH'!G$1,SMALL(Dong,ROWS($1:51)),))</f>
        <v/>
      </c>
      <c r="H65" s="182" t="str">
        <f ca="1">IF(ROWS($1:51)&gt;COUNT(Dong),"",OFFSET('331 - TH'!H$1,SMALL(Dong,ROWS($1:51)),))</f>
        <v/>
      </c>
      <c r="I65" s="88">
        <f t="shared" ca="1" si="6"/>
        <v>0</v>
      </c>
      <c r="J65" s="88">
        <f t="shared" ca="1" si="7"/>
        <v>0</v>
      </c>
    </row>
    <row r="66" spans="1:10" s="185" customFormat="1" ht="16.5" customHeight="1">
      <c r="A66" s="179" t="str">
        <f ca="1">IF(ROWS($1:52)&gt;COUNT(Dong),"",OFFSET('331 - TH'!A$1,SMALL(Dong,ROWS($1:52)),))</f>
        <v/>
      </c>
      <c r="B66" s="179" t="str">
        <f ca="1">IF(ROWS($1:52)&gt;COUNT(Dong),"",OFFSET('331 - TH'!B$1,SMALL(Dong,ROWS($1:52)),))</f>
        <v/>
      </c>
      <c r="C66" s="179" t="str">
        <f ca="1">IF(ROWS($1:52)&gt;COUNT(Dong),"",OFFSET('331 - TH'!C$1,SMALL(Dong,ROWS($1:52)),))</f>
        <v/>
      </c>
      <c r="D66" s="180" t="str">
        <f ca="1">IF(ROWS($1:52)&gt;COUNT(Dong),"",OFFSET('331 - TH'!D$1,SMALL(Dong,ROWS($1:52)),))</f>
        <v/>
      </c>
      <c r="E66" s="181" t="str">
        <f ca="1">IF(ROWS($1:52)&gt;COUNT(Dong),"",OFFSET('331 - TH'!F$1,SMALL(Dong,ROWS($1:52)),))</f>
        <v/>
      </c>
      <c r="F66" s="182"/>
      <c r="G66" s="182" t="str">
        <f ca="1">IF(ROWS($1:52)&gt;COUNT(Dong),"",OFFSET('331 - TH'!G$1,SMALL(Dong,ROWS($1:52)),))</f>
        <v/>
      </c>
      <c r="H66" s="182" t="str">
        <f ca="1">IF(ROWS($1:52)&gt;COUNT(Dong),"",OFFSET('331 - TH'!H$1,SMALL(Dong,ROWS($1:52)),))</f>
        <v/>
      </c>
      <c r="I66" s="88">
        <f t="shared" ca="1" si="6"/>
        <v>0</v>
      </c>
      <c r="J66" s="88">
        <f t="shared" ca="1" si="7"/>
        <v>0</v>
      </c>
    </row>
    <row r="67" spans="1:10" s="185" customFormat="1" ht="16.5" customHeight="1">
      <c r="A67" s="179" t="str">
        <f ca="1">IF(ROWS($1:53)&gt;COUNT(Dong),"",OFFSET('331 - TH'!A$1,SMALL(Dong,ROWS($1:53)),))</f>
        <v/>
      </c>
      <c r="B67" s="179" t="str">
        <f ca="1">IF(ROWS($1:53)&gt;COUNT(Dong),"",OFFSET('331 - TH'!B$1,SMALL(Dong,ROWS($1:53)),))</f>
        <v/>
      </c>
      <c r="C67" s="179" t="str">
        <f ca="1">IF(ROWS($1:53)&gt;COUNT(Dong),"",OFFSET('331 - TH'!C$1,SMALL(Dong,ROWS($1:53)),))</f>
        <v/>
      </c>
      <c r="D67" s="180" t="str">
        <f ca="1">IF(ROWS($1:53)&gt;COUNT(Dong),"",OFFSET('331 - TH'!D$1,SMALL(Dong,ROWS($1:53)),))</f>
        <v/>
      </c>
      <c r="E67" s="181" t="str">
        <f ca="1">IF(ROWS($1:53)&gt;COUNT(Dong),"",OFFSET('331 - TH'!F$1,SMALL(Dong,ROWS($1:53)),))</f>
        <v/>
      </c>
      <c r="F67" s="182"/>
      <c r="G67" s="182" t="str">
        <f ca="1">IF(ROWS($1:53)&gt;COUNT(Dong),"",OFFSET('331 - TH'!G$1,SMALL(Dong,ROWS($1:53)),))</f>
        <v/>
      </c>
      <c r="H67" s="182" t="str">
        <f ca="1">IF(ROWS($1:53)&gt;COUNT(Dong),"",OFFSET('331 - TH'!H$1,SMALL(Dong,ROWS($1:53)),))</f>
        <v/>
      </c>
      <c r="I67" s="88">
        <f t="shared" ca="1" si="6"/>
        <v>0</v>
      </c>
      <c r="J67" s="88">
        <f t="shared" ca="1" si="7"/>
        <v>0</v>
      </c>
    </row>
    <row r="68" spans="1:10" s="185" customFormat="1" ht="16.5" customHeight="1">
      <c r="A68" s="179" t="str">
        <f ca="1">IF(ROWS($1:54)&gt;COUNT(Dong),"",OFFSET('331 - TH'!A$1,SMALL(Dong,ROWS($1:54)),))</f>
        <v/>
      </c>
      <c r="B68" s="179" t="str">
        <f ca="1">IF(ROWS($1:54)&gt;COUNT(Dong),"",OFFSET('331 - TH'!B$1,SMALL(Dong,ROWS($1:54)),))</f>
        <v/>
      </c>
      <c r="C68" s="179" t="str">
        <f ca="1">IF(ROWS($1:54)&gt;COUNT(Dong),"",OFFSET('331 - TH'!C$1,SMALL(Dong,ROWS($1:54)),))</f>
        <v/>
      </c>
      <c r="D68" s="180" t="str">
        <f ca="1">IF(ROWS($1:54)&gt;COUNT(Dong),"",OFFSET('331 - TH'!D$1,SMALL(Dong,ROWS($1:54)),))</f>
        <v/>
      </c>
      <c r="E68" s="181" t="str">
        <f ca="1">IF(ROWS($1:54)&gt;COUNT(Dong),"",OFFSET('331 - TH'!F$1,SMALL(Dong,ROWS($1:54)),))</f>
        <v/>
      </c>
      <c r="F68" s="182"/>
      <c r="G68" s="182" t="str">
        <f ca="1">IF(ROWS($1:54)&gt;COUNT(Dong),"",OFFSET('331 - TH'!G$1,SMALL(Dong,ROWS($1:54)),))</f>
        <v/>
      </c>
      <c r="H68" s="182" t="str">
        <f ca="1">IF(ROWS($1:54)&gt;COUNT(Dong),"",OFFSET('331 - TH'!H$1,SMALL(Dong,ROWS($1:54)),))</f>
        <v/>
      </c>
      <c r="I68" s="88">
        <f t="shared" ca="1" si="6"/>
        <v>0</v>
      </c>
      <c r="J68" s="88">
        <f t="shared" ca="1" si="7"/>
        <v>0</v>
      </c>
    </row>
    <row r="69" spans="1:10" s="185" customFormat="1" ht="16.5" customHeight="1">
      <c r="A69" s="179" t="str">
        <f ca="1">IF(ROWS($1:55)&gt;COUNT(Dong),"",OFFSET('331 - TH'!A$1,SMALL(Dong,ROWS($1:55)),))</f>
        <v/>
      </c>
      <c r="B69" s="179" t="str">
        <f ca="1">IF(ROWS($1:55)&gt;COUNT(Dong),"",OFFSET('331 - TH'!B$1,SMALL(Dong,ROWS($1:55)),))</f>
        <v/>
      </c>
      <c r="C69" s="179" t="str">
        <f ca="1">IF(ROWS($1:55)&gt;COUNT(Dong),"",OFFSET('331 - TH'!C$1,SMALL(Dong,ROWS($1:55)),))</f>
        <v/>
      </c>
      <c r="D69" s="180" t="str">
        <f ca="1">IF(ROWS($1:55)&gt;COUNT(Dong),"",OFFSET('331 - TH'!D$1,SMALL(Dong,ROWS($1:55)),))</f>
        <v/>
      </c>
      <c r="E69" s="181" t="str">
        <f ca="1">IF(ROWS($1:55)&gt;COUNT(Dong),"",OFFSET('331 - TH'!F$1,SMALL(Dong,ROWS($1:55)),))</f>
        <v/>
      </c>
      <c r="F69" s="182"/>
      <c r="G69" s="182" t="str">
        <f ca="1">IF(ROWS($1:55)&gt;COUNT(Dong),"",OFFSET('331 - TH'!G$1,SMALL(Dong,ROWS($1:55)),))</f>
        <v/>
      </c>
      <c r="H69" s="182" t="str">
        <f ca="1">IF(ROWS($1:55)&gt;COUNT(Dong),"",OFFSET('331 - TH'!H$1,SMALL(Dong,ROWS($1:55)),))</f>
        <v/>
      </c>
      <c r="I69" s="88">
        <f t="shared" ca="1" si="6"/>
        <v>0</v>
      </c>
      <c r="J69" s="88">
        <f t="shared" ca="1" si="7"/>
        <v>0</v>
      </c>
    </row>
    <row r="70" spans="1:10" s="185" customFormat="1" ht="16.5" customHeight="1">
      <c r="A70" s="179" t="str">
        <f ca="1">IF(ROWS($1:56)&gt;COUNT(Dong),"",OFFSET('331 - TH'!A$1,SMALL(Dong,ROWS($1:56)),))</f>
        <v/>
      </c>
      <c r="B70" s="179" t="str">
        <f ca="1">IF(ROWS($1:56)&gt;COUNT(Dong),"",OFFSET('331 - TH'!B$1,SMALL(Dong,ROWS($1:56)),))</f>
        <v/>
      </c>
      <c r="C70" s="179" t="str">
        <f ca="1">IF(ROWS($1:56)&gt;COUNT(Dong),"",OFFSET('331 - TH'!C$1,SMALL(Dong,ROWS($1:56)),))</f>
        <v/>
      </c>
      <c r="D70" s="180" t="str">
        <f ca="1">IF(ROWS($1:56)&gt;COUNT(Dong),"",OFFSET('331 - TH'!D$1,SMALL(Dong,ROWS($1:56)),))</f>
        <v/>
      </c>
      <c r="E70" s="181" t="str">
        <f ca="1">IF(ROWS($1:56)&gt;COUNT(Dong),"",OFFSET('331 - TH'!F$1,SMALL(Dong,ROWS($1:56)),))</f>
        <v/>
      </c>
      <c r="F70" s="182"/>
      <c r="G70" s="182" t="str">
        <f ca="1">IF(ROWS($1:56)&gt;COUNT(Dong),"",OFFSET('331 - TH'!G$1,SMALL(Dong,ROWS($1:56)),))</f>
        <v/>
      </c>
      <c r="H70" s="182" t="str">
        <f ca="1">IF(ROWS($1:56)&gt;COUNT(Dong),"",OFFSET('331 - TH'!H$1,SMALL(Dong,ROWS($1:56)),))</f>
        <v/>
      </c>
      <c r="I70" s="88">
        <f t="shared" ref="I70:I93" ca="1" si="8">IF(D70&lt;&gt;"",MAX(I69+G70-H70-J69,0),0)</f>
        <v>0</v>
      </c>
      <c r="J70" s="88">
        <f t="shared" ref="J70:J93" ca="1" si="9">IF(D70&lt;&gt;"",MAX(J69+H70-G70-I69,0),0)</f>
        <v>0</v>
      </c>
    </row>
    <row r="71" spans="1:10" s="185" customFormat="1" ht="16.5" customHeight="1">
      <c r="A71" s="179" t="str">
        <f ca="1">IF(ROWS($1:57)&gt;COUNT(Dong),"",OFFSET('331 - TH'!A$1,SMALL(Dong,ROWS($1:57)),))</f>
        <v/>
      </c>
      <c r="B71" s="179" t="str">
        <f ca="1">IF(ROWS($1:57)&gt;COUNT(Dong),"",OFFSET('331 - TH'!B$1,SMALL(Dong,ROWS($1:57)),))</f>
        <v/>
      </c>
      <c r="C71" s="179" t="str">
        <f ca="1">IF(ROWS($1:57)&gt;COUNT(Dong),"",OFFSET('331 - TH'!C$1,SMALL(Dong,ROWS($1:57)),))</f>
        <v/>
      </c>
      <c r="D71" s="180" t="str">
        <f ca="1">IF(ROWS($1:57)&gt;COUNT(Dong),"",OFFSET('331 - TH'!D$1,SMALL(Dong,ROWS($1:57)),))</f>
        <v/>
      </c>
      <c r="E71" s="181" t="str">
        <f ca="1">IF(ROWS($1:57)&gt;COUNT(Dong),"",OFFSET('331 - TH'!F$1,SMALL(Dong,ROWS($1:57)),))</f>
        <v/>
      </c>
      <c r="F71" s="182"/>
      <c r="G71" s="182" t="str">
        <f ca="1">IF(ROWS($1:57)&gt;COUNT(Dong),"",OFFSET('331 - TH'!G$1,SMALL(Dong,ROWS($1:57)),))</f>
        <v/>
      </c>
      <c r="H71" s="182" t="str">
        <f ca="1">IF(ROWS($1:57)&gt;COUNT(Dong),"",OFFSET('331 - TH'!H$1,SMALL(Dong,ROWS($1:57)),))</f>
        <v/>
      </c>
      <c r="I71" s="88">
        <f t="shared" ca="1" si="8"/>
        <v>0</v>
      </c>
      <c r="J71" s="88">
        <f t="shared" ca="1" si="9"/>
        <v>0</v>
      </c>
    </row>
    <row r="72" spans="1:10" s="185" customFormat="1" ht="16.5" customHeight="1">
      <c r="A72" s="179" t="str">
        <f ca="1">IF(ROWS($1:58)&gt;COUNT(Dong),"",OFFSET('331 - TH'!A$1,SMALL(Dong,ROWS($1:58)),))</f>
        <v/>
      </c>
      <c r="B72" s="179" t="str">
        <f ca="1">IF(ROWS($1:58)&gt;COUNT(Dong),"",OFFSET('331 - TH'!B$1,SMALL(Dong,ROWS($1:58)),))</f>
        <v/>
      </c>
      <c r="C72" s="179" t="str">
        <f ca="1">IF(ROWS($1:58)&gt;COUNT(Dong),"",OFFSET('331 - TH'!C$1,SMALL(Dong,ROWS($1:58)),))</f>
        <v/>
      </c>
      <c r="D72" s="180" t="str">
        <f ca="1">IF(ROWS($1:58)&gt;COUNT(Dong),"",OFFSET('331 - TH'!D$1,SMALL(Dong,ROWS($1:58)),))</f>
        <v/>
      </c>
      <c r="E72" s="181" t="str">
        <f ca="1">IF(ROWS($1:58)&gt;COUNT(Dong),"",OFFSET('331 - TH'!F$1,SMALL(Dong,ROWS($1:58)),))</f>
        <v/>
      </c>
      <c r="F72" s="182"/>
      <c r="G72" s="182" t="str">
        <f ca="1">IF(ROWS($1:58)&gt;COUNT(Dong),"",OFFSET('331 - TH'!G$1,SMALL(Dong,ROWS($1:58)),))</f>
        <v/>
      </c>
      <c r="H72" s="182" t="str">
        <f ca="1">IF(ROWS($1:58)&gt;COUNT(Dong),"",OFFSET('331 - TH'!H$1,SMALL(Dong,ROWS($1:58)),))</f>
        <v/>
      </c>
      <c r="I72" s="88">
        <f t="shared" ca="1" si="8"/>
        <v>0</v>
      </c>
      <c r="J72" s="88">
        <f t="shared" ca="1" si="9"/>
        <v>0</v>
      </c>
    </row>
    <row r="73" spans="1:10" s="185" customFormat="1" ht="16.5" customHeight="1">
      <c r="A73" s="179" t="str">
        <f ca="1">IF(ROWS($1:59)&gt;COUNT(Dong),"",OFFSET('331 - TH'!A$1,SMALL(Dong,ROWS($1:59)),))</f>
        <v/>
      </c>
      <c r="B73" s="179" t="str">
        <f ca="1">IF(ROWS($1:59)&gt;COUNT(Dong),"",OFFSET('331 - TH'!B$1,SMALL(Dong,ROWS($1:59)),))</f>
        <v/>
      </c>
      <c r="C73" s="179" t="str">
        <f ca="1">IF(ROWS($1:59)&gt;COUNT(Dong),"",OFFSET('331 - TH'!C$1,SMALL(Dong,ROWS($1:59)),))</f>
        <v/>
      </c>
      <c r="D73" s="180" t="str">
        <f ca="1">IF(ROWS($1:59)&gt;COUNT(Dong),"",OFFSET('331 - TH'!D$1,SMALL(Dong,ROWS($1:59)),))</f>
        <v/>
      </c>
      <c r="E73" s="181" t="str">
        <f ca="1">IF(ROWS($1:59)&gt;COUNT(Dong),"",OFFSET('331 - TH'!F$1,SMALL(Dong,ROWS($1:59)),))</f>
        <v/>
      </c>
      <c r="F73" s="182"/>
      <c r="G73" s="182" t="str">
        <f ca="1">IF(ROWS($1:59)&gt;COUNT(Dong),"",OFFSET('331 - TH'!G$1,SMALL(Dong,ROWS($1:59)),))</f>
        <v/>
      </c>
      <c r="H73" s="182" t="str">
        <f ca="1">IF(ROWS($1:59)&gt;COUNT(Dong),"",OFFSET('331 - TH'!H$1,SMALL(Dong,ROWS($1:59)),))</f>
        <v/>
      </c>
      <c r="I73" s="88">
        <f t="shared" ca="1" si="8"/>
        <v>0</v>
      </c>
      <c r="J73" s="88">
        <f t="shared" ca="1" si="9"/>
        <v>0</v>
      </c>
    </row>
    <row r="74" spans="1:10" s="185" customFormat="1" ht="16.5" customHeight="1">
      <c r="A74" s="179" t="str">
        <f ca="1">IF(ROWS($1:60)&gt;COUNT(Dong),"",OFFSET('331 - TH'!A$1,SMALL(Dong,ROWS($1:60)),))</f>
        <v/>
      </c>
      <c r="B74" s="179" t="str">
        <f ca="1">IF(ROWS($1:60)&gt;COUNT(Dong),"",OFFSET('331 - TH'!B$1,SMALL(Dong,ROWS($1:60)),))</f>
        <v/>
      </c>
      <c r="C74" s="179" t="str">
        <f ca="1">IF(ROWS($1:60)&gt;COUNT(Dong),"",OFFSET('331 - TH'!C$1,SMALL(Dong,ROWS($1:60)),))</f>
        <v/>
      </c>
      <c r="D74" s="180" t="str">
        <f ca="1">IF(ROWS($1:60)&gt;COUNT(Dong),"",OFFSET('331 - TH'!D$1,SMALL(Dong,ROWS($1:60)),))</f>
        <v/>
      </c>
      <c r="E74" s="181" t="str">
        <f ca="1">IF(ROWS($1:60)&gt;COUNT(Dong),"",OFFSET('331 - TH'!F$1,SMALL(Dong,ROWS($1:60)),))</f>
        <v/>
      </c>
      <c r="F74" s="182"/>
      <c r="G74" s="182" t="str">
        <f ca="1">IF(ROWS($1:60)&gt;COUNT(Dong),"",OFFSET('331 - TH'!G$1,SMALL(Dong,ROWS($1:60)),))</f>
        <v/>
      </c>
      <c r="H74" s="182" t="str">
        <f ca="1">IF(ROWS($1:60)&gt;COUNT(Dong),"",OFFSET('331 - TH'!H$1,SMALL(Dong,ROWS($1:60)),))</f>
        <v/>
      </c>
      <c r="I74" s="88">
        <f t="shared" ca="1" si="8"/>
        <v>0</v>
      </c>
      <c r="J74" s="88">
        <f t="shared" ca="1" si="9"/>
        <v>0</v>
      </c>
    </row>
    <row r="75" spans="1:10" s="185" customFormat="1" ht="16.5" customHeight="1">
      <c r="A75" s="179" t="str">
        <f ca="1">IF(ROWS($1:61)&gt;COUNT(Dong),"",OFFSET('331 - TH'!A$1,SMALL(Dong,ROWS($1:61)),))</f>
        <v/>
      </c>
      <c r="B75" s="179" t="str">
        <f ca="1">IF(ROWS($1:61)&gt;COUNT(Dong),"",OFFSET('331 - TH'!B$1,SMALL(Dong,ROWS($1:61)),))</f>
        <v/>
      </c>
      <c r="C75" s="179" t="str">
        <f ca="1">IF(ROWS($1:61)&gt;COUNT(Dong),"",OFFSET('331 - TH'!C$1,SMALL(Dong,ROWS($1:61)),))</f>
        <v/>
      </c>
      <c r="D75" s="180" t="str">
        <f ca="1">IF(ROWS($1:61)&gt;COUNT(Dong),"",OFFSET('331 - TH'!D$1,SMALL(Dong,ROWS($1:61)),))</f>
        <v/>
      </c>
      <c r="E75" s="181" t="str">
        <f ca="1">IF(ROWS($1:61)&gt;COUNT(Dong),"",OFFSET('331 - TH'!F$1,SMALL(Dong,ROWS($1:61)),))</f>
        <v/>
      </c>
      <c r="F75" s="182"/>
      <c r="G75" s="182" t="str">
        <f ca="1">IF(ROWS($1:61)&gt;COUNT(Dong),"",OFFSET('331 - TH'!G$1,SMALL(Dong,ROWS($1:61)),))</f>
        <v/>
      </c>
      <c r="H75" s="182" t="str">
        <f ca="1">IF(ROWS($1:61)&gt;COUNT(Dong),"",OFFSET('331 - TH'!H$1,SMALL(Dong,ROWS($1:61)),))</f>
        <v/>
      </c>
      <c r="I75" s="88">
        <f t="shared" ca="1" si="8"/>
        <v>0</v>
      </c>
      <c r="J75" s="88">
        <f t="shared" ca="1" si="9"/>
        <v>0</v>
      </c>
    </row>
    <row r="76" spans="1:10" s="185" customFormat="1" ht="16.5" customHeight="1">
      <c r="A76" s="179" t="str">
        <f ca="1">IF(ROWS($1:62)&gt;COUNT(Dong),"",OFFSET('331 - TH'!A$1,SMALL(Dong,ROWS($1:62)),))</f>
        <v/>
      </c>
      <c r="B76" s="179" t="str">
        <f ca="1">IF(ROWS($1:62)&gt;COUNT(Dong),"",OFFSET('331 - TH'!B$1,SMALL(Dong,ROWS($1:62)),))</f>
        <v/>
      </c>
      <c r="C76" s="179" t="str">
        <f ca="1">IF(ROWS($1:62)&gt;COUNT(Dong),"",OFFSET('331 - TH'!C$1,SMALL(Dong,ROWS($1:62)),))</f>
        <v/>
      </c>
      <c r="D76" s="180" t="str">
        <f ca="1">IF(ROWS($1:62)&gt;COUNT(Dong),"",OFFSET('331 - TH'!D$1,SMALL(Dong,ROWS($1:62)),))</f>
        <v/>
      </c>
      <c r="E76" s="181" t="str">
        <f ca="1">IF(ROWS($1:62)&gt;COUNT(Dong),"",OFFSET('331 - TH'!F$1,SMALL(Dong,ROWS($1:62)),))</f>
        <v/>
      </c>
      <c r="F76" s="182"/>
      <c r="G76" s="182" t="str">
        <f ca="1">IF(ROWS($1:62)&gt;COUNT(Dong),"",OFFSET('331 - TH'!G$1,SMALL(Dong,ROWS($1:62)),))</f>
        <v/>
      </c>
      <c r="H76" s="182" t="str">
        <f ca="1">IF(ROWS($1:62)&gt;COUNT(Dong),"",OFFSET('331 - TH'!H$1,SMALL(Dong,ROWS($1:62)),))</f>
        <v/>
      </c>
      <c r="I76" s="88">
        <f t="shared" ca="1" si="8"/>
        <v>0</v>
      </c>
      <c r="J76" s="88">
        <f t="shared" ca="1" si="9"/>
        <v>0</v>
      </c>
    </row>
    <row r="77" spans="1:10" s="185" customFormat="1" ht="16.5" customHeight="1">
      <c r="A77" s="179" t="str">
        <f ca="1">IF(ROWS($1:63)&gt;COUNT(Dong),"",OFFSET('331 - TH'!A$1,SMALL(Dong,ROWS($1:63)),))</f>
        <v/>
      </c>
      <c r="B77" s="179" t="str">
        <f ca="1">IF(ROWS($1:63)&gt;COUNT(Dong),"",OFFSET('331 - TH'!B$1,SMALL(Dong,ROWS($1:63)),))</f>
        <v/>
      </c>
      <c r="C77" s="179" t="str">
        <f ca="1">IF(ROWS($1:63)&gt;COUNT(Dong),"",OFFSET('331 - TH'!C$1,SMALL(Dong,ROWS($1:63)),))</f>
        <v/>
      </c>
      <c r="D77" s="180" t="str">
        <f ca="1">IF(ROWS($1:63)&gt;COUNT(Dong),"",OFFSET('331 - TH'!D$1,SMALL(Dong,ROWS($1:63)),))</f>
        <v/>
      </c>
      <c r="E77" s="181" t="str">
        <f ca="1">IF(ROWS($1:63)&gt;COUNT(Dong),"",OFFSET('331 - TH'!F$1,SMALL(Dong,ROWS($1:63)),))</f>
        <v/>
      </c>
      <c r="F77" s="182"/>
      <c r="G77" s="182" t="str">
        <f ca="1">IF(ROWS($1:63)&gt;COUNT(Dong),"",OFFSET('331 - TH'!G$1,SMALL(Dong,ROWS($1:63)),))</f>
        <v/>
      </c>
      <c r="H77" s="182" t="str">
        <f ca="1">IF(ROWS($1:63)&gt;COUNT(Dong),"",OFFSET('331 - TH'!H$1,SMALL(Dong,ROWS($1:63)),))</f>
        <v/>
      </c>
      <c r="I77" s="88">
        <f t="shared" ca="1" si="8"/>
        <v>0</v>
      </c>
      <c r="J77" s="88">
        <f t="shared" ca="1" si="9"/>
        <v>0</v>
      </c>
    </row>
    <row r="78" spans="1:10" s="185" customFormat="1" ht="16.5" customHeight="1">
      <c r="A78" s="179" t="str">
        <f ca="1">IF(ROWS($1:64)&gt;COUNT(Dong),"",OFFSET('331 - TH'!A$1,SMALL(Dong,ROWS($1:64)),))</f>
        <v/>
      </c>
      <c r="B78" s="179" t="str">
        <f ca="1">IF(ROWS($1:64)&gt;COUNT(Dong),"",OFFSET('331 - TH'!B$1,SMALL(Dong,ROWS($1:64)),))</f>
        <v/>
      </c>
      <c r="C78" s="179" t="str">
        <f ca="1">IF(ROWS($1:64)&gt;COUNT(Dong),"",OFFSET('331 - TH'!C$1,SMALL(Dong,ROWS($1:64)),))</f>
        <v/>
      </c>
      <c r="D78" s="180" t="str">
        <f ca="1">IF(ROWS($1:64)&gt;COUNT(Dong),"",OFFSET('331 - TH'!D$1,SMALL(Dong,ROWS($1:64)),))</f>
        <v/>
      </c>
      <c r="E78" s="181" t="str">
        <f ca="1">IF(ROWS($1:64)&gt;COUNT(Dong),"",OFFSET('331 - TH'!F$1,SMALL(Dong,ROWS($1:64)),))</f>
        <v/>
      </c>
      <c r="F78" s="182"/>
      <c r="G78" s="182" t="str">
        <f ca="1">IF(ROWS($1:64)&gt;COUNT(Dong),"",OFFSET('331 - TH'!G$1,SMALL(Dong,ROWS($1:64)),))</f>
        <v/>
      </c>
      <c r="H78" s="182" t="str">
        <f ca="1">IF(ROWS($1:64)&gt;COUNT(Dong),"",OFFSET('331 - TH'!H$1,SMALL(Dong,ROWS($1:64)),))</f>
        <v/>
      </c>
      <c r="I78" s="88">
        <f t="shared" ca="1" si="8"/>
        <v>0</v>
      </c>
      <c r="J78" s="88">
        <f t="shared" ca="1" si="9"/>
        <v>0</v>
      </c>
    </row>
    <row r="79" spans="1:10" s="185" customFormat="1" ht="16.5" customHeight="1">
      <c r="A79" s="179" t="str">
        <f ca="1">IF(ROWS($1:65)&gt;COUNT(Dong),"",OFFSET('331 - TH'!A$1,SMALL(Dong,ROWS($1:65)),))</f>
        <v/>
      </c>
      <c r="B79" s="179" t="str">
        <f ca="1">IF(ROWS($1:65)&gt;COUNT(Dong),"",OFFSET('331 - TH'!B$1,SMALL(Dong,ROWS($1:65)),))</f>
        <v/>
      </c>
      <c r="C79" s="179" t="str">
        <f ca="1">IF(ROWS($1:65)&gt;COUNT(Dong),"",OFFSET('331 - TH'!C$1,SMALL(Dong,ROWS($1:65)),))</f>
        <v/>
      </c>
      <c r="D79" s="180" t="str">
        <f ca="1">IF(ROWS($1:65)&gt;COUNT(Dong),"",OFFSET('331 - TH'!D$1,SMALL(Dong,ROWS($1:65)),))</f>
        <v/>
      </c>
      <c r="E79" s="181" t="str">
        <f ca="1">IF(ROWS($1:65)&gt;COUNT(Dong),"",OFFSET('331 - TH'!F$1,SMALL(Dong,ROWS($1:65)),))</f>
        <v/>
      </c>
      <c r="F79" s="182"/>
      <c r="G79" s="182" t="str">
        <f ca="1">IF(ROWS($1:65)&gt;COUNT(Dong),"",OFFSET('331 - TH'!G$1,SMALL(Dong,ROWS($1:65)),))</f>
        <v/>
      </c>
      <c r="H79" s="182" t="str">
        <f ca="1">IF(ROWS($1:65)&gt;COUNT(Dong),"",OFFSET('331 - TH'!H$1,SMALL(Dong,ROWS($1:65)),))</f>
        <v/>
      </c>
      <c r="I79" s="88">
        <f t="shared" ca="1" si="8"/>
        <v>0</v>
      </c>
      <c r="J79" s="88">
        <f t="shared" ca="1" si="9"/>
        <v>0</v>
      </c>
    </row>
    <row r="80" spans="1:10" s="185" customFormat="1" ht="16.5" customHeight="1">
      <c r="A80" s="179" t="str">
        <f ca="1">IF(ROWS($1:66)&gt;COUNT(Dong),"",OFFSET('331 - TH'!A$1,SMALL(Dong,ROWS($1:66)),))</f>
        <v/>
      </c>
      <c r="B80" s="179" t="str">
        <f ca="1">IF(ROWS($1:66)&gt;COUNT(Dong),"",OFFSET('331 - TH'!B$1,SMALL(Dong,ROWS($1:66)),))</f>
        <v/>
      </c>
      <c r="C80" s="179" t="str">
        <f ca="1">IF(ROWS($1:66)&gt;COUNT(Dong),"",OFFSET('331 - TH'!C$1,SMALL(Dong,ROWS($1:66)),))</f>
        <v/>
      </c>
      <c r="D80" s="180" t="str">
        <f ca="1">IF(ROWS($1:66)&gt;COUNT(Dong),"",OFFSET('331 - TH'!D$1,SMALL(Dong,ROWS($1:66)),))</f>
        <v/>
      </c>
      <c r="E80" s="181" t="str">
        <f ca="1">IF(ROWS($1:66)&gt;COUNT(Dong),"",OFFSET('331 - TH'!F$1,SMALL(Dong,ROWS($1:66)),))</f>
        <v/>
      </c>
      <c r="F80" s="182"/>
      <c r="G80" s="182" t="str">
        <f ca="1">IF(ROWS($1:66)&gt;COUNT(Dong),"",OFFSET('331 - TH'!G$1,SMALL(Dong,ROWS($1:66)),))</f>
        <v/>
      </c>
      <c r="H80" s="182" t="str">
        <f ca="1">IF(ROWS($1:66)&gt;COUNT(Dong),"",OFFSET('331 - TH'!H$1,SMALL(Dong,ROWS($1:66)),))</f>
        <v/>
      </c>
      <c r="I80" s="88">
        <f t="shared" ca="1" si="8"/>
        <v>0</v>
      </c>
      <c r="J80" s="88">
        <f t="shared" ca="1" si="9"/>
        <v>0</v>
      </c>
    </row>
    <row r="81" spans="1:10" s="185" customFormat="1" ht="16.5" customHeight="1">
      <c r="A81" s="179" t="str">
        <f ca="1">IF(ROWS($1:67)&gt;COUNT(Dong),"",OFFSET('331 - TH'!A$1,SMALL(Dong,ROWS($1:67)),))</f>
        <v/>
      </c>
      <c r="B81" s="179" t="str">
        <f ca="1">IF(ROWS($1:67)&gt;COUNT(Dong),"",OFFSET('331 - TH'!B$1,SMALL(Dong,ROWS($1:67)),))</f>
        <v/>
      </c>
      <c r="C81" s="179" t="str">
        <f ca="1">IF(ROWS($1:67)&gt;COUNT(Dong),"",OFFSET('331 - TH'!C$1,SMALL(Dong,ROWS($1:67)),))</f>
        <v/>
      </c>
      <c r="D81" s="180" t="str">
        <f ca="1">IF(ROWS($1:67)&gt;COUNT(Dong),"",OFFSET('331 - TH'!D$1,SMALL(Dong,ROWS($1:67)),))</f>
        <v/>
      </c>
      <c r="E81" s="181" t="str">
        <f ca="1">IF(ROWS($1:67)&gt;COUNT(Dong),"",OFFSET('331 - TH'!F$1,SMALL(Dong,ROWS($1:67)),))</f>
        <v/>
      </c>
      <c r="F81" s="182"/>
      <c r="G81" s="182" t="str">
        <f ca="1">IF(ROWS($1:67)&gt;COUNT(Dong),"",OFFSET('331 - TH'!G$1,SMALL(Dong,ROWS($1:67)),))</f>
        <v/>
      </c>
      <c r="H81" s="182" t="str">
        <f ca="1">IF(ROWS($1:67)&gt;COUNT(Dong),"",OFFSET('331 - TH'!H$1,SMALL(Dong,ROWS($1:67)),))</f>
        <v/>
      </c>
      <c r="I81" s="88">
        <f t="shared" ca="1" si="8"/>
        <v>0</v>
      </c>
      <c r="J81" s="88">
        <f t="shared" ca="1" si="9"/>
        <v>0</v>
      </c>
    </row>
    <row r="82" spans="1:10" s="185" customFormat="1" ht="16.5" customHeight="1">
      <c r="A82" s="179" t="str">
        <f ca="1">IF(ROWS($1:68)&gt;COUNT(Dong),"",OFFSET('331 - TH'!A$1,SMALL(Dong,ROWS($1:68)),))</f>
        <v/>
      </c>
      <c r="B82" s="179" t="str">
        <f ca="1">IF(ROWS($1:68)&gt;COUNT(Dong),"",OFFSET('331 - TH'!B$1,SMALL(Dong,ROWS($1:68)),))</f>
        <v/>
      </c>
      <c r="C82" s="179" t="str">
        <f ca="1">IF(ROWS($1:68)&gt;COUNT(Dong),"",OFFSET('331 - TH'!C$1,SMALL(Dong,ROWS($1:68)),))</f>
        <v/>
      </c>
      <c r="D82" s="180" t="str">
        <f ca="1">IF(ROWS($1:68)&gt;COUNT(Dong),"",OFFSET('331 - TH'!D$1,SMALL(Dong,ROWS($1:68)),))</f>
        <v/>
      </c>
      <c r="E82" s="181" t="str">
        <f ca="1">IF(ROWS($1:68)&gt;COUNT(Dong),"",OFFSET('331 - TH'!F$1,SMALL(Dong,ROWS($1:68)),))</f>
        <v/>
      </c>
      <c r="F82" s="182"/>
      <c r="G82" s="182" t="str">
        <f ca="1">IF(ROWS($1:68)&gt;COUNT(Dong),"",OFFSET('331 - TH'!G$1,SMALL(Dong,ROWS($1:68)),))</f>
        <v/>
      </c>
      <c r="H82" s="182" t="str">
        <f ca="1">IF(ROWS($1:68)&gt;COUNT(Dong),"",OFFSET('331 - TH'!H$1,SMALL(Dong,ROWS($1:68)),))</f>
        <v/>
      </c>
      <c r="I82" s="88">
        <f t="shared" ca="1" si="8"/>
        <v>0</v>
      </c>
      <c r="J82" s="88">
        <f t="shared" ca="1" si="9"/>
        <v>0</v>
      </c>
    </row>
    <row r="83" spans="1:10" s="185" customFormat="1" ht="16.5" customHeight="1">
      <c r="A83" s="179" t="str">
        <f ca="1">IF(ROWS($1:69)&gt;COUNT(Dong),"",OFFSET('331 - TH'!A$1,SMALL(Dong,ROWS($1:69)),))</f>
        <v/>
      </c>
      <c r="B83" s="179" t="str">
        <f ca="1">IF(ROWS($1:69)&gt;COUNT(Dong),"",OFFSET('331 - TH'!B$1,SMALL(Dong,ROWS($1:69)),))</f>
        <v/>
      </c>
      <c r="C83" s="179" t="str">
        <f ca="1">IF(ROWS($1:69)&gt;COUNT(Dong),"",OFFSET('331 - TH'!C$1,SMALL(Dong,ROWS($1:69)),))</f>
        <v/>
      </c>
      <c r="D83" s="180" t="str">
        <f ca="1">IF(ROWS($1:69)&gt;COUNT(Dong),"",OFFSET('331 - TH'!D$1,SMALL(Dong,ROWS($1:69)),))</f>
        <v/>
      </c>
      <c r="E83" s="181" t="str">
        <f ca="1">IF(ROWS($1:69)&gt;COUNT(Dong),"",OFFSET('331 - TH'!F$1,SMALL(Dong,ROWS($1:69)),))</f>
        <v/>
      </c>
      <c r="F83" s="182"/>
      <c r="G83" s="182" t="str">
        <f ca="1">IF(ROWS($1:69)&gt;COUNT(Dong),"",OFFSET('331 - TH'!G$1,SMALL(Dong,ROWS($1:69)),))</f>
        <v/>
      </c>
      <c r="H83" s="182" t="str">
        <f ca="1">IF(ROWS($1:69)&gt;COUNT(Dong),"",OFFSET('331 - TH'!H$1,SMALL(Dong,ROWS($1:69)),))</f>
        <v/>
      </c>
      <c r="I83" s="88">
        <f t="shared" ca="1" si="8"/>
        <v>0</v>
      </c>
      <c r="J83" s="88">
        <f t="shared" ca="1" si="9"/>
        <v>0</v>
      </c>
    </row>
    <row r="84" spans="1:10" s="185" customFormat="1" ht="16.5" customHeight="1">
      <c r="A84" s="179" t="str">
        <f ca="1">IF(ROWS($1:70)&gt;COUNT(Dong),"",OFFSET('331 - TH'!A$1,SMALL(Dong,ROWS($1:70)),))</f>
        <v/>
      </c>
      <c r="B84" s="179" t="str">
        <f ca="1">IF(ROWS($1:70)&gt;COUNT(Dong),"",OFFSET('331 - TH'!B$1,SMALL(Dong,ROWS($1:70)),))</f>
        <v/>
      </c>
      <c r="C84" s="179" t="str">
        <f ca="1">IF(ROWS($1:70)&gt;COUNT(Dong),"",OFFSET('331 - TH'!C$1,SMALL(Dong,ROWS($1:70)),))</f>
        <v/>
      </c>
      <c r="D84" s="180" t="str">
        <f ca="1">IF(ROWS($1:70)&gt;COUNT(Dong),"",OFFSET('331 - TH'!D$1,SMALL(Dong,ROWS($1:70)),))</f>
        <v/>
      </c>
      <c r="E84" s="181" t="str">
        <f ca="1">IF(ROWS($1:70)&gt;COUNT(Dong),"",OFFSET('331 - TH'!F$1,SMALL(Dong,ROWS($1:70)),))</f>
        <v/>
      </c>
      <c r="F84" s="182"/>
      <c r="G84" s="182" t="str">
        <f ca="1">IF(ROWS($1:70)&gt;COUNT(Dong),"",OFFSET('331 - TH'!G$1,SMALL(Dong,ROWS($1:70)),))</f>
        <v/>
      </c>
      <c r="H84" s="182" t="str">
        <f ca="1">IF(ROWS($1:70)&gt;COUNT(Dong),"",OFFSET('331 - TH'!H$1,SMALL(Dong,ROWS($1:70)),))</f>
        <v/>
      </c>
      <c r="I84" s="88">
        <f t="shared" ca="1" si="8"/>
        <v>0</v>
      </c>
      <c r="J84" s="88">
        <f t="shared" ca="1" si="9"/>
        <v>0</v>
      </c>
    </row>
    <row r="85" spans="1:10" s="185" customFormat="1" ht="16.5" customHeight="1">
      <c r="A85" s="179" t="str">
        <f ca="1">IF(ROWS($1:71)&gt;COUNT(Dong),"",OFFSET('331 - TH'!A$1,SMALL(Dong,ROWS($1:71)),))</f>
        <v/>
      </c>
      <c r="B85" s="179" t="str">
        <f ca="1">IF(ROWS($1:71)&gt;COUNT(Dong),"",OFFSET('331 - TH'!B$1,SMALL(Dong,ROWS($1:71)),))</f>
        <v/>
      </c>
      <c r="C85" s="179" t="str">
        <f ca="1">IF(ROWS($1:71)&gt;COUNT(Dong),"",OFFSET('331 - TH'!C$1,SMALL(Dong,ROWS($1:71)),))</f>
        <v/>
      </c>
      <c r="D85" s="180" t="str">
        <f ca="1">IF(ROWS($1:71)&gt;COUNT(Dong),"",OFFSET('331 - TH'!D$1,SMALL(Dong,ROWS($1:71)),))</f>
        <v/>
      </c>
      <c r="E85" s="181" t="str">
        <f ca="1">IF(ROWS($1:71)&gt;COUNT(Dong),"",OFFSET('331 - TH'!F$1,SMALL(Dong,ROWS($1:71)),))</f>
        <v/>
      </c>
      <c r="F85" s="182"/>
      <c r="G85" s="182" t="str">
        <f ca="1">IF(ROWS($1:71)&gt;COUNT(Dong),"",OFFSET('331 - TH'!G$1,SMALL(Dong,ROWS($1:71)),))</f>
        <v/>
      </c>
      <c r="H85" s="182" t="str">
        <f ca="1">IF(ROWS($1:71)&gt;COUNT(Dong),"",OFFSET('331 - TH'!H$1,SMALL(Dong,ROWS($1:71)),))</f>
        <v/>
      </c>
      <c r="I85" s="88">
        <f t="shared" ca="1" si="8"/>
        <v>0</v>
      </c>
      <c r="J85" s="88">
        <f t="shared" ca="1" si="9"/>
        <v>0</v>
      </c>
    </row>
    <row r="86" spans="1:10" s="185" customFormat="1" ht="16.5" customHeight="1">
      <c r="A86" s="179" t="str">
        <f ca="1">IF(ROWS($1:72)&gt;COUNT(Dong),"",OFFSET('331 - TH'!A$1,SMALL(Dong,ROWS($1:72)),))</f>
        <v/>
      </c>
      <c r="B86" s="179" t="str">
        <f ca="1">IF(ROWS($1:72)&gt;COUNT(Dong),"",OFFSET('331 - TH'!B$1,SMALL(Dong,ROWS($1:72)),))</f>
        <v/>
      </c>
      <c r="C86" s="179" t="str">
        <f ca="1">IF(ROWS($1:72)&gt;COUNT(Dong),"",OFFSET('331 - TH'!C$1,SMALL(Dong,ROWS($1:72)),))</f>
        <v/>
      </c>
      <c r="D86" s="180" t="str">
        <f ca="1">IF(ROWS($1:72)&gt;COUNT(Dong),"",OFFSET('331 - TH'!D$1,SMALL(Dong,ROWS($1:72)),))</f>
        <v/>
      </c>
      <c r="E86" s="181" t="str">
        <f ca="1">IF(ROWS($1:72)&gt;COUNT(Dong),"",OFFSET('331 - TH'!F$1,SMALL(Dong,ROWS($1:72)),))</f>
        <v/>
      </c>
      <c r="F86" s="182"/>
      <c r="G86" s="182" t="str">
        <f ca="1">IF(ROWS($1:72)&gt;COUNT(Dong),"",OFFSET('331 - TH'!G$1,SMALL(Dong,ROWS($1:72)),))</f>
        <v/>
      </c>
      <c r="H86" s="182" t="str">
        <f ca="1">IF(ROWS($1:72)&gt;COUNT(Dong),"",OFFSET('331 - TH'!H$1,SMALL(Dong,ROWS($1:72)),))</f>
        <v/>
      </c>
      <c r="I86" s="88">
        <f t="shared" ca="1" si="8"/>
        <v>0</v>
      </c>
      <c r="J86" s="88">
        <f t="shared" ca="1" si="9"/>
        <v>0</v>
      </c>
    </row>
    <row r="87" spans="1:10" s="185" customFormat="1" ht="16.5" customHeight="1">
      <c r="A87" s="179" t="str">
        <f ca="1">IF(ROWS($1:73)&gt;COUNT(Dong),"",OFFSET('331 - TH'!A$1,SMALL(Dong,ROWS($1:73)),))</f>
        <v/>
      </c>
      <c r="B87" s="179" t="str">
        <f ca="1">IF(ROWS($1:73)&gt;COUNT(Dong),"",OFFSET('331 - TH'!B$1,SMALL(Dong,ROWS($1:73)),))</f>
        <v/>
      </c>
      <c r="C87" s="179" t="str">
        <f ca="1">IF(ROWS($1:73)&gt;COUNT(Dong),"",OFFSET('331 - TH'!C$1,SMALL(Dong,ROWS($1:73)),))</f>
        <v/>
      </c>
      <c r="D87" s="180" t="str">
        <f ca="1">IF(ROWS($1:73)&gt;COUNT(Dong),"",OFFSET('331 - TH'!D$1,SMALL(Dong,ROWS($1:73)),))</f>
        <v/>
      </c>
      <c r="E87" s="181" t="str">
        <f ca="1">IF(ROWS($1:73)&gt;COUNT(Dong),"",OFFSET('331 - TH'!F$1,SMALL(Dong,ROWS($1:73)),))</f>
        <v/>
      </c>
      <c r="F87" s="182"/>
      <c r="G87" s="182" t="str">
        <f ca="1">IF(ROWS($1:73)&gt;COUNT(Dong),"",OFFSET('331 - TH'!G$1,SMALL(Dong,ROWS($1:73)),))</f>
        <v/>
      </c>
      <c r="H87" s="182" t="str">
        <f ca="1">IF(ROWS($1:73)&gt;COUNT(Dong),"",OFFSET('331 - TH'!H$1,SMALL(Dong,ROWS($1:73)),))</f>
        <v/>
      </c>
      <c r="I87" s="88">
        <f t="shared" ca="1" si="8"/>
        <v>0</v>
      </c>
      <c r="J87" s="88">
        <f t="shared" ca="1" si="9"/>
        <v>0</v>
      </c>
    </row>
    <row r="88" spans="1:10" s="185" customFormat="1" ht="16.5" customHeight="1">
      <c r="A88" s="179" t="str">
        <f ca="1">IF(ROWS($1:74)&gt;COUNT(Dong),"",OFFSET('331 - TH'!A$1,SMALL(Dong,ROWS($1:74)),))</f>
        <v/>
      </c>
      <c r="B88" s="179" t="str">
        <f ca="1">IF(ROWS($1:74)&gt;COUNT(Dong),"",OFFSET('331 - TH'!B$1,SMALL(Dong,ROWS($1:74)),))</f>
        <v/>
      </c>
      <c r="C88" s="179" t="str">
        <f ca="1">IF(ROWS($1:74)&gt;COUNT(Dong),"",OFFSET('331 - TH'!C$1,SMALL(Dong,ROWS($1:74)),))</f>
        <v/>
      </c>
      <c r="D88" s="180" t="str">
        <f ca="1">IF(ROWS($1:74)&gt;COUNT(Dong),"",OFFSET('331 - TH'!D$1,SMALL(Dong,ROWS($1:74)),))</f>
        <v/>
      </c>
      <c r="E88" s="181" t="str">
        <f ca="1">IF(ROWS($1:74)&gt;COUNT(Dong),"",OFFSET('331 - TH'!F$1,SMALL(Dong,ROWS($1:74)),))</f>
        <v/>
      </c>
      <c r="F88" s="182"/>
      <c r="G88" s="182" t="str">
        <f ca="1">IF(ROWS($1:74)&gt;COUNT(Dong),"",OFFSET('331 - TH'!G$1,SMALL(Dong,ROWS($1:74)),))</f>
        <v/>
      </c>
      <c r="H88" s="182" t="str">
        <f ca="1">IF(ROWS($1:74)&gt;COUNT(Dong),"",OFFSET('331 - TH'!H$1,SMALL(Dong,ROWS($1:74)),))</f>
        <v/>
      </c>
      <c r="I88" s="88">
        <f t="shared" ca="1" si="8"/>
        <v>0</v>
      </c>
      <c r="J88" s="88">
        <f t="shared" ca="1" si="9"/>
        <v>0</v>
      </c>
    </row>
    <row r="89" spans="1:10" s="185" customFormat="1" ht="16.5" customHeight="1">
      <c r="A89" s="179" t="str">
        <f ca="1">IF(ROWS($1:75)&gt;COUNT(Dong),"",OFFSET('331 - TH'!A$1,SMALL(Dong,ROWS($1:75)),))</f>
        <v/>
      </c>
      <c r="B89" s="179" t="str">
        <f ca="1">IF(ROWS($1:75)&gt;COUNT(Dong),"",OFFSET('331 - TH'!B$1,SMALL(Dong,ROWS($1:75)),))</f>
        <v/>
      </c>
      <c r="C89" s="179" t="str">
        <f ca="1">IF(ROWS($1:75)&gt;COUNT(Dong),"",OFFSET('331 - TH'!C$1,SMALL(Dong,ROWS($1:75)),))</f>
        <v/>
      </c>
      <c r="D89" s="180" t="str">
        <f ca="1">IF(ROWS($1:75)&gt;COUNT(Dong),"",OFFSET('331 - TH'!D$1,SMALL(Dong,ROWS($1:75)),))</f>
        <v/>
      </c>
      <c r="E89" s="181" t="str">
        <f ca="1">IF(ROWS($1:75)&gt;COUNT(Dong),"",OFFSET('331 - TH'!F$1,SMALL(Dong,ROWS($1:75)),))</f>
        <v/>
      </c>
      <c r="F89" s="182"/>
      <c r="G89" s="182" t="str">
        <f ca="1">IF(ROWS($1:75)&gt;COUNT(Dong),"",OFFSET('331 - TH'!G$1,SMALL(Dong,ROWS($1:75)),))</f>
        <v/>
      </c>
      <c r="H89" s="182" t="str">
        <f ca="1">IF(ROWS($1:75)&gt;COUNT(Dong),"",OFFSET('331 - TH'!H$1,SMALL(Dong,ROWS($1:75)),))</f>
        <v/>
      </c>
      <c r="I89" s="88">
        <f t="shared" ca="1" si="8"/>
        <v>0</v>
      </c>
      <c r="J89" s="88">
        <f t="shared" ca="1" si="9"/>
        <v>0</v>
      </c>
    </row>
    <row r="90" spans="1:10" s="185" customFormat="1" ht="16.5" customHeight="1">
      <c r="A90" s="179" t="str">
        <f ca="1">IF(ROWS($1:76)&gt;COUNT(Dong),"",OFFSET('331 - TH'!A$1,SMALL(Dong,ROWS($1:76)),))</f>
        <v/>
      </c>
      <c r="B90" s="179" t="str">
        <f ca="1">IF(ROWS($1:76)&gt;COUNT(Dong),"",OFFSET('331 - TH'!B$1,SMALL(Dong,ROWS($1:76)),))</f>
        <v/>
      </c>
      <c r="C90" s="179" t="str">
        <f ca="1">IF(ROWS($1:76)&gt;COUNT(Dong),"",OFFSET('331 - TH'!C$1,SMALL(Dong,ROWS($1:76)),))</f>
        <v/>
      </c>
      <c r="D90" s="180" t="str">
        <f ca="1">IF(ROWS($1:76)&gt;COUNT(Dong),"",OFFSET('331 - TH'!D$1,SMALL(Dong,ROWS($1:76)),))</f>
        <v/>
      </c>
      <c r="E90" s="181" t="str">
        <f ca="1">IF(ROWS($1:76)&gt;COUNT(Dong),"",OFFSET('331 - TH'!F$1,SMALL(Dong,ROWS($1:76)),))</f>
        <v/>
      </c>
      <c r="F90" s="182"/>
      <c r="G90" s="182" t="str">
        <f ca="1">IF(ROWS($1:76)&gt;COUNT(Dong),"",OFFSET('331 - TH'!G$1,SMALL(Dong,ROWS($1:76)),))</f>
        <v/>
      </c>
      <c r="H90" s="182" t="str">
        <f ca="1">IF(ROWS($1:76)&gt;COUNT(Dong),"",OFFSET('331 - TH'!H$1,SMALL(Dong,ROWS($1:76)),))</f>
        <v/>
      </c>
      <c r="I90" s="88">
        <f t="shared" ca="1" si="8"/>
        <v>0</v>
      </c>
      <c r="J90" s="88">
        <f t="shared" ca="1" si="9"/>
        <v>0</v>
      </c>
    </row>
    <row r="91" spans="1:10" s="185" customFormat="1" ht="16.5" customHeight="1">
      <c r="A91" s="179" t="str">
        <f ca="1">IF(ROWS($1:77)&gt;COUNT(Dong),"",OFFSET('331 - TH'!A$1,SMALL(Dong,ROWS($1:77)),))</f>
        <v/>
      </c>
      <c r="B91" s="179" t="str">
        <f ca="1">IF(ROWS($1:77)&gt;COUNT(Dong),"",OFFSET('331 - TH'!B$1,SMALL(Dong,ROWS($1:77)),))</f>
        <v/>
      </c>
      <c r="C91" s="179" t="str">
        <f ca="1">IF(ROWS($1:77)&gt;COUNT(Dong),"",OFFSET('331 - TH'!C$1,SMALL(Dong,ROWS($1:77)),))</f>
        <v/>
      </c>
      <c r="D91" s="180" t="str">
        <f ca="1">IF(ROWS($1:77)&gt;COUNT(Dong),"",OFFSET('331 - TH'!D$1,SMALL(Dong,ROWS($1:77)),))</f>
        <v/>
      </c>
      <c r="E91" s="181" t="str">
        <f ca="1">IF(ROWS($1:77)&gt;COUNT(Dong),"",OFFSET('331 - TH'!F$1,SMALL(Dong,ROWS($1:77)),))</f>
        <v/>
      </c>
      <c r="F91" s="182"/>
      <c r="G91" s="182" t="str">
        <f ca="1">IF(ROWS($1:77)&gt;COUNT(Dong),"",OFFSET('331 - TH'!G$1,SMALL(Dong,ROWS($1:77)),))</f>
        <v/>
      </c>
      <c r="H91" s="182" t="str">
        <f ca="1">IF(ROWS($1:77)&gt;COUNT(Dong),"",OFFSET('331 - TH'!H$1,SMALL(Dong,ROWS($1:77)),))</f>
        <v/>
      </c>
      <c r="I91" s="88">
        <f t="shared" ca="1" si="8"/>
        <v>0</v>
      </c>
      <c r="J91" s="88">
        <f t="shared" ca="1" si="9"/>
        <v>0</v>
      </c>
    </row>
    <row r="92" spans="1:10" s="185" customFormat="1" ht="16.5" customHeight="1">
      <c r="A92" s="179" t="str">
        <f ca="1">IF(ROWS($1:78)&gt;COUNT(Dong),"",OFFSET('331 - TH'!A$1,SMALL(Dong,ROWS($1:78)),))</f>
        <v/>
      </c>
      <c r="B92" s="179" t="str">
        <f ca="1">IF(ROWS($1:78)&gt;COUNT(Dong),"",OFFSET('331 - TH'!B$1,SMALL(Dong,ROWS($1:78)),))</f>
        <v/>
      </c>
      <c r="C92" s="179" t="str">
        <f ca="1">IF(ROWS($1:78)&gt;COUNT(Dong),"",OFFSET('331 - TH'!C$1,SMALL(Dong,ROWS($1:78)),))</f>
        <v/>
      </c>
      <c r="D92" s="180" t="str">
        <f ca="1">IF(ROWS($1:78)&gt;COUNT(Dong),"",OFFSET('331 - TH'!D$1,SMALL(Dong,ROWS($1:78)),))</f>
        <v/>
      </c>
      <c r="E92" s="181" t="str">
        <f ca="1">IF(ROWS($1:78)&gt;COUNT(Dong),"",OFFSET('331 - TH'!F$1,SMALL(Dong,ROWS($1:78)),))</f>
        <v/>
      </c>
      <c r="F92" s="182"/>
      <c r="G92" s="182" t="str">
        <f ca="1">IF(ROWS($1:78)&gt;COUNT(Dong),"",OFFSET('331 - TH'!G$1,SMALL(Dong,ROWS($1:78)),))</f>
        <v/>
      </c>
      <c r="H92" s="182" t="str">
        <f ca="1">IF(ROWS($1:78)&gt;COUNT(Dong),"",OFFSET('331 - TH'!H$1,SMALL(Dong,ROWS($1:78)),))</f>
        <v/>
      </c>
      <c r="I92" s="88">
        <f t="shared" ca="1" si="8"/>
        <v>0</v>
      </c>
      <c r="J92" s="88">
        <f t="shared" ca="1" si="9"/>
        <v>0</v>
      </c>
    </row>
    <row r="93" spans="1:10" s="185" customFormat="1" ht="16.5" customHeight="1">
      <c r="A93" s="179" t="str">
        <f ca="1">IF(ROWS($1:79)&gt;COUNT(Dong),"",OFFSET('331 - TH'!A$1,SMALL(Dong,ROWS($1:79)),))</f>
        <v/>
      </c>
      <c r="B93" s="179" t="str">
        <f ca="1">IF(ROWS($1:79)&gt;COUNT(Dong),"",OFFSET('331 - TH'!B$1,SMALL(Dong,ROWS($1:79)),))</f>
        <v/>
      </c>
      <c r="C93" s="179" t="str">
        <f ca="1">IF(ROWS($1:79)&gt;COUNT(Dong),"",OFFSET('331 - TH'!C$1,SMALL(Dong,ROWS($1:79)),))</f>
        <v/>
      </c>
      <c r="D93" s="180" t="str">
        <f ca="1">IF(ROWS($1:79)&gt;COUNT(Dong),"",OFFSET('331 - TH'!D$1,SMALL(Dong,ROWS($1:79)),))</f>
        <v/>
      </c>
      <c r="E93" s="181" t="str">
        <f ca="1">IF(ROWS($1:79)&gt;COUNT(Dong),"",OFFSET('331 - TH'!F$1,SMALL(Dong,ROWS($1:79)),))</f>
        <v/>
      </c>
      <c r="F93" s="182"/>
      <c r="G93" s="182" t="str">
        <f ca="1">IF(ROWS($1:79)&gt;COUNT(Dong),"",OFFSET('331 - TH'!G$1,SMALL(Dong,ROWS($1:79)),))</f>
        <v/>
      </c>
      <c r="H93" s="182" t="str">
        <f ca="1">IF(ROWS($1:79)&gt;COUNT(Dong),"",OFFSET('331 - TH'!H$1,SMALL(Dong,ROWS($1:79)),))</f>
        <v/>
      </c>
      <c r="I93" s="88">
        <f t="shared" ca="1" si="8"/>
        <v>0</v>
      </c>
      <c r="J93" s="88">
        <f t="shared" ca="1" si="9"/>
        <v>0</v>
      </c>
    </row>
    <row r="94" spans="1:10" s="22" customFormat="1" ht="16.5" customHeight="1">
      <c r="A94" s="30"/>
      <c r="B94" s="30"/>
      <c r="C94" s="186"/>
      <c r="D94" s="187"/>
      <c r="E94" s="188"/>
      <c r="F94" s="182"/>
      <c r="G94" s="31"/>
      <c r="H94" s="31"/>
      <c r="I94" s="31"/>
      <c r="J94" s="31"/>
    </row>
    <row r="95" spans="1:10" s="22" customFormat="1" ht="16.5" customHeight="1">
      <c r="A95" s="177"/>
      <c r="B95" s="24"/>
      <c r="C95" s="189"/>
      <c r="D95" s="176" t="s">
        <v>18</v>
      </c>
      <c r="E95" s="24" t="s">
        <v>19</v>
      </c>
      <c r="F95" s="24" t="s">
        <v>19</v>
      </c>
      <c r="G95" s="190">
        <f ca="1">SUM(G15:G94)</f>
        <v>5610000</v>
      </c>
      <c r="H95" s="190">
        <f ca="1">SUM(H15:H94)</f>
        <v>5610000</v>
      </c>
      <c r="I95" s="190" t="s">
        <v>19</v>
      </c>
      <c r="J95" s="190" t="s">
        <v>19</v>
      </c>
    </row>
    <row r="96" spans="1:10" s="22" customFormat="1" ht="16.5" customHeight="1">
      <c r="A96" s="177"/>
      <c r="B96" s="24"/>
      <c r="C96" s="24"/>
      <c r="D96" s="176" t="s">
        <v>20</v>
      </c>
      <c r="E96" s="24" t="s">
        <v>19</v>
      </c>
      <c r="F96" s="24" t="s">
        <v>19</v>
      </c>
      <c r="G96" s="190" t="s">
        <v>19</v>
      </c>
      <c r="H96" s="190" t="s">
        <v>19</v>
      </c>
      <c r="I96" s="190">
        <f ca="1">IF(I14+G95-J14-H95&gt;0,I14+G95-J14-H95,0)</f>
        <v>0</v>
      </c>
      <c r="J96" s="190">
        <f ca="1">IF(J14+H95-I14-G95&gt;0,J14+H95-I14-G95,0)</f>
        <v>0</v>
      </c>
    </row>
    <row r="97" spans="1:10" s="22" customFormat="1" ht="14.25" customHeight="1">
      <c r="B97" s="23"/>
      <c r="C97" s="23"/>
      <c r="E97" s="23"/>
    </row>
    <row r="98" spans="1:10" s="22" customFormat="1" ht="14.25" customHeight="1">
      <c r="A98" s="191" t="s">
        <v>89</v>
      </c>
      <c r="B98" s="23"/>
      <c r="C98" s="23"/>
      <c r="E98" s="23"/>
    </row>
    <row r="99" spans="1:10" s="22" customFormat="1" ht="14.25" customHeight="1">
      <c r="A99" s="191" t="s">
        <v>90</v>
      </c>
      <c r="B99" s="23"/>
      <c r="C99" s="23"/>
      <c r="E99" s="23"/>
    </row>
    <row r="100" spans="1:10" s="22" customFormat="1" ht="14.25" customHeight="1">
      <c r="B100" s="23"/>
      <c r="C100" s="23"/>
      <c r="E100" s="278" t="s">
        <v>91</v>
      </c>
      <c r="F100" s="278"/>
      <c r="G100" s="278"/>
      <c r="H100" s="278"/>
      <c r="I100" s="278"/>
      <c r="J100" s="278"/>
    </row>
    <row r="101" spans="1:10" s="22" customFormat="1" ht="14.25" customHeight="1">
      <c r="A101" s="278" t="s">
        <v>21</v>
      </c>
      <c r="B101" s="278"/>
      <c r="C101" s="278"/>
      <c r="D101" s="278"/>
      <c r="E101" s="278" t="s">
        <v>22</v>
      </c>
      <c r="F101" s="278"/>
      <c r="G101" s="278"/>
      <c r="H101" s="278"/>
      <c r="I101" s="278"/>
      <c r="J101" s="278"/>
    </row>
    <row r="102" spans="1:10" s="22" customFormat="1" ht="14.25" customHeight="1">
      <c r="A102" s="278" t="s">
        <v>23</v>
      </c>
      <c r="B102" s="278"/>
      <c r="C102" s="278"/>
      <c r="D102" s="278"/>
      <c r="E102" s="278" t="s">
        <v>23</v>
      </c>
      <c r="F102" s="278"/>
      <c r="G102" s="278"/>
      <c r="H102" s="278"/>
      <c r="I102" s="278"/>
      <c r="J102" s="278"/>
    </row>
    <row r="103" spans="1:10" ht="15" customHeight="1"/>
    <row r="105" spans="1:10" ht="15" customHeight="1"/>
    <row r="107" spans="1:10" ht="15" customHeight="1"/>
  </sheetData>
  <mergeCells count="20">
    <mergeCell ref="A9:J9"/>
    <mergeCell ref="E8:H8"/>
    <mergeCell ref="A5:J5"/>
    <mergeCell ref="A6:J6"/>
    <mergeCell ref="H2:J2"/>
    <mergeCell ref="H3:J4"/>
    <mergeCell ref="A7:J7"/>
    <mergeCell ref="C10:J10"/>
    <mergeCell ref="I11:J11"/>
    <mergeCell ref="A11:A12"/>
    <mergeCell ref="B11:C11"/>
    <mergeCell ref="D11:D12"/>
    <mergeCell ref="E11:E12"/>
    <mergeCell ref="F11:F12"/>
    <mergeCell ref="G11:H11"/>
    <mergeCell ref="E100:J100"/>
    <mergeCell ref="A101:D101"/>
    <mergeCell ref="E101:J101"/>
    <mergeCell ref="A102:D102"/>
    <mergeCell ref="E102:J102"/>
  </mergeCells>
  <phoneticPr fontId="0" type="noConversion"/>
  <dataValidations count="2">
    <dataValidation type="list" allowBlank="1" showInputMessage="1" showErrorMessage="1" sqref="L5">
      <formula1>"CTGS,VL,NL"</formula1>
    </dataValidation>
    <dataValidation type="list" allowBlank="1" showInputMessage="1" showErrorMessage="1" sqref="E8:H8">
      <formula1>IF($L$5="CTGS",DSKH4,IF($L$5="VL",DSKH3,IF($L$5="NL",DSKH2,"")))</formula1>
    </dataValidation>
  </dataValidations>
  <printOptions horizontalCentered="1"/>
  <pageMargins left="0.66" right="0.16" top="0.37" bottom="0.37" header="0.16" footer="0.16"/>
  <pageSetup orientation="landscape" r:id="rId1"/>
  <headerFooter alignWithMargins="0">
    <oddFooter>&amp;RTrang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131</vt:lpstr>
      <vt:lpstr>131-TH</vt:lpstr>
      <vt:lpstr>131-CT</vt:lpstr>
      <vt:lpstr>331</vt:lpstr>
      <vt:lpstr>331 - TH</vt:lpstr>
      <vt:lpstr>331-CT</vt:lpstr>
      <vt:lpstr>DSC</vt:lpstr>
      <vt:lpstr>DSKH</vt:lpstr>
      <vt:lpstr>DSKH1</vt:lpstr>
      <vt:lpstr>DSKH2</vt:lpstr>
      <vt:lpstr>DSKH3</vt:lpstr>
      <vt:lpstr>DSKH4</vt:lpstr>
      <vt:lpstr>DSKHusd</vt:lpstr>
      <vt:lpstr>DSKHusd1</vt:lpstr>
      <vt:lpstr>DSN</vt:lpstr>
      <vt:lpstr>DSPS1</vt:lpstr>
      <vt:lpstr>DSPS2</vt:lpstr>
      <vt:lpstr>DSPS3</vt:lpstr>
      <vt:lpstr>DSPS4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 1</cp:lastModifiedBy>
  <cp:lastPrinted>2015-08-11T06:37:05Z</cp:lastPrinted>
  <dcterms:created xsi:type="dcterms:W3CDTF">2013-12-17T06:28:35Z</dcterms:created>
  <dcterms:modified xsi:type="dcterms:W3CDTF">2015-09-11T04:27:39Z</dcterms:modified>
</cp:coreProperties>
</file>