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345" windowWidth="13995" windowHeight="8445" tabRatio="920" activeTab="1"/>
  </bookViews>
  <sheets>
    <sheet name="TH" sheetId="47" r:id="rId1"/>
    <sheet name="1388-AL SG" sheetId="5" r:id="rId2"/>
    <sheet name="1388-DTT" sheetId="24" r:id="rId3"/>
    <sheet name="1388-TV" sheetId="44" r:id="rId4"/>
    <sheet name="1388-LTMT" sheetId="6" r:id="rId5"/>
    <sheet name="1388-LTH" sheetId="43" r:id="rId6"/>
    <sheet name="1388-GTGT" sheetId="27" r:id="rId7"/>
    <sheet name="3388" sheetId="18" r:id="rId8"/>
  </sheets>
  <externalReferences>
    <externalReference r:id="rId9"/>
    <externalReference r:id="rId10"/>
    <externalReference r:id="rId11"/>
  </externalReferences>
  <definedNames>
    <definedName name="_Fill" hidden="1">#REF!</definedName>
    <definedName name="_xlnm._FilterDatabase" localSheetId="1" hidden="1">'1388-AL SG'!$A$14:$J$32</definedName>
    <definedName name="_xlnm._FilterDatabase" localSheetId="2" hidden="1">'1388-DTT'!$A$14:$I$16</definedName>
    <definedName name="_xlnm._FilterDatabase" localSheetId="6" hidden="1">'1388-GTGT'!$A$14:$J$16</definedName>
    <definedName name="_xlnm._FilterDatabase" localSheetId="5" hidden="1">'1388-LTH'!$A$14:$I$15</definedName>
    <definedName name="_xlnm._FilterDatabase" localSheetId="4" hidden="1">'1388-LTMT'!$A$14:$I$15</definedName>
    <definedName name="_xlnm._FilterDatabase" localSheetId="3" hidden="1">'1388-TV'!$A$14:$I$15</definedName>
    <definedName name="_xlnm._FilterDatabase" localSheetId="7" hidden="1">'3388'!$A$14:$I$16</definedName>
    <definedName name="_xlnm._FilterDatabase" localSheetId="0" hidden="1">TH!$A$11:$I$191</definedName>
  </definedNames>
  <calcPr calcId="124519"/>
</workbook>
</file>

<file path=xl/calcChain.xml><?xml version="1.0" encoding="utf-8"?>
<calcChain xmlns="http://schemas.openxmlformats.org/spreadsheetml/2006/main">
  <c r="N15" i="47"/>
  <c r="I16" i="24"/>
  <c r="I17" s="1"/>
  <c r="I18" s="1"/>
  <c r="G33"/>
  <c r="J6" i="47" s="1"/>
  <c r="F33" i="24"/>
  <c r="C25"/>
  <c r="C24"/>
  <c r="C23"/>
  <c r="C21"/>
  <c r="C19"/>
  <c r="C16"/>
  <c r="J19"/>
  <c r="C16" i="18"/>
  <c r="H6" i="47"/>
  <c r="F17" i="44"/>
  <c r="H7" i="47" s="1"/>
  <c r="C16" i="44"/>
  <c r="G17"/>
  <c r="J7" i="47" s="1"/>
  <c r="N7" s="1"/>
  <c r="G34" i="5"/>
  <c r="J5" i="47" s="1"/>
  <c r="F34" i="5"/>
  <c r="H5" i="47" s="1"/>
  <c r="F18" i="18"/>
  <c r="H21" i="47" s="1"/>
  <c r="F12"/>
  <c r="F14" s="1"/>
  <c r="G15" s="1"/>
  <c r="D12"/>
  <c r="K9"/>
  <c r="M9"/>
  <c r="K10"/>
  <c r="M10"/>
  <c r="I15" i="5"/>
  <c r="H16" s="1"/>
  <c r="H35"/>
  <c r="M21" i="47"/>
  <c r="M23"/>
  <c r="K21"/>
  <c r="K23"/>
  <c r="I23"/>
  <c r="G23"/>
  <c r="F23"/>
  <c r="E23"/>
  <c r="D23"/>
  <c r="C23"/>
  <c r="A5"/>
  <c r="K5"/>
  <c r="M5"/>
  <c r="A6"/>
  <c r="K6"/>
  <c r="M6"/>
  <c r="A7"/>
  <c r="K7"/>
  <c r="M7"/>
  <c r="A8"/>
  <c r="K8"/>
  <c r="M8"/>
  <c r="C12"/>
  <c r="E12"/>
  <c r="G12"/>
  <c r="I12"/>
  <c r="K12"/>
  <c r="M12"/>
  <c r="H34" i="24"/>
  <c r="I34"/>
  <c r="H15" i="6"/>
  <c r="G18" i="43"/>
  <c r="J9" i="47" s="1"/>
  <c r="F18" i="43"/>
  <c r="H9" i="47" s="1"/>
  <c r="L9" s="1"/>
  <c r="I19" i="43"/>
  <c r="H15" i="44"/>
  <c r="H18" s="1"/>
  <c r="I15"/>
  <c r="I16" s="1"/>
  <c r="H15" i="43"/>
  <c r="I15"/>
  <c r="E30" i="27" s="1"/>
  <c r="H16" i="43"/>
  <c r="C16"/>
  <c r="J16" i="24"/>
  <c r="A18"/>
  <c r="J17" i="6"/>
  <c r="I16"/>
  <c r="H17" s="1"/>
  <c r="H16"/>
  <c r="I17"/>
  <c r="A17"/>
  <c r="J16"/>
  <c r="A16"/>
  <c r="A24" i="5"/>
  <c r="A25"/>
  <c r="A31"/>
  <c r="A32"/>
  <c r="A30"/>
  <c r="A17"/>
  <c r="A18"/>
  <c r="A19"/>
  <c r="A20"/>
  <c r="A21"/>
  <c r="A22"/>
  <c r="A23"/>
  <c r="A26"/>
  <c r="A27"/>
  <c r="A28"/>
  <c r="A29"/>
  <c r="A16"/>
  <c r="G18" i="18"/>
  <c r="I19" s="1"/>
  <c r="F33"/>
  <c r="J16"/>
  <c r="G19" i="6"/>
  <c r="J8" i="47" s="1"/>
  <c r="G18" i="27"/>
  <c r="J10" i="47" s="1"/>
  <c r="F19" i="6"/>
  <c r="H8" i="47" s="1"/>
  <c r="L8" s="1"/>
  <c r="F18" i="27"/>
  <c r="H10" i="47" s="1"/>
  <c r="L10" s="1"/>
  <c r="J18" i="5"/>
  <c r="H16" i="27"/>
  <c r="I16"/>
  <c r="I19"/>
  <c r="H19"/>
  <c r="J16"/>
  <c r="J30" i="5"/>
  <c r="J32"/>
  <c r="J31"/>
  <c r="J25"/>
  <c r="J24"/>
  <c r="J29"/>
  <c r="J28"/>
  <c r="J27"/>
  <c r="J26"/>
  <c r="J23"/>
  <c r="J22"/>
  <c r="J21"/>
  <c r="J20"/>
  <c r="J19"/>
  <c r="J17"/>
  <c r="J16"/>
  <c r="I20" i="6"/>
  <c r="H23" i="47" l="1"/>
  <c r="N5"/>
  <c r="J12"/>
  <c r="N6"/>
  <c r="L6"/>
  <c r="N8"/>
  <c r="N9"/>
  <c r="L5"/>
  <c r="H12"/>
  <c r="I19" i="24"/>
  <c r="H19"/>
  <c r="H20" s="1"/>
  <c r="N10" i="47"/>
  <c r="L7"/>
  <c r="G33" i="18"/>
  <c r="H46" i="5"/>
  <c r="H47" s="1"/>
  <c r="I16" i="43"/>
  <c r="H19"/>
  <c r="G30" i="27"/>
  <c r="G33" s="1"/>
  <c r="D30"/>
  <c r="E33" s="1"/>
  <c r="H16" i="44"/>
  <c r="I18"/>
  <c r="I16" i="5"/>
  <c r="I17" s="1"/>
  <c r="H19" i="18"/>
  <c r="F30" i="27"/>
  <c r="F33" s="1"/>
  <c r="H20" i="6"/>
  <c r="H30" i="27" s="1"/>
  <c r="I35" i="5"/>
  <c r="J21" i="47"/>
  <c r="L21" s="1"/>
  <c r="L23" s="1"/>
  <c r="N12" l="1"/>
  <c r="N21"/>
  <c r="N23" s="1"/>
  <c r="J23"/>
  <c r="I30" i="27"/>
  <c r="I33" s="1"/>
  <c r="H17" i="5"/>
  <c r="H18" s="1"/>
  <c r="I20" i="24"/>
  <c r="I21" s="1"/>
  <c r="L12" i="47"/>
  <c r="H21" i="24" l="1"/>
  <c r="H22" s="1"/>
  <c r="I18" i="5"/>
  <c r="I19" s="1"/>
  <c r="N14" i="47"/>
  <c r="L15" s="1"/>
  <c r="I22" i="24" l="1"/>
  <c r="I23" s="1"/>
  <c r="H19" i="5"/>
  <c r="H20" s="1"/>
  <c r="I20" l="1"/>
  <c r="I21" s="1"/>
  <c r="H23" i="24"/>
  <c r="H24" s="1"/>
  <c r="H21" i="5" l="1"/>
  <c r="H22" s="1"/>
  <c r="I24" i="24"/>
  <c r="I25" s="1"/>
  <c r="I22" i="5" l="1"/>
  <c r="I23" s="1"/>
  <c r="H25" i="24"/>
  <c r="H26" s="1"/>
  <c r="I24" i="5" l="1"/>
  <c r="I25" s="1"/>
  <c r="H23"/>
  <c r="H24" s="1"/>
  <c r="H27" i="24"/>
  <c r="H28" s="1"/>
  <c r="I26"/>
  <c r="I27" s="1"/>
  <c r="I28" l="1"/>
  <c r="I29" s="1"/>
  <c r="H25" i="5"/>
  <c r="H26" s="1"/>
  <c r="I26" l="1"/>
  <c r="I27" s="1"/>
  <c r="H27"/>
  <c r="H28" s="1"/>
  <c r="H29" i="24"/>
  <c r="H30" s="1"/>
  <c r="I30" l="1"/>
  <c r="I31" s="1"/>
  <c r="H31"/>
  <c r="I28" i="5"/>
  <c r="I29" s="1"/>
  <c r="H29" l="1"/>
  <c r="H30" s="1"/>
  <c r="H31" l="1"/>
  <c r="H32" s="1"/>
  <c r="I30"/>
  <c r="I31" s="1"/>
  <c r="I32" l="1"/>
</calcChain>
</file>

<file path=xl/sharedStrings.xml><?xml version="1.0" encoding="utf-8"?>
<sst xmlns="http://schemas.openxmlformats.org/spreadsheetml/2006/main" count="475" uniqueCount="87">
  <si>
    <t>Số thuế chưa được hoàn</t>
  </si>
  <si>
    <t>Đơn vị: CÔNG TY TNHH HẢI SẢN AN LẠC</t>
  </si>
  <si>
    <t>Mẫu số S20-DN</t>
  </si>
  <si>
    <t>(Ban hành theo QĐ số 48/2006/QĐ-BTC Ngày 14/09/2006 của Bộ trưởng BTC)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</si>
  <si>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</si>
  <si>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</si>
  <si>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</si>
  <si>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</si>
  <si>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</si>
  <si>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</si>
  <si>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</si>
  <si>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</si>
  <si>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</si>
  <si>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</si>
  <si>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</si>
  <si>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</si>
  <si>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</si>
  <si>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</si>
  <si>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</si>
  <si>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</si>
  <si>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</si>
  <si>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</si>
  <si>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</si>
  <si>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</si>
  <si>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CTGS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</si>
  <si>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</si>
  <si>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</si>
  <si>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</si>
  <si>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</si>
  <si>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</si>
  <si>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</si>
  <si>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1331</t>
  </si>
  <si>
    <t>GBN</t>
  </si>
  <si>
    <t>1121</t>
  </si>
  <si>
    <t>GBC</t>
  </si>
  <si>
    <t>C39</t>
  </si>
  <si>
    <t>- Sổ này có …01…..trang, đánh số từ trang 01 đến trang …01…..</t>
  </si>
  <si>
    <t>C34</t>
  </si>
  <si>
    <t>- Tài khoản: 3388</t>
  </si>
  <si>
    <t>C46</t>
  </si>
  <si>
    <t>C44</t>
  </si>
  <si>
    <t>Đối tượng: Đặng Thành Thang</t>
  </si>
  <si>
    <t>- Tài khoản: 1388</t>
  </si>
  <si>
    <t>Địa chỉ: Lô A14, Đường 4A, KCN Hải Sơn, Đức Hòa, Long An</t>
  </si>
  <si>
    <t>Đối tượng: Cty TNHH Hải Sản An Lạc - TP</t>
  </si>
  <si>
    <t>111</t>
  </si>
  <si>
    <t>C38</t>
  </si>
  <si>
    <t>Hoàn vốn - Lương Thị Mỹ Tuyến</t>
  </si>
  <si>
    <t>Mượn vốn - Lương Thị Mỹ Tuyến</t>
  </si>
  <si>
    <t>- Ngày mở sổ: 02/01/2013</t>
  </si>
  <si>
    <t>Ngày  31  tháng  12   năm   2013</t>
  </si>
  <si>
    <t>Hoàn vốn - An Lạc TP</t>
  </si>
  <si>
    <t>Mượn vốn - An Lạc TP</t>
  </si>
  <si>
    <t>Đối tượng: Lương Thị Mỹ Tuyến</t>
  </si>
  <si>
    <t>Ứng vốn - Đặng Thành Thang</t>
  </si>
  <si>
    <t>Hoàn vốn - Đặng Thành Thang</t>
  </si>
  <si>
    <t>Đối tượng: Lê Thị Hoa</t>
  </si>
  <si>
    <t>Đối tượng: Công Ty TNHH Hải Sản An Lạc Trà Vinh</t>
  </si>
  <si>
    <t>Hoàn vốn - Lê Thị Hoa</t>
  </si>
  <si>
    <t>- Sổ này có …01…..trang, đánh số từ trang 01 đến trang …01..</t>
  </si>
  <si>
    <t>Đối tượng: Phải trả phải nộp khác - Chang Su Jung</t>
  </si>
  <si>
    <t>Q11- Mượn vốn - Đặng Thành Thang</t>
  </si>
  <si>
    <t>Q11 - Hoàn vốn - Đặng Thành Thang</t>
  </si>
  <si>
    <t>Đối tượng: Thuế GTGT</t>
  </si>
  <si>
    <t>TỔNG HỢP TÀI KHOẢN 1388</t>
  </si>
  <si>
    <t>STT</t>
  </si>
  <si>
    <t>ĐƠN VỊ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</si>
  <si>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</si>
  <si>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</si>
  <si>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</si>
  <si>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</si>
  <si>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</si>
  <si>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</si>
  <si>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</si>
  <si>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>TỔNG CỘNG</t>
  </si>
  <si>
    <t>Cty TNHH Hải Sản An Lạc - TP</t>
  </si>
  <si>
    <t>Đặng Thành Thang</t>
  </si>
  <si>
    <t>Công Ty TNHH Hải Sản An Lạc Trà Vinh</t>
  </si>
  <si>
    <t>Lương Thị Mỹ Tuyến</t>
  </si>
  <si>
    <t>Lê Thị Hoa</t>
  </si>
  <si>
    <t>Thuế GTGT</t>
  </si>
  <si>
    <t>TỔNG HỢP TÀI KHOẢN 3388</t>
  </si>
  <si>
    <t>Chang Su Jung</t>
  </si>
  <si>
    <t>T04</t>
  </si>
  <si>
    <t>Thu vốn - An Lạc TV</t>
  </si>
  <si>
    <t>C48</t>
  </si>
  <si>
    <t>Trả tiền mượn - Cha Su Jung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</si>
</sst>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80" formatCode="_(* #,##0_);_(* \(#,##0\);_(* &quot;-&quot;??_);_(@_)"/>
    <numFmt numFmtId="181" formatCode="&quot;\&quot;#,##0;[Red]&quot;\&quot;\-#,##0"/>
    <numFmt numFmtId="182" formatCode="&quot;\&quot;#,##0.00;[Red]&quot;\&quot;\-#,##0.00"/>
    <numFmt numFmtId="183" formatCode="\$#,##0\ ;\(\$#,##0\)"/>
    <numFmt numFmtId="184" formatCode="&quot;\&quot;#,##0;[Red]&quot;\&quot;&quot;\&quot;\-#,##0"/>
    <numFmt numFmtId="185" formatCode="&quot;\&quot;#,##0.00;[Red]&quot;\&quot;&quot;\&quot;&quot;\&quot;&quot;\&quot;&quot;\&quot;&quot;\&quot;\-#,##0.00"/>
    <numFmt numFmtId="186" formatCode="#,###"/>
  </numFmts>
  <fonts count="40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</font>
    <font>
      <sz val="10"/>
      <name val="Times New Roman"/>
      <family val="1"/>
    </font>
    <font>
      <sz val="8"/>
      <name val="VNI-Times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color indexed="12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86" fontId="18" fillId="0" borderId="12"/>
    <xf numFmtId="0" fontId="19" fillId="23" borderId="0" applyNumberFormat="0" applyBorder="0" applyAlignment="0" applyProtection="0"/>
    <xf numFmtId="0" fontId="20" fillId="0" borderId="0"/>
    <xf numFmtId="0" fontId="16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2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29" fillId="0" borderId="0"/>
  </cellStyleXfs>
  <cellXfs count="80">
    <xf numFmtId="0" fontId="0" fillId="0" borderId="0" xfId="0"/>
    <xf numFmtId="0" fontId="31" fillId="0" borderId="0" xfId="54" applyFont="1" applyAlignment="1">
      <alignment horizontal="left" vertical="center"/>
    </xf>
    <xf numFmtId="180" fontId="31" fillId="0" borderId="0" xfId="54" applyNumberFormat="1" applyFont="1" applyAlignment="1">
      <alignment vertical="center" wrapText="1"/>
    </xf>
    <xf numFmtId="180" fontId="31" fillId="0" borderId="16" xfId="54" applyNumberFormat="1" applyFont="1" applyBorder="1" applyAlignment="1">
      <alignment vertical="center"/>
    </xf>
    <xf numFmtId="180" fontId="31" fillId="0" borderId="16" xfId="29" applyNumberFormat="1" applyFont="1" applyBorder="1" applyAlignment="1">
      <alignment horizontal="center" vertical="center"/>
    </xf>
    <xf numFmtId="180" fontId="31" fillId="0" borderId="16" xfId="54" applyNumberFormat="1" applyFont="1" applyBorder="1" applyAlignment="1">
      <alignment horizontal="center" vertical="center"/>
    </xf>
    <xf numFmtId="180" fontId="31" fillId="0" borderId="17" xfId="54" applyNumberFormat="1" applyFont="1" applyBorder="1" applyAlignment="1">
      <alignment horizontal="center" vertical="center"/>
    </xf>
    <xf numFmtId="180" fontId="31" fillId="0" borderId="17" xfId="29" applyNumberFormat="1" applyFont="1" applyBorder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80" fontId="31" fillId="0" borderId="16" xfId="0" applyNumberFormat="1" applyFont="1" applyBorder="1" applyAlignment="1">
      <alignment horizontal="center" vertical="center"/>
    </xf>
    <xf numFmtId="180" fontId="31" fillId="0" borderId="16" xfId="0" applyNumberFormat="1" applyFont="1" applyBorder="1" applyAlignment="1">
      <alignment horizontal="left" vertical="center" wrapText="1"/>
    </xf>
    <xf numFmtId="0" fontId="31" fillId="0" borderId="0" xfId="52" applyFont="1" applyAlignment="1">
      <alignment vertical="center"/>
    </xf>
    <xf numFmtId="0" fontId="31" fillId="0" borderId="0" xfId="52" applyFont="1" applyAlignment="1">
      <alignment horizontal="center" vertical="center"/>
    </xf>
    <xf numFmtId="14" fontId="31" fillId="0" borderId="12" xfId="52" applyNumberFormat="1" applyFont="1" applyBorder="1" applyAlignment="1">
      <alignment horizontal="center" vertical="center"/>
    </xf>
    <xf numFmtId="0" fontId="31" fillId="0" borderId="12" xfId="52" quotePrefix="1" applyFont="1" applyBorder="1" applyAlignment="1">
      <alignment vertical="center"/>
    </xf>
    <xf numFmtId="0" fontId="31" fillId="0" borderId="12" xfId="52" applyFont="1" applyBorder="1" applyAlignment="1">
      <alignment horizontal="center" vertical="center"/>
    </xf>
    <xf numFmtId="14" fontId="31" fillId="0" borderId="16" xfId="52" applyNumberFormat="1" applyFont="1" applyBorder="1" applyAlignment="1">
      <alignment horizontal="center" vertical="center"/>
    </xf>
    <xf numFmtId="0" fontId="31" fillId="0" borderId="16" xfId="52" applyFont="1" applyBorder="1" applyAlignment="1">
      <alignment horizontal="center" vertical="center"/>
    </xf>
    <xf numFmtId="0" fontId="31" fillId="0" borderId="16" xfId="52" applyFont="1" applyBorder="1" applyAlignment="1">
      <alignment vertical="center"/>
    </xf>
    <xf numFmtId="0" fontId="31" fillId="0" borderId="16" xfId="52" quotePrefix="1" applyFont="1" applyBorder="1" applyAlignment="1">
      <alignment vertical="center"/>
    </xf>
    <xf numFmtId="14" fontId="31" fillId="0" borderId="17" xfId="52" applyNumberFormat="1" applyFont="1" applyBorder="1" applyAlignment="1">
      <alignment horizontal="center" vertical="center"/>
    </xf>
    <xf numFmtId="0" fontId="31" fillId="0" borderId="17" xfId="52" quotePrefix="1" applyFont="1" applyBorder="1" applyAlignment="1">
      <alignment vertical="center"/>
    </xf>
    <xf numFmtId="0" fontId="31" fillId="0" borderId="17" xfId="52" applyFont="1" applyBorder="1" applyAlignment="1">
      <alignment horizontal="center" vertical="center"/>
    </xf>
    <xf numFmtId="0" fontId="31" fillId="0" borderId="0" xfId="52" applyFont="1" applyAlignment="1">
      <alignment horizontal="left" vertical="center"/>
    </xf>
    <xf numFmtId="0" fontId="31" fillId="0" borderId="0" xfId="52" quotePrefix="1" applyFont="1" applyAlignment="1">
      <alignment horizontal="left" vertical="center"/>
    </xf>
    <xf numFmtId="43" fontId="31" fillId="0" borderId="0" xfId="29" applyFont="1" applyAlignment="1">
      <alignment vertical="center"/>
    </xf>
    <xf numFmtId="43" fontId="31" fillId="0" borderId="0" xfId="52" applyNumberFormat="1" applyFont="1" applyAlignment="1">
      <alignment vertical="center"/>
    </xf>
    <xf numFmtId="0" fontId="31" fillId="0" borderId="16" xfId="52" quotePrefix="1" applyFont="1" applyBorder="1" applyAlignment="1">
      <alignment horizontal="center" vertical="center"/>
    </xf>
    <xf numFmtId="0" fontId="35" fillId="0" borderId="2" xfId="52" applyFont="1" applyBorder="1" applyAlignment="1">
      <alignment horizontal="center" vertical="center"/>
    </xf>
    <xf numFmtId="0" fontId="35" fillId="0" borderId="18" xfId="52" applyFont="1" applyBorder="1" applyAlignment="1">
      <alignment horizontal="center" vertical="center"/>
    </xf>
    <xf numFmtId="0" fontId="35" fillId="0" borderId="0" xfId="52" applyFont="1" applyAlignment="1">
      <alignment horizontal="center" vertical="center"/>
    </xf>
    <xf numFmtId="180" fontId="31" fillId="0" borderId="0" xfId="52" applyNumberFormat="1" applyFont="1" applyAlignment="1">
      <alignment vertical="center"/>
    </xf>
    <xf numFmtId="180" fontId="31" fillId="0" borderId="0" xfId="29" applyNumberFormat="1" applyFont="1" applyAlignment="1">
      <alignment vertical="center"/>
    </xf>
    <xf numFmtId="14" fontId="31" fillId="0" borderId="19" xfId="52" applyNumberFormat="1" applyFont="1" applyBorder="1" applyAlignment="1">
      <alignment horizontal="center" vertical="center"/>
    </xf>
    <xf numFmtId="0" fontId="31" fillId="0" borderId="19" xfId="52" applyFont="1" applyBorder="1" applyAlignment="1">
      <alignment horizontal="center" vertical="center"/>
    </xf>
    <xf numFmtId="0" fontId="31" fillId="0" borderId="19" xfId="52" applyFont="1" applyBorder="1" applyAlignment="1">
      <alignment vertical="center"/>
    </xf>
    <xf numFmtId="0" fontId="31" fillId="0" borderId="19" xfId="52" quotePrefix="1" applyFont="1" applyBorder="1" applyAlignment="1">
      <alignment horizontal="center" vertical="center"/>
    </xf>
    <xf numFmtId="180" fontId="31" fillId="0" borderId="0" xfId="52" applyNumberFormat="1" applyFont="1" applyAlignment="1">
      <alignment horizontal="center" vertical="center"/>
    </xf>
    <xf numFmtId="0" fontId="16" fillId="0" borderId="0" xfId="53" applyFont="1" applyAlignment="1">
      <alignment vertical="center"/>
    </xf>
    <xf numFmtId="0" fontId="37" fillId="21" borderId="2" xfId="34" applyFont="1" applyBorder="1" applyAlignment="1">
      <alignment horizontal="centerContinuous" vertical="center" wrapText="1"/>
    </xf>
    <xf numFmtId="180" fontId="37" fillId="21" borderId="2" xfId="29" applyNumberFormat="1" applyFont="1" applyFill="1" applyBorder="1" applyAlignment="1">
      <alignment horizontal="centerContinuous" vertical="center" wrapText="1"/>
    </xf>
    <xf numFmtId="0" fontId="35" fillId="0" borderId="0" xfId="53" applyFont="1" applyAlignment="1">
      <alignment vertical="center"/>
    </xf>
    <xf numFmtId="0" fontId="37" fillId="21" borderId="2" xfId="34" applyFont="1" applyBorder="1" applyAlignment="1">
      <alignment horizontal="center" vertical="center" wrapText="1"/>
    </xf>
    <xf numFmtId="180" fontId="37" fillId="21" borderId="2" xfId="29" applyNumberFormat="1" applyFont="1" applyFill="1" applyBorder="1" applyAlignment="1">
      <alignment horizontal="center" vertical="center" wrapText="1"/>
    </xf>
    <xf numFmtId="3" fontId="35" fillId="0" borderId="16" xfId="46" applyFont="1" applyBorder="1" applyAlignment="1">
      <alignment horizontal="center" vertical="center"/>
    </xf>
    <xf numFmtId="3" fontId="35" fillId="0" borderId="16" xfId="46" applyFont="1" applyBorder="1" applyAlignment="1">
      <alignment vertical="center"/>
    </xf>
    <xf numFmtId="43" fontId="35" fillId="0" borderId="16" xfId="29" applyFont="1" applyBorder="1" applyAlignment="1">
      <alignment vertical="center"/>
    </xf>
    <xf numFmtId="180" fontId="35" fillId="0" borderId="16" xfId="29" applyNumberFormat="1" applyFont="1" applyBorder="1" applyAlignment="1">
      <alignment vertical="center"/>
    </xf>
    <xf numFmtId="43" fontId="35" fillId="0" borderId="19" xfId="29" applyFont="1" applyBorder="1" applyAlignment="1">
      <alignment horizontal="center"/>
    </xf>
    <xf numFmtId="180" fontId="35" fillId="0" borderId="19" xfId="29" applyNumberFormat="1" applyFont="1" applyBorder="1" applyAlignment="1">
      <alignment horizontal="center"/>
    </xf>
    <xf numFmtId="0" fontId="35" fillId="21" borderId="2" xfId="53" applyFont="1" applyFill="1" applyBorder="1" applyAlignment="1">
      <alignment vertical="center"/>
    </xf>
    <xf numFmtId="3" fontId="35" fillId="21" borderId="2" xfId="27" applyFont="1" applyFill="1" applyBorder="1" applyAlignment="1">
      <alignment vertical="center"/>
    </xf>
    <xf numFmtId="43" fontId="35" fillId="21" borderId="2" xfId="29" applyNumberFormat="1" applyFont="1" applyFill="1" applyBorder="1" applyAlignment="1">
      <alignment vertical="center"/>
    </xf>
    <xf numFmtId="180" fontId="35" fillId="21" borderId="2" xfId="29" applyNumberFormat="1" applyFont="1" applyFill="1" applyBorder="1" applyAlignment="1">
      <alignment vertical="center"/>
    </xf>
    <xf numFmtId="0" fontId="35" fillId="21" borderId="0" xfId="53" applyFont="1" applyFill="1" applyAlignment="1">
      <alignment vertical="center"/>
    </xf>
    <xf numFmtId="180" fontId="16" fillId="0" borderId="0" xfId="53" applyNumberFormat="1" applyFont="1" applyAlignment="1">
      <alignment vertical="center"/>
    </xf>
    <xf numFmtId="180" fontId="16" fillId="0" borderId="0" xfId="29" applyNumberFormat="1" applyFont="1" applyAlignment="1">
      <alignment vertical="center"/>
    </xf>
    <xf numFmtId="0" fontId="39" fillId="0" borderId="16" xfId="52" quotePrefix="1" applyFont="1" applyBorder="1" applyAlignment="1">
      <alignment horizontal="center" vertical="center"/>
    </xf>
    <xf numFmtId="0" fontId="38" fillId="0" borderId="20" xfId="57" applyFont="1" applyBorder="1" applyAlignment="1">
      <alignment horizontal="center" vertical="center"/>
    </xf>
    <xf numFmtId="0" fontId="37" fillId="21" borderId="21" xfId="53" applyFont="1" applyFill="1" applyBorder="1" applyAlignment="1">
      <alignment horizontal="center" vertical="center"/>
    </xf>
    <xf numFmtId="0" fontId="37" fillId="21" borderId="22" xfId="53" applyFont="1" applyFill="1" applyBorder="1" applyAlignment="1">
      <alignment horizontal="center" vertical="center"/>
    </xf>
    <xf numFmtId="0" fontId="37" fillId="21" borderId="23" xfId="53" applyFont="1" applyFill="1" applyBorder="1" applyAlignment="1">
      <alignment horizontal="center" vertical="center"/>
    </xf>
    <xf numFmtId="0" fontId="37" fillId="21" borderId="21" xfId="34" applyFont="1" applyBorder="1" applyAlignment="1">
      <alignment horizontal="center" vertical="center" wrapText="1"/>
    </xf>
    <xf numFmtId="0" fontId="37" fillId="21" borderId="22" xfId="34" applyFont="1" applyBorder="1" applyAlignment="1">
      <alignment horizontal="center" vertical="center" wrapText="1"/>
    </xf>
    <xf numFmtId="0" fontId="37" fillId="21" borderId="23" xfId="34" applyFont="1" applyBorder="1" applyAlignment="1">
      <alignment horizontal="center" vertical="center" wrapText="1"/>
    </xf>
    <xf numFmtId="0" fontId="37" fillId="21" borderId="24" xfId="34" applyFont="1" applyBorder="1" applyAlignment="1">
      <alignment horizontal="center" vertical="center" wrapText="1"/>
    </xf>
    <xf numFmtId="0" fontId="37" fillId="21" borderId="18" xfId="34" applyFont="1" applyBorder="1" applyAlignment="1">
      <alignment horizontal="center" vertical="center" wrapText="1"/>
    </xf>
    <xf numFmtId="0" fontId="31" fillId="0" borderId="25" xfId="52" applyFont="1" applyBorder="1" applyAlignment="1">
      <alignment horizontal="center" vertical="center" wrapText="1"/>
    </xf>
    <xf numFmtId="0" fontId="34" fillId="0" borderId="27" xfId="52" applyFont="1" applyBorder="1" applyAlignment="1">
      <alignment horizontal="center" vertical="center" wrapText="1"/>
    </xf>
    <xf numFmtId="0" fontId="34" fillId="0" borderId="26" xfId="52" applyFont="1" applyBorder="1" applyAlignment="1">
      <alignment horizontal="center" vertical="center" wrapText="1"/>
    </xf>
    <xf numFmtId="0" fontId="31" fillId="0" borderId="21" xfId="52" applyFont="1" applyBorder="1" applyAlignment="1">
      <alignment horizontal="center" vertical="center" wrapText="1" shrinkToFit="1"/>
    </xf>
    <xf numFmtId="0" fontId="31" fillId="0" borderId="23" xfId="52" applyFont="1" applyBorder="1" applyAlignment="1">
      <alignment horizontal="center" vertical="center" wrapText="1" shrinkToFit="1"/>
    </xf>
    <xf numFmtId="0" fontId="31" fillId="0" borderId="2" xfId="52" applyFont="1" applyBorder="1" applyAlignment="1">
      <alignment horizontal="center" vertical="center" wrapText="1"/>
    </xf>
    <xf numFmtId="0" fontId="31" fillId="0" borderId="0" xfId="52" quotePrefix="1" applyFont="1" applyAlignment="1">
      <alignment horizontal="center" vertical="center"/>
    </xf>
    <xf numFmtId="0" fontId="31" fillId="0" borderId="0" xfId="52" applyFont="1" applyAlignment="1">
      <alignment horizontal="center" vertical="center"/>
    </xf>
    <xf numFmtId="0" fontId="31" fillId="0" borderId="20" xfId="52" applyFont="1" applyBorder="1" applyAlignment="1">
      <alignment horizontal="center" vertical="center"/>
    </xf>
    <xf numFmtId="0" fontId="31" fillId="0" borderId="20" xfId="52" applyFont="1" applyBorder="1" applyAlignment="1">
      <alignment horizontal="right" vertical="center"/>
    </xf>
    <xf numFmtId="0" fontId="33" fillId="0" borderId="0" xfId="52" applyFont="1" applyAlignment="1">
      <alignment horizontal="center" vertical="center"/>
    </xf>
    <xf numFmtId="180" fontId="32" fillId="0" borderId="0" xfId="54" applyNumberFormat="1" applyFont="1" applyAlignment="1">
      <alignment horizontal="center" vertical="center" wrapText="1"/>
    </xf>
    <xf numFmtId="180" fontId="31" fillId="0" borderId="0" xfId="54" applyNumberFormat="1" applyFont="1" applyAlignment="1">
      <alignment horizontal="center" vertical="center" wrapText="1"/>
    </xf>
  </cellXfs>
  <cellStyles count="7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Ctkt08" xfId="53"/>
    <cellStyle name="Normal_ketoanthucte_NhatKySoCai" xfId="54"/>
    <cellStyle name="Note" xfId="55" builtinId="10" customBuiltin="1"/>
    <cellStyle name="Output" xfId="56" builtinId="21" customBuiltin="1"/>
    <cellStyle name="TD1" xfId="57"/>
    <cellStyle name="Title" xfId="58" builtinId="15" customBuiltin="1"/>
    <cellStyle name="Total" xfId="59" builtinId="25" customBuiltin="1"/>
    <cellStyle name="Warning Text" xfId="60" builtinId="11" customBuiltin="1"/>
    <cellStyle name="똿뗦먛귟 [0.00]_PRODUCT DETAIL Q1" xfId="61"/>
    <cellStyle name="똿뗦먛귟_PRODUCT DETAIL Q1" xfId="62"/>
    <cellStyle name="믅됞 [0.00]_PRODUCT DETAIL Q1" xfId="63"/>
    <cellStyle name="믅됞_PRODUCT DETAIL Q1" xfId="64"/>
    <cellStyle name="백분율_HOBONG" xfId="65"/>
    <cellStyle name="뷭?_BOOKSHIP" xfId="66"/>
    <cellStyle name="콤마 [0]_1202" xfId="67"/>
    <cellStyle name="콤마_1202" xfId="68"/>
    <cellStyle name="통화 [0]_1202" xfId="69"/>
    <cellStyle name="통화_1202" xfId="70"/>
    <cellStyle name="표준_(정보부문)월별인원계획" xfId="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New%20Folder%20(2)\LA\2011\SCTTK-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New%20Folder%20(2)\LA\2012\SCTTK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388-AL SG"/>
      <sheetName val="1388-AL TV"/>
      <sheetName val="1388- LTH"/>
      <sheetName val="1388- CSM"/>
      <sheetName val="1388-DTT"/>
      <sheetName val="1388"/>
      <sheetName val="1440-USD"/>
      <sheetName val="1443"/>
      <sheetName val="33311"/>
      <sheetName val="33312"/>
      <sheetName val="3333"/>
      <sheetName val="3335"/>
      <sheetName val="3338"/>
      <sheetName val="3341"/>
      <sheetName val="3383"/>
      <sheetName val="3384"/>
      <sheetName val="3388"/>
      <sheetName val="3389"/>
      <sheetName val="4111"/>
      <sheetName val="4211"/>
      <sheetName val="4212"/>
      <sheetName val="5111N"/>
      <sheetName val="5111X"/>
      <sheetName val="5112N"/>
      <sheetName val="5112X"/>
      <sheetName val="511"/>
      <sheetName val="154"/>
      <sheetName val="515"/>
      <sheetName val="5212"/>
      <sheetName val="632"/>
      <sheetName val="635"/>
      <sheetName val="6421"/>
      <sheetName val="6422"/>
      <sheetName val="811"/>
      <sheetName val="711"/>
      <sheetName val="9111"/>
      <sheetName val="9112"/>
    </sheetNames>
    <sheetDataSet>
      <sheetData sheetId="0"/>
      <sheetData sheetId="1"/>
      <sheetData sheetId="2">
        <row r="23">
          <cell r="H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388-AL SG"/>
      <sheetName val="1388-TV"/>
      <sheetName val="1388-DTT"/>
      <sheetName val="1388-LTH"/>
      <sheetName val="1388"/>
      <sheetName val="1440-USD"/>
      <sheetName val="1443"/>
      <sheetName val="33311"/>
      <sheetName val="33312"/>
      <sheetName val="3333"/>
      <sheetName val="3334"/>
      <sheetName val="3335"/>
      <sheetName val="3338"/>
      <sheetName val="3341"/>
      <sheetName val="3383"/>
      <sheetName val="3384"/>
      <sheetName val="3388"/>
      <sheetName val="3389"/>
      <sheetName val="4111"/>
      <sheetName val="4211"/>
      <sheetName val="4212"/>
      <sheetName val="5111N"/>
      <sheetName val="5111X"/>
      <sheetName val="515"/>
      <sheetName val="5212"/>
      <sheetName val="632"/>
      <sheetName val="635"/>
      <sheetName val="6421"/>
      <sheetName val="6422"/>
      <sheetName val="711"/>
      <sheetName val="811"/>
      <sheetName val="821"/>
      <sheetName val="9111"/>
      <sheetName val="9112"/>
    </sheetNames>
    <sheetDataSet>
      <sheetData sheetId="0" refreshError="1"/>
      <sheetData sheetId="1">
        <row r="51">
          <cell r="I51">
            <v>4325055878</v>
          </cell>
        </row>
      </sheetData>
      <sheetData sheetId="2">
        <row r="21">
          <cell r="H21">
            <v>313000000</v>
          </cell>
          <cell r="I21">
            <v>0</v>
          </cell>
        </row>
      </sheetData>
      <sheetData sheetId="3" refreshError="1"/>
      <sheetData sheetId="4">
        <row r="19">
          <cell r="H19">
            <v>0</v>
          </cell>
          <cell r="I19">
            <v>777000000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Sheet1"/>
      <sheetName val="Sheet3"/>
    </sheetNames>
    <sheetDataSet>
      <sheetData sheetId="0">
        <row r="17">
          <cell r="H17">
            <v>1475982156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4"/>
  </sheetPr>
  <dimension ref="A1:N24"/>
  <sheetViews>
    <sheetView workbookViewId="0">
      <selection activeCell="L16" sqref="L16"/>
    </sheetView>
  </sheetViews>
  <sheetFormatPr defaultColWidth="8" defaultRowHeight="13.5"/>
  <cols>
    <col min="1" max="1" width="3.42578125" style="38" customWidth="1"/>
    <col min="2" max="2" width="32.28515625" style="38" customWidth="1"/>
    <col min="3" max="3" width="6.28515625" style="38" customWidth="1"/>
    <col min="4" max="4" width="12" style="38" bestFit="1" customWidth="1"/>
    <col min="5" max="5" width="6.28515625" style="38" customWidth="1"/>
    <col min="6" max="6" width="12.42578125" style="38" customWidth="1"/>
    <col min="7" max="7" width="6.85546875" style="38" customWidth="1"/>
    <col min="8" max="8" width="14.5703125" style="38" customWidth="1"/>
    <col min="9" max="9" width="6.28515625" style="38" customWidth="1"/>
    <col min="10" max="10" width="15.42578125" style="38" bestFit="1" customWidth="1"/>
    <col min="11" max="11" width="7.140625" style="38" customWidth="1"/>
    <col min="12" max="12" width="14.28515625" style="38" customWidth="1"/>
    <col min="13" max="13" width="7.5703125" style="38" customWidth="1"/>
    <col min="14" max="14" width="15" style="56" customWidth="1"/>
    <col min="15" max="16384" width="8" style="38"/>
  </cols>
  <sheetData>
    <row r="1" spans="1:14" ht="15" customHeight="1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s="41" customFormat="1" ht="14.25" customHeight="1">
      <c r="A2" s="59" t="s">
        <v>65</v>
      </c>
      <c r="B2" s="62" t="s">
        <v>66</v>
      </c>
      <c r="C2" s="39" t="s">
        <v>67</v>
      </c>
      <c r="D2" s="39"/>
      <c r="E2" s="39"/>
      <c r="F2" s="39"/>
      <c r="G2" s="39" t="s">
        <v>68</v>
      </c>
      <c r="H2" s="39"/>
      <c r="I2" s="39"/>
      <c r="J2" s="39"/>
      <c r="K2" s="39" t="s">
        <v>69</v>
      </c>
      <c r="L2" s="39"/>
      <c r="M2" s="39"/>
      <c r="N2" s="40"/>
    </row>
    <row r="3" spans="1:14" s="41" customFormat="1" ht="14.25" customHeight="1">
      <c r="A3" s="60"/>
      <c r="B3" s="63"/>
      <c r="C3" s="65" t="s">
        <v>70</v>
      </c>
      <c r="D3" s="66"/>
      <c r="E3" s="65" t="s">
        <v>71</v>
      </c>
      <c r="F3" s="66"/>
      <c r="G3" s="65" t="s">
        <v>70</v>
      </c>
      <c r="H3" s="66"/>
      <c r="I3" s="65" t="s">
        <v>71</v>
      </c>
      <c r="J3" s="66"/>
      <c r="K3" s="65" t="s">
        <v>70</v>
      </c>
      <c r="L3" s="66"/>
      <c r="M3" s="65" t="s">
        <v>71</v>
      </c>
      <c r="N3" s="66"/>
    </row>
    <row r="4" spans="1:14" s="41" customFormat="1" ht="24" customHeight="1">
      <c r="A4" s="61"/>
      <c r="B4" s="64"/>
      <c r="C4" s="42" t="s">
        <v>72</v>
      </c>
      <c r="D4" s="42" t="s">
        <v>73</v>
      </c>
      <c r="E4" s="42" t="s">
        <v>72</v>
      </c>
      <c r="F4" s="42" t="s">
        <v>73</v>
      </c>
      <c r="G4" s="42" t="s">
        <v>72</v>
      </c>
      <c r="H4" s="42" t="s">
        <v>73</v>
      </c>
      <c r="I4" s="42" t="s">
        <v>72</v>
      </c>
      <c r="J4" s="42" t="s">
        <v>73</v>
      </c>
      <c r="K4" s="42" t="s">
        <v>72</v>
      </c>
      <c r="L4" s="42" t="s">
        <v>73</v>
      </c>
      <c r="M4" s="42" t="s">
        <v>72</v>
      </c>
      <c r="N4" s="43" t="s">
        <v>73</v>
      </c>
    </row>
    <row r="5" spans="1:14" s="41" customFormat="1" ht="16.5" customHeight="1">
      <c r="A5" s="44">
        <f>ROW()-4</f>
        <v>1</v>
      </c>
      <c r="B5" s="45" t="s">
        <v>75</v>
      </c>
      <c r="C5" s="46">
        <v>0</v>
      </c>
      <c r="D5" s="47"/>
      <c r="E5" s="46">
        <v>0</v>
      </c>
      <c r="F5" s="47">
        <v>4325055878</v>
      </c>
      <c r="G5" s="46"/>
      <c r="H5" s="47">
        <f>'1388-AL SG'!F34</f>
        <v>5732650000</v>
      </c>
      <c r="I5" s="46"/>
      <c r="J5" s="47">
        <f>'1388-AL SG'!G34</f>
        <v>2907500000</v>
      </c>
      <c r="K5" s="48">
        <f t="shared" ref="K5:L8" si="0">ROUND(MAX(C5+G5-E5-I5,0),2)</f>
        <v>0</v>
      </c>
      <c r="L5" s="49">
        <f t="shared" si="0"/>
        <v>0</v>
      </c>
      <c r="M5" s="48">
        <f t="shared" ref="M5:N8" si="1">ROUND(MAX(E5+I5-C5-G5,0),2)</f>
        <v>0</v>
      </c>
      <c r="N5" s="49">
        <f t="shared" si="1"/>
        <v>1499905878</v>
      </c>
    </row>
    <row r="6" spans="1:14" s="41" customFormat="1" ht="16.5" customHeight="1">
      <c r="A6" s="44">
        <f>ROW()-4</f>
        <v>2</v>
      </c>
      <c r="B6" s="45" t="s">
        <v>76</v>
      </c>
      <c r="C6" s="46">
        <v>0</v>
      </c>
      <c r="D6" s="47">
        <v>0</v>
      </c>
      <c r="E6" s="46">
        <v>0</v>
      </c>
      <c r="F6" s="47">
        <v>784833000</v>
      </c>
      <c r="G6" s="46"/>
      <c r="H6" s="47">
        <f>'1388-DTT'!F33</f>
        <v>5814833000</v>
      </c>
      <c r="I6" s="46"/>
      <c r="J6" s="47">
        <f>'1388-DTT'!G33</f>
        <v>5030000000</v>
      </c>
      <c r="K6" s="48">
        <f t="shared" si="0"/>
        <v>0</v>
      </c>
      <c r="L6" s="49">
        <f t="shared" si="0"/>
        <v>0</v>
      </c>
      <c r="M6" s="48">
        <f t="shared" si="1"/>
        <v>0</v>
      </c>
      <c r="N6" s="49">
        <f t="shared" si="1"/>
        <v>0</v>
      </c>
    </row>
    <row r="7" spans="1:14" s="41" customFormat="1" ht="16.5" customHeight="1">
      <c r="A7" s="44">
        <f>ROW()-4</f>
        <v>3</v>
      </c>
      <c r="B7" s="45" t="s">
        <v>77</v>
      </c>
      <c r="C7" s="46">
        <v>0</v>
      </c>
      <c r="D7" s="47">
        <v>313000000</v>
      </c>
      <c r="E7" s="46">
        <v>0</v>
      </c>
      <c r="F7" s="47">
        <v>0</v>
      </c>
      <c r="G7" s="46"/>
      <c r="H7" s="47">
        <f>'1388-TV'!F17</f>
        <v>0</v>
      </c>
      <c r="I7" s="46"/>
      <c r="J7" s="47">
        <f>'1388-TV'!G17</f>
        <v>313000000</v>
      </c>
      <c r="K7" s="48">
        <f t="shared" si="0"/>
        <v>0</v>
      </c>
      <c r="L7" s="49">
        <f t="shared" si="0"/>
        <v>0</v>
      </c>
      <c r="M7" s="48">
        <f t="shared" si="1"/>
        <v>0</v>
      </c>
      <c r="N7" s="49">
        <f t="shared" si="1"/>
        <v>0</v>
      </c>
    </row>
    <row r="8" spans="1:14" s="41" customFormat="1" ht="16.5" customHeight="1">
      <c r="A8" s="44">
        <f>ROW()-4</f>
        <v>4</v>
      </c>
      <c r="B8" s="45" t="s">
        <v>78</v>
      </c>
      <c r="C8" s="46">
        <v>0</v>
      </c>
      <c r="D8" s="47">
        <v>0</v>
      </c>
      <c r="E8" s="46">
        <v>0</v>
      </c>
      <c r="F8" s="47">
        <v>0</v>
      </c>
      <c r="G8" s="46"/>
      <c r="H8" s="47">
        <f>'1388-LTMT'!F19</f>
        <v>100000000</v>
      </c>
      <c r="I8" s="46"/>
      <c r="J8" s="47">
        <f>'1388-LTMT'!G19</f>
        <v>100000000</v>
      </c>
      <c r="K8" s="48">
        <f t="shared" si="0"/>
        <v>0</v>
      </c>
      <c r="L8" s="49">
        <f t="shared" si="0"/>
        <v>0</v>
      </c>
      <c r="M8" s="48">
        <f t="shared" si="1"/>
        <v>0</v>
      </c>
      <c r="N8" s="49">
        <f t="shared" si="1"/>
        <v>0</v>
      </c>
    </row>
    <row r="9" spans="1:14" s="41" customFormat="1" ht="16.5" customHeight="1">
      <c r="A9" s="44"/>
      <c r="B9" s="45" t="s">
        <v>79</v>
      </c>
      <c r="C9" s="46"/>
      <c r="D9" s="47"/>
      <c r="E9" s="46"/>
      <c r="F9" s="47">
        <v>777000000</v>
      </c>
      <c r="G9" s="46"/>
      <c r="H9" s="47">
        <f>'1388-LTH'!F18</f>
        <v>777000000</v>
      </c>
      <c r="I9" s="46"/>
      <c r="J9" s="47">
        <f>'1388-LTH'!G18</f>
        <v>0</v>
      </c>
      <c r="K9" s="48">
        <f>ROUND(MAX(C9+G9-E9-I9,0),2)</f>
        <v>0</v>
      </c>
      <c r="L9" s="49">
        <f>ROUND(MAX(D9+H9-F9-J9,0),2)</f>
        <v>0</v>
      </c>
      <c r="M9" s="48">
        <f>ROUND(MAX(E9+I9-C9-G9,0),2)</f>
        <v>0</v>
      </c>
      <c r="N9" s="49">
        <f>ROUND(MAX(F9+J9-D9-H9,0),2)</f>
        <v>0</v>
      </c>
    </row>
    <row r="10" spans="1:14" s="41" customFormat="1" ht="16.5" customHeight="1">
      <c r="A10" s="44"/>
      <c r="B10" s="45" t="s">
        <v>80</v>
      </c>
      <c r="C10" s="46"/>
      <c r="D10" s="47"/>
      <c r="E10" s="46"/>
      <c r="F10" s="47"/>
      <c r="G10" s="46"/>
      <c r="H10" s="47">
        <f>'1388-GTGT'!F18</f>
        <v>23923722</v>
      </c>
      <c r="I10" s="46"/>
      <c r="J10" s="47">
        <f>'1388-GTGT'!G18</f>
        <v>0</v>
      </c>
      <c r="K10" s="48">
        <f>ROUND(MAX(C10+G10-E10-I10,0),2)</f>
        <v>0</v>
      </c>
      <c r="L10" s="49">
        <f>ROUND(MAX(D10+H10-F10-J10,0),2)</f>
        <v>23923722</v>
      </c>
      <c r="M10" s="48">
        <f>ROUND(MAX(E10+I10-C10-G10,0),2)</f>
        <v>0</v>
      </c>
      <c r="N10" s="49">
        <f>ROUND(MAX(F10+J10-D10-H10,0),2)</f>
        <v>0</v>
      </c>
    </row>
    <row r="11" spans="1:14" s="41" customFormat="1" ht="16.5" customHeight="1">
      <c r="A11" s="44"/>
      <c r="B11" s="45"/>
      <c r="C11" s="46"/>
      <c r="D11" s="47"/>
      <c r="E11" s="46"/>
      <c r="F11" s="47"/>
      <c r="G11" s="46"/>
      <c r="H11" s="47"/>
      <c r="I11" s="46"/>
      <c r="J11" s="47"/>
      <c r="K11" s="46"/>
      <c r="L11" s="47"/>
      <c r="M11" s="46"/>
      <c r="N11" s="47"/>
    </row>
    <row r="12" spans="1:14" s="54" customFormat="1" ht="14.25" customHeight="1">
      <c r="A12" s="50"/>
      <c r="B12" s="51" t="s">
        <v>74</v>
      </c>
      <c r="C12" s="52">
        <f t="shared" ref="C12:M12" si="2">SUM(C5:C11)</f>
        <v>0</v>
      </c>
      <c r="D12" s="53">
        <f t="shared" si="2"/>
        <v>313000000</v>
      </c>
      <c r="E12" s="52">
        <f t="shared" si="2"/>
        <v>0</v>
      </c>
      <c r="F12" s="53">
        <f t="shared" si="2"/>
        <v>5886888878</v>
      </c>
      <c r="G12" s="52">
        <f t="shared" si="2"/>
        <v>0</v>
      </c>
      <c r="H12" s="53">
        <f t="shared" si="2"/>
        <v>12448406722</v>
      </c>
      <c r="I12" s="52">
        <f t="shared" si="2"/>
        <v>0</v>
      </c>
      <c r="J12" s="53">
        <f t="shared" si="2"/>
        <v>8350500000</v>
      </c>
      <c r="K12" s="52">
        <f t="shared" si="2"/>
        <v>0</v>
      </c>
      <c r="L12" s="53">
        <f>SUM(L5:L11)</f>
        <v>23923722</v>
      </c>
      <c r="M12" s="52">
        <f t="shared" si="2"/>
        <v>0</v>
      </c>
      <c r="N12" s="53">
        <f>SUM(N5:N11)</f>
        <v>1499905878</v>
      </c>
    </row>
    <row r="13" spans="1:14">
      <c r="I13" s="55"/>
      <c r="J13" s="55"/>
    </row>
    <row r="14" spans="1:14">
      <c r="F14" s="55">
        <f>F12-D12</f>
        <v>5573888878</v>
      </c>
      <c r="N14" s="56">
        <f>N12-L12</f>
        <v>1475982156</v>
      </c>
    </row>
    <row r="15" spans="1:14">
      <c r="D15" s="55"/>
      <c r="F15" s="56">
        <v>5573888878</v>
      </c>
      <c r="G15" s="55">
        <f>F14-F15</f>
        <v>0</v>
      </c>
      <c r="H15" s="55"/>
      <c r="J15" s="55"/>
      <c r="L15" s="55">
        <f>N14-N15</f>
        <v>0</v>
      </c>
      <c r="M15" s="55"/>
      <c r="N15" s="56">
        <f>[3]CDPS!$H$17</f>
        <v>1475982156</v>
      </c>
    </row>
    <row r="17" spans="1:14" ht="15" customHeight="1">
      <c r="A17" s="58" t="s">
        <v>81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</row>
    <row r="18" spans="1:14" s="41" customFormat="1" ht="14.25" customHeight="1">
      <c r="A18" s="59" t="s">
        <v>65</v>
      </c>
      <c r="B18" s="62" t="s">
        <v>66</v>
      </c>
      <c r="C18" s="39" t="s">
        <v>67</v>
      </c>
      <c r="D18" s="39"/>
      <c r="E18" s="39"/>
      <c r="F18" s="39"/>
      <c r="G18" s="39" t="s">
        <v>68</v>
      </c>
      <c r="H18" s="39"/>
      <c r="I18" s="39"/>
      <c r="J18" s="39"/>
      <c r="K18" s="39" t="s">
        <v>69</v>
      </c>
      <c r="L18" s="39"/>
      <c r="M18" s="39"/>
      <c r="N18" s="40"/>
    </row>
    <row r="19" spans="1:14" s="41" customFormat="1" ht="14.25" customHeight="1">
      <c r="A19" s="60"/>
      <c r="B19" s="63"/>
      <c r="C19" s="65" t="s">
        <v>70</v>
      </c>
      <c r="D19" s="66"/>
      <c r="E19" s="65" t="s">
        <v>71</v>
      </c>
      <c r="F19" s="66"/>
      <c r="G19" s="65" t="s">
        <v>70</v>
      </c>
      <c r="H19" s="66"/>
      <c r="I19" s="65" t="s">
        <v>71</v>
      </c>
      <c r="J19" s="66"/>
      <c r="K19" s="65" t="s">
        <v>70</v>
      </c>
      <c r="L19" s="66"/>
      <c r="M19" s="65" t="s">
        <v>71</v>
      </c>
      <c r="N19" s="66"/>
    </row>
    <row r="20" spans="1:14" s="41" customFormat="1" ht="24" customHeight="1">
      <c r="A20" s="61"/>
      <c r="B20" s="64"/>
      <c r="C20" s="42" t="s">
        <v>72</v>
      </c>
      <c r="D20" s="42" t="s">
        <v>73</v>
      </c>
      <c r="E20" s="42" t="s">
        <v>72</v>
      </c>
      <c r="F20" s="42" t="s">
        <v>73</v>
      </c>
      <c r="G20" s="42" t="s">
        <v>72</v>
      </c>
      <c r="H20" s="42" t="s">
        <v>73</v>
      </c>
      <c r="I20" s="42" t="s">
        <v>72</v>
      </c>
      <c r="J20" s="42" t="s">
        <v>73</v>
      </c>
      <c r="K20" s="42" t="s">
        <v>72</v>
      </c>
      <c r="L20" s="42" t="s">
        <v>73</v>
      </c>
      <c r="M20" s="42" t="s">
        <v>72</v>
      </c>
      <c r="N20" s="43" t="s">
        <v>73</v>
      </c>
    </row>
    <row r="21" spans="1:14" s="41" customFormat="1" ht="16.5" customHeight="1">
      <c r="A21" s="44"/>
      <c r="B21" s="45" t="s">
        <v>82</v>
      </c>
      <c r="C21" s="46">
        <v>0</v>
      </c>
      <c r="D21" s="47"/>
      <c r="E21" s="46">
        <v>0</v>
      </c>
      <c r="F21" s="47">
        <v>624978750</v>
      </c>
      <c r="G21" s="46"/>
      <c r="H21" s="47">
        <f>'3388'!F18</f>
        <v>624978750</v>
      </c>
      <c r="I21" s="46"/>
      <c r="J21" s="47">
        <f>'3388'!G18</f>
        <v>0</v>
      </c>
      <c r="K21" s="48">
        <f>ROUND(MAX(C21+G21-E21-I21,0),2)</f>
        <v>0</v>
      </c>
      <c r="L21" s="49">
        <f>ROUND(MAX(D21+H21-F21-J21,0),2)</f>
        <v>0</v>
      </c>
      <c r="M21" s="48">
        <f>ROUND(MAX(E21+I21-C21-G21,0),2)</f>
        <v>0</v>
      </c>
      <c r="N21" s="49">
        <f>ROUND(MAX(F21+J21-D21-H21,0),2)</f>
        <v>0</v>
      </c>
    </row>
    <row r="22" spans="1:14" s="41" customFormat="1" ht="16.5" customHeight="1">
      <c r="A22" s="44"/>
      <c r="B22" s="45"/>
      <c r="C22" s="46"/>
      <c r="D22" s="47"/>
      <c r="E22" s="46"/>
      <c r="F22" s="47"/>
      <c r="G22" s="46"/>
      <c r="H22" s="47"/>
      <c r="I22" s="46"/>
      <c r="J22" s="47"/>
      <c r="K22" s="46"/>
      <c r="L22" s="47"/>
      <c r="M22" s="46"/>
      <c r="N22" s="47"/>
    </row>
    <row r="23" spans="1:14" s="54" customFormat="1" ht="14.25" customHeight="1">
      <c r="A23" s="50"/>
      <c r="B23" s="51" t="s">
        <v>74</v>
      </c>
      <c r="C23" s="52">
        <f t="shared" ref="C23:N23" si="3">SUM(C21:C22)</f>
        <v>0</v>
      </c>
      <c r="D23" s="53">
        <f t="shared" si="3"/>
        <v>0</v>
      </c>
      <c r="E23" s="52">
        <f t="shared" si="3"/>
        <v>0</v>
      </c>
      <c r="F23" s="53">
        <f t="shared" si="3"/>
        <v>624978750</v>
      </c>
      <c r="G23" s="52">
        <f t="shared" si="3"/>
        <v>0</v>
      </c>
      <c r="H23" s="53">
        <f t="shared" si="3"/>
        <v>624978750</v>
      </c>
      <c r="I23" s="52">
        <f t="shared" si="3"/>
        <v>0</v>
      </c>
      <c r="J23" s="53">
        <f t="shared" si="3"/>
        <v>0</v>
      </c>
      <c r="K23" s="52">
        <f t="shared" si="3"/>
        <v>0</v>
      </c>
      <c r="L23" s="53">
        <f t="shared" si="3"/>
        <v>0</v>
      </c>
      <c r="M23" s="52">
        <f t="shared" si="3"/>
        <v>0</v>
      </c>
      <c r="N23" s="53">
        <f t="shared" si="3"/>
        <v>0</v>
      </c>
    </row>
    <row r="24" spans="1:14">
      <c r="I24" s="55"/>
      <c r="J24" s="55"/>
    </row>
  </sheetData>
  <mergeCells count="18">
    <mergeCell ref="A1:N1"/>
    <mergeCell ref="A2:A4"/>
    <mergeCell ref="B2:B4"/>
    <mergeCell ref="C3:D3"/>
    <mergeCell ref="E3:F3"/>
    <mergeCell ref="G3:H3"/>
    <mergeCell ref="I3:J3"/>
    <mergeCell ref="K3:L3"/>
    <mergeCell ref="M3:N3"/>
    <mergeCell ref="A17:N17"/>
    <mergeCell ref="A18:A20"/>
    <mergeCell ref="B18:B20"/>
    <mergeCell ref="C19:D19"/>
    <mergeCell ref="E19:F19"/>
    <mergeCell ref="G19:H19"/>
    <mergeCell ref="I19:J19"/>
    <mergeCell ref="K19:L19"/>
    <mergeCell ref="M19:N19"/>
  </mergeCells>
  <phoneticPr fontId="30" type="noConversion"/>
  <pageMargins left="0.2" right="0" top="0.16" bottom="0.39" header="0.33" footer="0.15"/>
  <pageSetup scale="85" orientation="landscape" verticalDpi="0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3" enableFormatConditionsCalculation="0">
    <tabColor indexed="24"/>
  </sheetPr>
  <dimension ref="A2:K53"/>
  <sheetViews>
    <sheetView tabSelected="1" topLeftCell="A21" zoomScale="90" workbookViewId="0">
      <selection activeCell="C33" sqref="C33"/>
    </sheetView>
  </sheetViews>
  <sheetFormatPr defaultRowHeight="15"/>
  <cols>
    <col min="1" max="1" width="11" style="12" customWidth="1"/>
    <col min="2" max="2" width="7" style="12" customWidth="1"/>
    <col min="3" max="3" width="11.28515625" style="12" customWidth="1"/>
    <col min="4" max="4" width="34.85546875" style="11" customWidth="1"/>
    <col min="5" max="5" width="7.140625" style="12" customWidth="1"/>
    <col min="6" max="6" width="15.28515625" style="11" customWidth="1"/>
    <col min="7" max="7" width="17.42578125" style="11" customWidth="1"/>
    <col min="8" max="8" width="17" style="11" customWidth="1"/>
    <col min="9" max="9" width="16.140625" style="11" customWidth="1"/>
    <col min="10" max="10" width="9.28515625" style="11" bestFit="1" customWidth="1"/>
    <col min="11" max="11" width="16.42578125" style="11" bestFit="1" customWidth="1"/>
    <col min="12" max="16384" width="9.140625" style="11"/>
  </cols>
  <sheetData>
    <row r="2" spans="1:10" ht="15.75" customHeight="1">
      <c r="A2" s="1" t="s">
        <v>1</v>
      </c>
      <c r="G2" s="78" t="s">
        <v>2</v>
      </c>
      <c r="H2" s="78"/>
      <c r="I2" s="78"/>
    </row>
    <row r="3" spans="1:10" ht="15.75" customHeight="1">
      <c r="A3" s="1" t="s">
        <v>43</v>
      </c>
      <c r="G3" s="79" t="s">
        <v>3</v>
      </c>
      <c r="H3" s="79"/>
      <c r="I3" s="79"/>
    </row>
    <row r="4" spans="1:10">
      <c r="F4" s="2"/>
      <c r="G4" s="79"/>
      <c r="H4" s="79"/>
      <c r="I4" s="79"/>
    </row>
    <row r="5" spans="1:10" ht="25.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10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10">
      <c r="A7" s="73" t="s">
        <v>42</v>
      </c>
      <c r="B7" s="74"/>
      <c r="C7" s="74"/>
      <c r="D7" s="74"/>
      <c r="E7" s="74"/>
      <c r="F7" s="74"/>
      <c r="G7" s="74"/>
      <c r="H7" s="74"/>
      <c r="I7" s="74"/>
    </row>
    <row r="8" spans="1:10">
      <c r="A8" s="74" t="s">
        <v>44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10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10" ht="5.25" customHeight="1">
      <c r="C10" s="75"/>
      <c r="D10" s="76"/>
      <c r="E10" s="76"/>
      <c r="F10" s="76"/>
      <c r="G10" s="76"/>
      <c r="H10" s="76"/>
      <c r="I10" s="76"/>
    </row>
    <row r="11" spans="1:10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10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10" ht="19.5" customHeight="1">
      <c r="A13" s="72"/>
      <c r="B13" s="71"/>
      <c r="C13" s="71"/>
      <c r="D13" s="72"/>
      <c r="E13" s="72"/>
      <c r="F13" s="71"/>
      <c r="G13" s="71"/>
      <c r="H13" s="71"/>
      <c r="I13" s="71"/>
    </row>
    <row r="14" spans="1:10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10" ht="17.25" customHeight="1">
      <c r="A15" s="13"/>
      <c r="B15" s="15"/>
      <c r="C15" s="13"/>
      <c r="D15" s="14" t="s">
        <v>23</v>
      </c>
      <c r="E15" s="15"/>
      <c r="F15" s="3"/>
      <c r="G15" s="3"/>
      <c r="H15" s="3">
        <v>0</v>
      </c>
      <c r="I15" s="3">
        <f>'[2]1388-AL SG'!$I$51</f>
        <v>4325055878</v>
      </c>
    </row>
    <row r="16" spans="1:10" ht="24" customHeight="1">
      <c r="A16" s="16">
        <f t="shared" ref="A16:A32" si="0">C16</f>
        <v>41285</v>
      </c>
      <c r="B16" s="17" t="s">
        <v>32</v>
      </c>
      <c r="C16" s="16">
        <v>41285</v>
      </c>
      <c r="D16" s="18" t="s">
        <v>51</v>
      </c>
      <c r="E16" s="27" t="s">
        <v>33</v>
      </c>
      <c r="F16" s="3">
        <v>260000000</v>
      </c>
      <c r="G16" s="3"/>
      <c r="H16" s="4">
        <f t="shared" ref="H16:H32" si="1">IF(H15-I15+F16-G16&gt;0,H15-I15+F16-G16,0)</f>
        <v>0</v>
      </c>
      <c r="I16" s="4">
        <f t="shared" ref="I16:I32" si="2">IF(I15-H15+G16-F16&gt;0,I15-H15+G16-F16,0)</f>
        <v>4065055878</v>
      </c>
      <c r="J16" s="11">
        <f t="shared" ref="J16:J32" si="3">MONTH(C16)</f>
        <v>1</v>
      </c>
    </row>
    <row r="17" spans="1:10" ht="24" customHeight="1">
      <c r="A17" s="16">
        <f t="shared" si="0"/>
        <v>41290</v>
      </c>
      <c r="B17" s="17" t="s">
        <v>32</v>
      </c>
      <c r="C17" s="16">
        <v>41290</v>
      </c>
      <c r="D17" s="18" t="s">
        <v>51</v>
      </c>
      <c r="E17" s="27" t="s">
        <v>33</v>
      </c>
      <c r="F17" s="3">
        <v>12000000</v>
      </c>
      <c r="G17" s="3"/>
      <c r="H17" s="4">
        <f t="shared" si="1"/>
        <v>0</v>
      </c>
      <c r="I17" s="4">
        <f t="shared" si="2"/>
        <v>4053055878</v>
      </c>
      <c r="J17" s="11">
        <f t="shared" si="3"/>
        <v>1</v>
      </c>
    </row>
    <row r="18" spans="1:10" ht="24" customHeight="1">
      <c r="A18" s="16">
        <f t="shared" si="0"/>
        <v>41291</v>
      </c>
      <c r="B18" s="17" t="s">
        <v>32</v>
      </c>
      <c r="C18" s="16">
        <v>41291</v>
      </c>
      <c r="D18" s="18" t="s">
        <v>51</v>
      </c>
      <c r="E18" s="27" t="s">
        <v>33</v>
      </c>
      <c r="F18" s="3">
        <v>10000000</v>
      </c>
      <c r="G18" s="3"/>
      <c r="H18" s="4">
        <f t="shared" si="1"/>
        <v>0</v>
      </c>
      <c r="I18" s="4">
        <f t="shared" si="2"/>
        <v>4043055878</v>
      </c>
      <c r="J18" s="11">
        <f t="shared" si="3"/>
        <v>1</v>
      </c>
    </row>
    <row r="19" spans="1:10" ht="24" customHeight="1">
      <c r="A19" s="16">
        <f t="shared" si="0"/>
        <v>41341</v>
      </c>
      <c r="B19" s="17" t="s">
        <v>32</v>
      </c>
      <c r="C19" s="16">
        <v>41341</v>
      </c>
      <c r="D19" s="18" t="s">
        <v>51</v>
      </c>
      <c r="E19" s="27" t="s">
        <v>33</v>
      </c>
      <c r="F19" s="3">
        <v>95000000</v>
      </c>
      <c r="G19" s="3"/>
      <c r="H19" s="4">
        <f t="shared" si="1"/>
        <v>0</v>
      </c>
      <c r="I19" s="4">
        <f t="shared" si="2"/>
        <v>3948055878</v>
      </c>
      <c r="J19" s="11">
        <f t="shared" si="3"/>
        <v>3</v>
      </c>
    </row>
    <row r="20" spans="1:10" ht="24" customHeight="1">
      <c r="A20" s="16">
        <f t="shared" si="0"/>
        <v>41404</v>
      </c>
      <c r="B20" s="17" t="s">
        <v>32</v>
      </c>
      <c r="C20" s="16">
        <v>41404</v>
      </c>
      <c r="D20" s="18" t="s">
        <v>51</v>
      </c>
      <c r="E20" s="27" t="s">
        <v>33</v>
      </c>
      <c r="F20" s="3">
        <v>2000000</v>
      </c>
      <c r="G20" s="3"/>
      <c r="H20" s="4">
        <f t="shared" si="1"/>
        <v>0</v>
      </c>
      <c r="I20" s="4">
        <f t="shared" si="2"/>
        <v>3946055878</v>
      </c>
      <c r="J20" s="11">
        <f t="shared" si="3"/>
        <v>5</v>
      </c>
    </row>
    <row r="21" spans="1:10" ht="24" customHeight="1">
      <c r="A21" s="16">
        <f t="shared" si="0"/>
        <v>41404</v>
      </c>
      <c r="B21" s="17" t="s">
        <v>32</v>
      </c>
      <c r="C21" s="16">
        <v>41404</v>
      </c>
      <c r="D21" s="18" t="s">
        <v>51</v>
      </c>
      <c r="E21" s="27" t="s">
        <v>33</v>
      </c>
      <c r="F21" s="3">
        <v>1000000</v>
      </c>
      <c r="G21" s="3"/>
      <c r="H21" s="4">
        <f t="shared" si="1"/>
        <v>0</v>
      </c>
      <c r="I21" s="4">
        <f t="shared" si="2"/>
        <v>3945055878</v>
      </c>
      <c r="J21" s="11">
        <f t="shared" si="3"/>
        <v>5</v>
      </c>
    </row>
    <row r="22" spans="1:10" ht="24" customHeight="1">
      <c r="A22" s="16">
        <f t="shared" si="0"/>
        <v>41404</v>
      </c>
      <c r="B22" s="17" t="s">
        <v>32</v>
      </c>
      <c r="C22" s="16">
        <v>41404</v>
      </c>
      <c r="D22" s="18" t="s">
        <v>51</v>
      </c>
      <c r="E22" s="27" t="s">
        <v>33</v>
      </c>
      <c r="F22" s="3">
        <v>1000000</v>
      </c>
      <c r="G22" s="3"/>
      <c r="H22" s="4">
        <f t="shared" si="1"/>
        <v>0</v>
      </c>
      <c r="I22" s="4">
        <f t="shared" si="2"/>
        <v>3944055878</v>
      </c>
      <c r="J22" s="11">
        <f t="shared" si="3"/>
        <v>5</v>
      </c>
    </row>
    <row r="23" spans="1:10" ht="24" customHeight="1">
      <c r="A23" s="16">
        <f t="shared" si="0"/>
        <v>41513</v>
      </c>
      <c r="B23" s="17" t="s">
        <v>32</v>
      </c>
      <c r="C23" s="16">
        <v>41513</v>
      </c>
      <c r="D23" s="18" t="s">
        <v>51</v>
      </c>
      <c r="E23" s="27" t="s">
        <v>33</v>
      </c>
      <c r="F23" s="3">
        <v>1170000000</v>
      </c>
      <c r="G23" s="3"/>
      <c r="H23" s="4">
        <f t="shared" si="1"/>
        <v>0</v>
      </c>
      <c r="I23" s="4">
        <f t="shared" si="2"/>
        <v>2774055878</v>
      </c>
      <c r="J23" s="11">
        <f t="shared" si="3"/>
        <v>8</v>
      </c>
    </row>
    <row r="24" spans="1:10" ht="24" customHeight="1">
      <c r="A24" s="16">
        <f t="shared" si="0"/>
        <v>41531</v>
      </c>
      <c r="B24" s="17" t="s">
        <v>34</v>
      </c>
      <c r="C24" s="16">
        <v>41531</v>
      </c>
      <c r="D24" s="18" t="s">
        <v>52</v>
      </c>
      <c r="E24" s="27" t="s">
        <v>33</v>
      </c>
      <c r="F24" s="3"/>
      <c r="G24" s="3">
        <v>1000000000</v>
      </c>
      <c r="H24" s="4">
        <f t="shared" si="1"/>
        <v>0</v>
      </c>
      <c r="I24" s="4">
        <f t="shared" si="2"/>
        <v>3774055878</v>
      </c>
      <c r="J24" s="11">
        <f t="shared" si="3"/>
        <v>9</v>
      </c>
    </row>
    <row r="25" spans="1:10" ht="24" customHeight="1">
      <c r="A25" s="16">
        <f t="shared" si="0"/>
        <v>41531</v>
      </c>
      <c r="B25" s="17" t="s">
        <v>34</v>
      </c>
      <c r="C25" s="16">
        <v>41531</v>
      </c>
      <c r="D25" s="18" t="s">
        <v>52</v>
      </c>
      <c r="E25" s="27" t="s">
        <v>33</v>
      </c>
      <c r="F25" s="3"/>
      <c r="G25" s="3">
        <v>250000000</v>
      </c>
      <c r="H25" s="4">
        <f t="shared" si="1"/>
        <v>0</v>
      </c>
      <c r="I25" s="4">
        <f t="shared" si="2"/>
        <v>4024055878</v>
      </c>
      <c r="J25" s="11">
        <f t="shared" si="3"/>
        <v>9</v>
      </c>
    </row>
    <row r="26" spans="1:10" ht="24" customHeight="1">
      <c r="A26" s="16">
        <f t="shared" si="0"/>
        <v>41570</v>
      </c>
      <c r="B26" s="17" t="s">
        <v>32</v>
      </c>
      <c r="C26" s="16">
        <v>41570</v>
      </c>
      <c r="D26" s="18" t="s">
        <v>51</v>
      </c>
      <c r="E26" s="27" t="s">
        <v>33</v>
      </c>
      <c r="F26" s="3">
        <v>807000000</v>
      </c>
      <c r="G26" s="3"/>
      <c r="H26" s="4">
        <f t="shared" si="1"/>
        <v>0</v>
      </c>
      <c r="I26" s="4">
        <f t="shared" si="2"/>
        <v>3217055878</v>
      </c>
      <c r="J26" s="11">
        <f t="shared" si="3"/>
        <v>10</v>
      </c>
    </row>
    <row r="27" spans="1:10" ht="24" customHeight="1">
      <c r="A27" s="16">
        <f t="shared" si="0"/>
        <v>41590</v>
      </c>
      <c r="B27" s="9" t="s">
        <v>32</v>
      </c>
      <c r="C27" s="8">
        <v>41590</v>
      </c>
      <c r="D27" s="18" t="s">
        <v>51</v>
      </c>
      <c r="E27" s="27" t="s">
        <v>33</v>
      </c>
      <c r="F27" s="3">
        <v>1753000000</v>
      </c>
      <c r="G27" s="10"/>
      <c r="H27" s="4">
        <f t="shared" si="1"/>
        <v>0</v>
      </c>
      <c r="I27" s="4">
        <f t="shared" si="2"/>
        <v>1464055878</v>
      </c>
      <c r="J27" s="11">
        <f t="shared" si="3"/>
        <v>11</v>
      </c>
    </row>
    <row r="28" spans="1:10" ht="24" customHeight="1">
      <c r="A28" s="16">
        <f t="shared" si="0"/>
        <v>41605</v>
      </c>
      <c r="B28" s="17" t="s">
        <v>32</v>
      </c>
      <c r="C28" s="16">
        <v>41605</v>
      </c>
      <c r="D28" s="18" t="s">
        <v>51</v>
      </c>
      <c r="E28" s="27" t="s">
        <v>33</v>
      </c>
      <c r="F28" s="3">
        <v>227650000</v>
      </c>
      <c r="G28" s="3"/>
      <c r="H28" s="4">
        <f t="shared" si="1"/>
        <v>0</v>
      </c>
      <c r="I28" s="4">
        <f t="shared" si="2"/>
        <v>1236405878</v>
      </c>
      <c r="J28" s="11">
        <f t="shared" si="3"/>
        <v>11</v>
      </c>
    </row>
    <row r="29" spans="1:10" ht="24" customHeight="1">
      <c r="A29" s="16">
        <f t="shared" si="0"/>
        <v>41619</v>
      </c>
      <c r="B29" s="9" t="s">
        <v>32</v>
      </c>
      <c r="C29" s="16">
        <v>41619</v>
      </c>
      <c r="D29" s="18" t="s">
        <v>51</v>
      </c>
      <c r="E29" s="27" t="s">
        <v>33</v>
      </c>
      <c r="F29" s="3">
        <v>1394000000</v>
      </c>
      <c r="G29" s="3"/>
      <c r="H29" s="4">
        <f t="shared" si="1"/>
        <v>157594122</v>
      </c>
      <c r="I29" s="4">
        <f t="shared" si="2"/>
        <v>0</v>
      </c>
      <c r="J29" s="11">
        <f t="shared" si="3"/>
        <v>12</v>
      </c>
    </row>
    <row r="30" spans="1:10" ht="24" customHeight="1">
      <c r="A30" s="16">
        <f t="shared" si="0"/>
        <v>41620</v>
      </c>
      <c r="B30" s="17" t="s">
        <v>34</v>
      </c>
      <c r="C30" s="16">
        <v>41620</v>
      </c>
      <c r="D30" s="18" t="s">
        <v>52</v>
      </c>
      <c r="E30" s="27" t="s">
        <v>33</v>
      </c>
      <c r="F30" s="3"/>
      <c r="G30" s="3">
        <v>16500000</v>
      </c>
      <c r="H30" s="4">
        <f t="shared" si="1"/>
        <v>141094122</v>
      </c>
      <c r="I30" s="4">
        <f t="shared" si="2"/>
        <v>0</v>
      </c>
      <c r="J30" s="11">
        <f t="shared" si="3"/>
        <v>12</v>
      </c>
    </row>
    <row r="31" spans="1:10" ht="24" customHeight="1">
      <c r="A31" s="16">
        <f t="shared" si="0"/>
        <v>41473</v>
      </c>
      <c r="B31" s="17" t="s">
        <v>34</v>
      </c>
      <c r="C31" s="16">
        <v>41473</v>
      </c>
      <c r="D31" s="18" t="s">
        <v>52</v>
      </c>
      <c r="E31" s="27" t="s">
        <v>33</v>
      </c>
      <c r="F31" s="3"/>
      <c r="G31" s="3">
        <v>801000000</v>
      </c>
      <c r="H31" s="4">
        <f t="shared" si="1"/>
        <v>0</v>
      </c>
      <c r="I31" s="4">
        <f t="shared" si="2"/>
        <v>659905878</v>
      </c>
      <c r="J31" s="11">
        <f t="shared" si="3"/>
        <v>7</v>
      </c>
    </row>
    <row r="32" spans="1:10" ht="24" customHeight="1">
      <c r="A32" s="16">
        <f t="shared" si="0"/>
        <v>41479</v>
      </c>
      <c r="B32" s="17" t="s">
        <v>34</v>
      </c>
      <c r="C32" s="16">
        <v>41479</v>
      </c>
      <c r="D32" s="18" t="s">
        <v>52</v>
      </c>
      <c r="E32" s="27" t="s">
        <v>33</v>
      </c>
      <c r="F32" s="3"/>
      <c r="G32" s="3">
        <v>840000000</v>
      </c>
      <c r="H32" s="4">
        <f t="shared" si="1"/>
        <v>0</v>
      </c>
      <c r="I32" s="4">
        <f t="shared" si="2"/>
        <v>1499905878</v>
      </c>
      <c r="J32" s="11">
        <f t="shared" si="3"/>
        <v>7</v>
      </c>
    </row>
    <row r="33" spans="1:11" ht="19.5" customHeight="1">
      <c r="A33" s="16"/>
      <c r="B33" s="17"/>
      <c r="C33" s="16"/>
      <c r="D33" s="18"/>
      <c r="E33" s="17"/>
      <c r="F33" s="3"/>
      <c r="G33" s="3"/>
      <c r="H33" s="4"/>
      <c r="I33" s="4"/>
    </row>
    <row r="34" spans="1:11" ht="20.25" customHeight="1">
      <c r="A34" s="16"/>
      <c r="B34" s="17"/>
      <c r="C34" s="16"/>
      <c r="D34" s="19" t="s">
        <v>25</v>
      </c>
      <c r="E34" s="17" t="s">
        <v>26</v>
      </c>
      <c r="F34" s="5">
        <f>SUM(F16:F33)</f>
        <v>5732650000</v>
      </c>
      <c r="G34" s="5">
        <f>SUM(G16:G33)</f>
        <v>2907500000</v>
      </c>
      <c r="H34" s="5" t="s">
        <v>26</v>
      </c>
      <c r="I34" s="5" t="s">
        <v>26</v>
      </c>
    </row>
    <row r="35" spans="1:11" ht="17.25" customHeight="1">
      <c r="A35" s="20"/>
      <c r="B35" s="22"/>
      <c r="C35" s="20"/>
      <c r="D35" s="21" t="s">
        <v>27</v>
      </c>
      <c r="E35" s="22" t="s">
        <v>26</v>
      </c>
      <c r="F35" s="6" t="s">
        <v>26</v>
      </c>
      <c r="G35" s="6" t="s">
        <v>26</v>
      </c>
      <c r="H35" s="7">
        <f>MAX(H15+F34-I15-G34,0)</f>
        <v>0</v>
      </c>
      <c r="I35" s="7">
        <f>MAX(I15+G34-F34-H15,0)</f>
        <v>1499905878</v>
      </c>
    </row>
    <row r="36" spans="1:11" ht="1.5" customHeight="1"/>
    <row r="37" spans="1:11">
      <c r="C37" s="24" t="s">
        <v>36</v>
      </c>
    </row>
    <row r="38" spans="1:11">
      <c r="C38" s="24" t="s">
        <v>49</v>
      </c>
    </row>
    <row r="39" spans="1:11" ht="13.5" customHeight="1">
      <c r="E39" s="74" t="s">
        <v>50</v>
      </c>
      <c r="F39" s="74"/>
      <c r="G39" s="74"/>
      <c r="H39" s="74"/>
      <c r="I39" s="74"/>
    </row>
    <row r="40" spans="1:11">
      <c r="A40" s="74" t="s">
        <v>28</v>
      </c>
      <c r="B40" s="74"/>
      <c r="C40" s="74"/>
      <c r="D40" s="74"/>
      <c r="E40" s="74" t="s">
        <v>29</v>
      </c>
      <c r="F40" s="74"/>
      <c r="G40" s="74"/>
      <c r="H40" s="74"/>
      <c r="I40" s="74"/>
    </row>
    <row r="41" spans="1:11">
      <c r="A41" s="74" t="s">
        <v>30</v>
      </c>
      <c r="B41" s="74"/>
      <c r="C41" s="74"/>
      <c r="D41" s="74"/>
      <c r="E41" s="74" t="s">
        <v>30</v>
      </c>
      <c r="F41" s="74"/>
      <c r="G41" s="74"/>
      <c r="H41" s="74"/>
      <c r="I41" s="74"/>
    </row>
    <row r="43" spans="1:11">
      <c r="D43" s="25"/>
      <c r="F43" s="31"/>
    </row>
    <row r="44" spans="1:11">
      <c r="D44" s="25"/>
    </row>
    <row r="45" spans="1:11">
      <c r="F45" s="32"/>
      <c r="G45" s="32"/>
      <c r="H45" s="32"/>
      <c r="I45" s="32"/>
      <c r="J45" s="32"/>
      <c r="K45" s="32"/>
    </row>
    <row r="46" spans="1:11">
      <c r="D46" s="26"/>
      <c r="G46" s="31"/>
      <c r="H46" s="31">
        <f>I15+'1388-DTT'!I15+'1388-LTH'!I15</f>
        <v>5886888878</v>
      </c>
    </row>
    <row r="47" spans="1:11">
      <c r="D47" s="25"/>
      <c r="F47" s="32"/>
      <c r="G47" s="32"/>
      <c r="H47" s="32">
        <f>H46-'1388-TV'!H15</f>
        <v>5573888878</v>
      </c>
    </row>
    <row r="49" spans="6:7">
      <c r="F49" s="31"/>
      <c r="G49" s="31"/>
    </row>
    <row r="51" spans="6:7">
      <c r="G51" s="31"/>
    </row>
    <row r="52" spans="6:7">
      <c r="G52" s="32"/>
    </row>
    <row r="53" spans="6:7">
      <c r="G53" s="31"/>
    </row>
  </sheetData>
  <autoFilter ref="A14:J32"/>
  <mergeCells count="25">
    <mergeCell ref="A41:D41"/>
    <mergeCell ref="E41:I41"/>
    <mergeCell ref="A5:I5"/>
    <mergeCell ref="A6:I6"/>
    <mergeCell ref="G2:I2"/>
    <mergeCell ref="G3:I4"/>
    <mergeCell ref="E39:I39"/>
    <mergeCell ref="A40:D40"/>
    <mergeCell ref="E40:I40"/>
    <mergeCell ref="A11:A13"/>
    <mergeCell ref="D11:D13"/>
    <mergeCell ref="E11:E13"/>
    <mergeCell ref="F11:G11"/>
    <mergeCell ref="A7:I7"/>
    <mergeCell ref="A8:I8"/>
    <mergeCell ref="A9:I9"/>
    <mergeCell ref="C10:I10"/>
    <mergeCell ref="H11:I11"/>
    <mergeCell ref="B11:C11"/>
    <mergeCell ref="B12:B13"/>
    <mergeCell ref="C12:C13"/>
    <mergeCell ref="G12:G13"/>
    <mergeCell ref="H12:H13"/>
    <mergeCell ref="I12:I13"/>
    <mergeCell ref="F12:F13"/>
  </mergeCells>
  <phoneticPr fontId="30" type="noConversion"/>
  <printOptions horizontalCentered="1"/>
  <pageMargins left="0.5" right="0.25" top="0.5" bottom="0.5" header="0.33" footer="0.25"/>
  <pageSetup scale="80" orientation="portrait" verticalDpi="0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5" enableFormatConditionsCalculation="0">
    <tabColor indexed="24"/>
  </sheetPr>
  <dimension ref="A2:J48"/>
  <sheetViews>
    <sheetView topLeftCell="A20" workbookViewId="0">
      <selection activeCell="F22" sqref="F22"/>
    </sheetView>
  </sheetViews>
  <sheetFormatPr defaultRowHeight="15"/>
  <cols>
    <col min="1" max="1" width="11.85546875" style="12" customWidth="1"/>
    <col min="2" max="2" width="7" style="12" customWidth="1"/>
    <col min="3" max="3" width="11.85546875" style="12" customWidth="1"/>
    <col min="4" max="4" width="34.85546875" style="11" customWidth="1"/>
    <col min="5" max="5" width="7.140625" style="12" customWidth="1"/>
    <col min="6" max="6" width="15.28515625" style="11" customWidth="1"/>
    <col min="7" max="7" width="17.42578125" style="11" customWidth="1"/>
    <col min="8" max="8" width="17" style="11" customWidth="1"/>
    <col min="9" max="9" width="15.28515625" style="11" customWidth="1"/>
    <col min="10" max="16384" width="9.140625" style="11"/>
  </cols>
  <sheetData>
    <row r="2" spans="1:10" ht="15.75" customHeight="1">
      <c r="A2" s="1" t="s">
        <v>1</v>
      </c>
      <c r="G2" s="78" t="s">
        <v>2</v>
      </c>
      <c r="H2" s="78"/>
      <c r="I2" s="78"/>
    </row>
    <row r="3" spans="1:10" ht="15.75" customHeight="1">
      <c r="A3" s="1" t="s">
        <v>43</v>
      </c>
      <c r="G3" s="79" t="s">
        <v>3</v>
      </c>
      <c r="H3" s="79"/>
      <c r="I3" s="79"/>
    </row>
    <row r="4" spans="1:10">
      <c r="F4" s="2"/>
      <c r="G4" s="79"/>
      <c r="H4" s="79"/>
      <c r="I4" s="79"/>
    </row>
    <row r="5" spans="1:10" ht="17.2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10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10">
      <c r="A7" s="73" t="s">
        <v>42</v>
      </c>
      <c r="B7" s="74"/>
      <c r="C7" s="74"/>
      <c r="D7" s="74"/>
      <c r="E7" s="74"/>
      <c r="F7" s="74"/>
      <c r="G7" s="74"/>
      <c r="H7" s="74"/>
      <c r="I7" s="74"/>
    </row>
    <row r="8" spans="1:10">
      <c r="A8" s="74" t="s">
        <v>41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10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10" ht="5.25" customHeight="1">
      <c r="C10" s="75"/>
      <c r="D10" s="76"/>
      <c r="E10" s="76"/>
      <c r="F10" s="76"/>
      <c r="G10" s="76"/>
      <c r="H10" s="76"/>
      <c r="I10" s="76"/>
    </row>
    <row r="11" spans="1:10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10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10">
      <c r="A13" s="72"/>
      <c r="B13" s="71"/>
      <c r="C13" s="71"/>
      <c r="D13" s="72"/>
      <c r="E13" s="72"/>
      <c r="F13" s="71"/>
      <c r="G13" s="71"/>
      <c r="H13" s="71"/>
      <c r="I13" s="71"/>
    </row>
    <row r="14" spans="1:10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10" ht="17.25" customHeight="1">
      <c r="A15" s="13"/>
      <c r="B15" s="15"/>
      <c r="C15" s="13"/>
      <c r="D15" s="14" t="s">
        <v>23</v>
      </c>
      <c r="E15" s="15"/>
      <c r="F15" s="3"/>
      <c r="G15" s="3"/>
      <c r="H15" s="3">
        <v>0</v>
      </c>
      <c r="I15" s="3">
        <v>784833000</v>
      </c>
    </row>
    <row r="16" spans="1:10" ht="24" customHeight="1">
      <c r="A16" s="16">
        <v>41277</v>
      </c>
      <c r="B16" s="17" t="s">
        <v>34</v>
      </c>
      <c r="C16" s="16">
        <f>A16</f>
        <v>41277</v>
      </c>
      <c r="D16" s="18" t="s">
        <v>61</v>
      </c>
      <c r="E16" s="57" t="s">
        <v>33</v>
      </c>
      <c r="F16" s="3"/>
      <c r="G16" s="3">
        <v>1700000000</v>
      </c>
      <c r="H16" s="4"/>
      <c r="I16" s="4">
        <f>IF(I15-H15+G16-F16&gt;0,I15-H15+G16-F16,0)</f>
        <v>2484833000</v>
      </c>
      <c r="J16" s="11">
        <f>MONTH(C16)</f>
        <v>1</v>
      </c>
    </row>
    <row r="17" spans="1:10" ht="24" customHeight="1">
      <c r="A17" s="16">
        <v>41278</v>
      </c>
      <c r="B17" s="17" t="s">
        <v>32</v>
      </c>
      <c r="C17" s="16">
        <v>41278</v>
      </c>
      <c r="D17" s="18" t="s">
        <v>62</v>
      </c>
      <c r="E17" s="57" t="s">
        <v>33</v>
      </c>
      <c r="F17" s="3">
        <v>1500000000</v>
      </c>
      <c r="G17" s="3"/>
      <c r="H17" s="4"/>
      <c r="I17" s="4">
        <f t="shared" ref="I17:I31" si="0">IF(I16-H16+G17-F17&gt;0,I16-H16+G17-F17,0)</f>
        <v>984833000</v>
      </c>
    </row>
    <row r="18" spans="1:10" ht="24" customHeight="1">
      <c r="A18" s="16">
        <f>C18</f>
        <v>41354</v>
      </c>
      <c r="B18" s="17" t="s">
        <v>34</v>
      </c>
      <c r="C18" s="16">
        <v>41354</v>
      </c>
      <c r="D18" s="18" t="s">
        <v>54</v>
      </c>
      <c r="E18" s="27" t="s">
        <v>33</v>
      </c>
      <c r="F18" s="3"/>
      <c r="G18" s="3">
        <v>30000000</v>
      </c>
      <c r="H18" s="4"/>
      <c r="I18" s="4">
        <f t="shared" si="0"/>
        <v>1014833000</v>
      </c>
    </row>
    <row r="19" spans="1:10" ht="24" customHeight="1">
      <c r="A19" s="16">
        <v>41359</v>
      </c>
      <c r="B19" s="17" t="s">
        <v>34</v>
      </c>
      <c r="C19" s="16">
        <f>A19</f>
        <v>41359</v>
      </c>
      <c r="D19" s="18" t="s">
        <v>61</v>
      </c>
      <c r="E19" s="57" t="s">
        <v>33</v>
      </c>
      <c r="F19" s="3"/>
      <c r="G19" s="3">
        <v>1000000000</v>
      </c>
      <c r="H19" s="4">
        <f t="shared" ref="H19:H31" si="1">IF(H18-I18+F19-G19&gt;0,H18-I18+F19-G19,0)</f>
        <v>0</v>
      </c>
      <c r="I19" s="4">
        <f t="shared" si="0"/>
        <v>2014833000</v>
      </c>
      <c r="J19" s="11">
        <f>MONTH(C19)</f>
        <v>3</v>
      </c>
    </row>
    <row r="20" spans="1:10" ht="24" customHeight="1">
      <c r="A20" s="16">
        <v>41360</v>
      </c>
      <c r="B20" s="17" t="s">
        <v>32</v>
      </c>
      <c r="C20" s="16">
        <v>41360</v>
      </c>
      <c r="D20" s="18" t="s">
        <v>62</v>
      </c>
      <c r="E20" s="57" t="s">
        <v>33</v>
      </c>
      <c r="F20" s="3">
        <v>1000000000</v>
      </c>
      <c r="G20" s="3"/>
      <c r="H20" s="4">
        <f t="shared" si="1"/>
        <v>0</v>
      </c>
      <c r="I20" s="4">
        <f t="shared" si="0"/>
        <v>1014833000</v>
      </c>
    </row>
    <row r="21" spans="1:10" ht="24" customHeight="1">
      <c r="A21" s="16">
        <v>41367</v>
      </c>
      <c r="B21" s="17" t="s">
        <v>34</v>
      </c>
      <c r="C21" s="16">
        <f>A21</f>
        <v>41367</v>
      </c>
      <c r="D21" s="18" t="s">
        <v>61</v>
      </c>
      <c r="E21" s="57" t="s">
        <v>33</v>
      </c>
      <c r="F21" s="3"/>
      <c r="G21" s="3">
        <v>1000000000</v>
      </c>
      <c r="H21" s="4">
        <f t="shared" si="1"/>
        <v>0</v>
      </c>
      <c r="I21" s="4">
        <f t="shared" si="0"/>
        <v>2014833000</v>
      </c>
    </row>
    <row r="22" spans="1:10" ht="24" customHeight="1">
      <c r="A22" s="16">
        <v>41367</v>
      </c>
      <c r="B22" s="17" t="s">
        <v>32</v>
      </c>
      <c r="C22" s="16">
        <v>41367</v>
      </c>
      <c r="D22" s="18" t="s">
        <v>62</v>
      </c>
      <c r="E22" s="57" t="s">
        <v>33</v>
      </c>
      <c r="F22" s="3">
        <v>1000000000</v>
      </c>
      <c r="G22" s="3"/>
      <c r="H22" s="4">
        <f t="shared" si="1"/>
        <v>0</v>
      </c>
      <c r="I22" s="4">
        <f t="shared" si="0"/>
        <v>1014833000</v>
      </c>
    </row>
    <row r="23" spans="1:10" ht="24" customHeight="1">
      <c r="A23" s="16">
        <v>41370</v>
      </c>
      <c r="B23" s="17" t="s">
        <v>34</v>
      </c>
      <c r="C23" s="16">
        <f>A23</f>
        <v>41370</v>
      </c>
      <c r="D23" s="18" t="s">
        <v>61</v>
      </c>
      <c r="E23" s="57" t="s">
        <v>33</v>
      </c>
      <c r="F23" s="3"/>
      <c r="G23" s="3">
        <v>300000000</v>
      </c>
      <c r="H23" s="4">
        <f t="shared" si="1"/>
        <v>0</v>
      </c>
      <c r="I23" s="4">
        <f t="shared" si="0"/>
        <v>1314833000</v>
      </c>
    </row>
    <row r="24" spans="1:10" ht="24" customHeight="1">
      <c r="A24" s="16">
        <v>41425</v>
      </c>
      <c r="B24" s="17" t="s">
        <v>34</v>
      </c>
      <c r="C24" s="16">
        <f>A24</f>
        <v>41425</v>
      </c>
      <c r="D24" s="18" t="s">
        <v>61</v>
      </c>
      <c r="E24" s="57" t="s">
        <v>33</v>
      </c>
      <c r="F24" s="3"/>
      <c r="G24" s="3">
        <v>500000000</v>
      </c>
      <c r="H24" s="4">
        <f t="shared" si="1"/>
        <v>0</v>
      </c>
      <c r="I24" s="4">
        <f t="shared" si="0"/>
        <v>1814833000</v>
      </c>
    </row>
    <row r="25" spans="1:10" ht="24" customHeight="1">
      <c r="A25" s="16">
        <v>41452</v>
      </c>
      <c r="B25" s="17" t="s">
        <v>34</v>
      </c>
      <c r="C25" s="16">
        <f>A25</f>
        <v>41452</v>
      </c>
      <c r="D25" s="18" t="s">
        <v>61</v>
      </c>
      <c r="E25" s="57" t="s">
        <v>33</v>
      </c>
      <c r="F25" s="3"/>
      <c r="G25" s="3">
        <v>500000000</v>
      </c>
      <c r="H25" s="4">
        <f t="shared" si="1"/>
        <v>0</v>
      </c>
      <c r="I25" s="4">
        <f t="shared" si="0"/>
        <v>2314833000</v>
      </c>
    </row>
    <row r="26" spans="1:10" ht="24" customHeight="1">
      <c r="A26" s="16">
        <v>41455</v>
      </c>
      <c r="B26" s="17" t="s">
        <v>37</v>
      </c>
      <c r="C26" s="16">
        <v>41455</v>
      </c>
      <c r="D26" s="18" t="s">
        <v>55</v>
      </c>
      <c r="E26" s="57" t="s">
        <v>45</v>
      </c>
      <c r="F26" s="3">
        <v>400000000</v>
      </c>
      <c r="G26" s="3"/>
      <c r="H26" s="4">
        <f t="shared" si="1"/>
        <v>0</v>
      </c>
      <c r="I26" s="4">
        <f t="shared" si="0"/>
        <v>1914833000</v>
      </c>
    </row>
    <row r="27" spans="1:10" ht="24" customHeight="1">
      <c r="A27" s="16">
        <v>41466</v>
      </c>
      <c r="B27" s="17" t="s">
        <v>32</v>
      </c>
      <c r="C27" s="16">
        <v>41466</v>
      </c>
      <c r="D27" s="18" t="s">
        <v>62</v>
      </c>
      <c r="E27" s="57" t="s">
        <v>33</v>
      </c>
      <c r="F27" s="3">
        <v>400000000</v>
      </c>
      <c r="G27" s="3"/>
      <c r="H27" s="4">
        <f t="shared" si="1"/>
        <v>0</v>
      </c>
      <c r="I27" s="4">
        <f t="shared" si="0"/>
        <v>1514833000</v>
      </c>
    </row>
    <row r="28" spans="1:10" ht="24" customHeight="1">
      <c r="A28" s="16">
        <v>41472</v>
      </c>
      <c r="B28" s="17" t="s">
        <v>32</v>
      </c>
      <c r="C28" s="16">
        <v>41472</v>
      </c>
      <c r="D28" s="18" t="s">
        <v>62</v>
      </c>
      <c r="E28" s="57" t="s">
        <v>33</v>
      </c>
      <c r="F28" s="3">
        <v>300000000</v>
      </c>
      <c r="G28" s="3"/>
      <c r="H28" s="4">
        <f t="shared" si="1"/>
        <v>0</v>
      </c>
      <c r="I28" s="4">
        <f t="shared" si="0"/>
        <v>1214833000</v>
      </c>
    </row>
    <row r="29" spans="1:10" ht="24" customHeight="1">
      <c r="A29" s="16">
        <v>41486</v>
      </c>
      <c r="B29" s="17" t="s">
        <v>40</v>
      </c>
      <c r="C29" s="16">
        <v>41486</v>
      </c>
      <c r="D29" s="18" t="s">
        <v>55</v>
      </c>
      <c r="E29" s="27" t="s">
        <v>45</v>
      </c>
      <c r="F29" s="3">
        <v>400000000</v>
      </c>
      <c r="G29" s="3"/>
      <c r="H29" s="4">
        <f t="shared" si="1"/>
        <v>0</v>
      </c>
      <c r="I29" s="4">
        <f t="shared" si="0"/>
        <v>814833000</v>
      </c>
    </row>
    <row r="30" spans="1:10" ht="24" customHeight="1">
      <c r="A30" s="16">
        <v>41517</v>
      </c>
      <c r="B30" s="17" t="s">
        <v>35</v>
      </c>
      <c r="C30" s="16">
        <v>41517</v>
      </c>
      <c r="D30" s="18" t="s">
        <v>55</v>
      </c>
      <c r="E30" s="57" t="s">
        <v>45</v>
      </c>
      <c r="F30" s="3">
        <v>400000000</v>
      </c>
      <c r="G30" s="3"/>
      <c r="H30" s="4">
        <f t="shared" si="1"/>
        <v>0</v>
      </c>
      <c r="I30" s="4">
        <f t="shared" si="0"/>
        <v>414833000</v>
      </c>
    </row>
    <row r="31" spans="1:10" ht="24" customHeight="1">
      <c r="A31" s="16">
        <v>41639</v>
      </c>
      <c r="B31" s="17" t="s">
        <v>39</v>
      </c>
      <c r="C31" s="16">
        <v>41639</v>
      </c>
      <c r="D31" s="18" t="s">
        <v>55</v>
      </c>
      <c r="E31" s="27" t="s">
        <v>45</v>
      </c>
      <c r="F31" s="3">
        <v>414833000</v>
      </c>
      <c r="G31" s="3"/>
      <c r="H31" s="4">
        <f t="shared" si="1"/>
        <v>0</v>
      </c>
      <c r="I31" s="4">
        <f t="shared" si="0"/>
        <v>0</v>
      </c>
    </row>
    <row r="32" spans="1:10" ht="19.5" customHeight="1">
      <c r="A32" s="16"/>
      <c r="B32" s="17"/>
      <c r="C32" s="16"/>
      <c r="D32" s="18"/>
      <c r="E32" s="17"/>
      <c r="F32" s="3"/>
      <c r="G32" s="3"/>
      <c r="H32" s="4"/>
      <c r="I32" s="4"/>
    </row>
    <row r="33" spans="1:9" ht="20.25" customHeight="1">
      <c r="A33" s="16"/>
      <c r="B33" s="17"/>
      <c r="C33" s="16"/>
      <c r="D33" s="19" t="s">
        <v>25</v>
      </c>
      <c r="E33" s="17" t="s">
        <v>26</v>
      </c>
      <c r="F33" s="5">
        <f>SUM(F16:F32)</f>
        <v>5814833000</v>
      </c>
      <c r="G33" s="5">
        <f>SUM(G16:G32)</f>
        <v>5030000000</v>
      </c>
      <c r="H33" s="5" t="s">
        <v>26</v>
      </c>
      <c r="I33" s="5" t="s">
        <v>26</v>
      </c>
    </row>
    <row r="34" spans="1:9" ht="17.25" customHeight="1">
      <c r="A34" s="20"/>
      <c r="B34" s="22"/>
      <c r="C34" s="20"/>
      <c r="D34" s="21" t="s">
        <v>27</v>
      </c>
      <c r="E34" s="22" t="s">
        <v>26</v>
      </c>
      <c r="F34" s="6" t="s">
        <v>26</v>
      </c>
      <c r="G34" s="6" t="s">
        <v>26</v>
      </c>
      <c r="H34" s="7">
        <f>IF(F33-G33&gt;0,H15+F33-G33-I15,0)</f>
        <v>0</v>
      </c>
      <c r="I34" s="7">
        <f>IF(G33-F33&gt;0,I15+G33-F33,0)</f>
        <v>0</v>
      </c>
    </row>
    <row r="35" spans="1:9" ht="1.5" customHeight="1"/>
    <row r="36" spans="1:9">
      <c r="A36" s="11"/>
      <c r="B36" s="23"/>
      <c r="C36" s="24" t="s">
        <v>36</v>
      </c>
    </row>
    <row r="37" spans="1:9">
      <c r="A37" s="11"/>
      <c r="B37" s="23"/>
      <c r="C37" s="24" t="s">
        <v>49</v>
      </c>
    </row>
    <row r="38" spans="1:9" ht="13.5" customHeight="1">
      <c r="A38" s="11"/>
      <c r="B38" s="11"/>
      <c r="E38" s="74" t="s">
        <v>50</v>
      </c>
      <c r="F38" s="74"/>
      <c r="G38" s="74"/>
      <c r="H38" s="74"/>
      <c r="I38" s="74"/>
    </row>
    <row r="39" spans="1:9">
      <c r="A39" s="74" t="s">
        <v>28</v>
      </c>
      <c r="B39" s="74"/>
      <c r="C39" s="74"/>
      <c r="D39" s="74"/>
      <c r="E39" s="74" t="s">
        <v>29</v>
      </c>
      <c r="F39" s="74"/>
      <c r="G39" s="74"/>
      <c r="H39" s="74"/>
      <c r="I39" s="74"/>
    </row>
    <row r="40" spans="1:9">
      <c r="A40" s="74" t="s">
        <v>30</v>
      </c>
      <c r="B40" s="74"/>
      <c r="C40" s="74"/>
      <c r="D40" s="74"/>
      <c r="E40" s="74" t="s">
        <v>30</v>
      </c>
      <c r="F40" s="74"/>
      <c r="G40" s="74"/>
      <c r="H40" s="74"/>
      <c r="I40" s="74"/>
    </row>
    <row r="42" spans="1:9">
      <c r="D42" s="25"/>
      <c r="F42" s="31"/>
    </row>
    <row r="43" spans="1:9">
      <c r="D43" s="25"/>
      <c r="H43" s="31"/>
    </row>
    <row r="45" spans="1:9">
      <c r="D45" s="26"/>
      <c r="H45" s="31"/>
    </row>
    <row r="46" spans="1:9">
      <c r="D46" s="25"/>
      <c r="F46" s="32"/>
      <c r="G46" s="32"/>
    </row>
    <row r="48" spans="1:9">
      <c r="F48" s="31"/>
      <c r="G48" s="31"/>
    </row>
  </sheetData>
  <autoFilter ref="A14:I16"/>
  <mergeCells count="25">
    <mergeCell ref="A40:D40"/>
    <mergeCell ref="E40:I40"/>
    <mergeCell ref="G12:G13"/>
    <mergeCell ref="H12:H13"/>
    <mergeCell ref="I12:I13"/>
    <mergeCell ref="F12:F13"/>
    <mergeCell ref="E38:I38"/>
    <mergeCell ref="A39:D39"/>
    <mergeCell ref="E39:I39"/>
    <mergeCell ref="A9:I9"/>
    <mergeCell ref="C10:I10"/>
    <mergeCell ref="A11:A13"/>
    <mergeCell ref="D11:D13"/>
    <mergeCell ref="E11:E13"/>
    <mergeCell ref="F11:G11"/>
    <mergeCell ref="H11:I11"/>
    <mergeCell ref="B11:C11"/>
    <mergeCell ref="B12:B13"/>
    <mergeCell ref="C12:C13"/>
    <mergeCell ref="A5:I5"/>
    <mergeCell ref="A6:I6"/>
    <mergeCell ref="G2:I2"/>
    <mergeCell ref="G3:I4"/>
    <mergeCell ref="A7:I7"/>
    <mergeCell ref="A8:I8"/>
  </mergeCells>
  <phoneticPr fontId="30" type="noConversion"/>
  <printOptions horizontalCentered="1"/>
  <pageMargins left="0.5" right="0.25" top="0.57999999999999996" bottom="0.5" header="0.33" footer="0.25"/>
  <pageSetup scale="80" orientation="portrait" verticalDpi="0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24"/>
  </sheetPr>
  <dimension ref="A2:I32"/>
  <sheetViews>
    <sheetView workbookViewId="0">
      <selection activeCell="D26" sqref="D26"/>
    </sheetView>
  </sheetViews>
  <sheetFormatPr defaultRowHeight="15"/>
  <cols>
    <col min="1" max="1" width="11" style="12" customWidth="1"/>
    <col min="2" max="2" width="7" style="12" customWidth="1"/>
    <col min="3" max="3" width="10.85546875" style="12" customWidth="1"/>
    <col min="4" max="4" width="34.85546875" style="11" customWidth="1"/>
    <col min="5" max="5" width="7.140625" style="12" customWidth="1"/>
    <col min="6" max="6" width="15.28515625" style="11" customWidth="1"/>
    <col min="7" max="7" width="17.42578125" style="11" customWidth="1"/>
    <col min="8" max="8" width="17" style="11" customWidth="1"/>
    <col min="9" max="9" width="15.28515625" style="11" customWidth="1"/>
    <col min="10" max="16384" width="9.140625" style="11"/>
  </cols>
  <sheetData>
    <row r="2" spans="1:9" ht="15.75" customHeight="1">
      <c r="A2" s="1" t="s">
        <v>1</v>
      </c>
      <c r="G2" s="78" t="s">
        <v>2</v>
      </c>
      <c r="H2" s="78"/>
      <c r="I2" s="78"/>
    </row>
    <row r="3" spans="1:9" ht="15.75" customHeight="1">
      <c r="A3" s="1" t="s">
        <v>43</v>
      </c>
      <c r="G3" s="79" t="s">
        <v>3</v>
      </c>
      <c r="H3" s="79"/>
      <c r="I3" s="79"/>
    </row>
    <row r="4" spans="1:9">
      <c r="F4" s="2"/>
      <c r="G4" s="79"/>
      <c r="H4" s="79"/>
      <c r="I4" s="79"/>
    </row>
    <row r="5" spans="1:9" ht="17.2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9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9">
      <c r="A7" s="73" t="s">
        <v>42</v>
      </c>
      <c r="B7" s="74"/>
      <c r="C7" s="74"/>
      <c r="D7" s="74"/>
      <c r="E7" s="74"/>
      <c r="F7" s="74"/>
      <c r="G7" s="74"/>
      <c r="H7" s="74"/>
      <c r="I7" s="74"/>
    </row>
    <row r="8" spans="1:9">
      <c r="A8" s="74" t="s">
        <v>57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9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9" ht="5.25" customHeight="1">
      <c r="C10" s="75"/>
      <c r="D10" s="76"/>
      <c r="E10" s="76"/>
      <c r="F10" s="76"/>
      <c r="G10" s="76"/>
      <c r="H10" s="76"/>
      <c r="I10" s="76"/>
    </row>
    <row r="11" spans="1:9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9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9">
      <c r="A13" s="72"/>
      <c r="B13" s="71"/>
      <c r="C13" s="71"/>
      <c r="D13" s="72"/>
      <c r="E13" s="72"/>
      <c r="F13" s="71"/>
      <c r="G13" s="71"/>
      <c r="H13" s="71"/>
      <c r="I13" s="71"/>
    </row>
    <row r="14" spans="1:9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9" ht="17.25" customHeight="1">
      <c r="A15" s="13"/>
      <c r="B15" s="15"/>
      <c r="C15" s="13"/>
      <c r="D15" s="14" t="s">
        <v>23</v>
      </c>
      <c r="E15" s="15"/>
      <c r="F15" s="3"/>
      <c r="G15" s="3"/>
      <c r="H15" s="3">
        <f>'[2]1388-TV'!H21</f>
        <v>313000000</v>
      </c>
      <c r="I15" s="3">
        <f>'[2]1388-TV'!I21</f>
        <v>0</v>
      </c>
    </row>
    <row r="16" spans="1:9" ht="19.5" customHeight="1">
      <c r="A16" s="16">
        <v>41284</v>
      </c>
      <c r="B16" s="17" t="s">
        <v>83</v>
      </c>
      <c r="C16" s="16">
        <f>A16</f>
        <v>41284</v>
      </c>
      <c r="D16" s="18" t="s">
        <v>84</v>
      </c>
      <c r="E16" s="27" t="s">
        <v>45</v>
      </c>
      <c r="F16" s="3"/>
      <c r="G16" s="3">
        <v>313000000</v>
      </c>
      <c r="H16" s="4">
        <f>MAX(H15+F16-G16-I15,0)</f>
        <v>0</v>
      </c>
      <c r="I16" s="4">
        <f>MAX(I15+G16-H15-F16,0)</f>
        <v>0</v>
      </c>
    </row>
    <row r="17" spans="1:9" ht="20.25" customHeight="1">
      <c r="A17" s="16"/>
      <c r="B17" s="17"/>
      <c r="C17" s="16"/>
      <c r="D17" s="19" t="s">
        <v>25</v>
      </c>
      <c r="E17" s="17" t="s">
        <v>26</v>
      </c>
      <c r="F17" s="5">
        <f>SUM(F16:F16)</f>
        <v>0</v>
      </c>
      <c r="G17" s="5">
        <f>SUM(G16:G16)</f>
        <v>313000000</v>
      </c>
      <c r="H17" s="5" t="s">
        <v>26</v>
      </c>
      <c r="I17" s="5" t="s">
        <v>26</v>
      </c>
    </row>
    <row r="18" spans="1:9" ht="17.25" customHeight="1">
      <c r="A18" s="20"/>
      <c r="B18" s="22"/>
      <c r="C18" s="20"/>
      <c r="D18" s="21" t="s">
        <v>27</v>
      </c>
      <c r="E18" s="22" t="s">
        <v>26</v>
      </c>
      <c r="F18" s="6" t="s">
        <v>26</v>
      </c>
      <c r="G18" s="6" t="s">
        <v>26</v>
      </c>
      <c r="H18" s="7">
        <f>MAX(H15+F17-G17-I15,0)</f>
        <v>0</v>
      </c>
      <c r="I18" s="7">
        <f>MAX(I15+G17-F17-H15,0)</f>
        <v>0</v>
      </c>
    </row>
    <row r="19" spans="1:9" ht="1.5" customHeight="1"/>
    <row r="20" spans="1:9">
      <c r="A20" s="11"/>
      <c r="B20" s="23"/>
      <c r="C20" s="24" t="s">
        <v>36</v>
      </c>
    </row>
    <row r="21" spans="1:9">
      <c r="A21" s="11"/>
      <c r="B21" s="23"/>
      <c r="C21" s="24" t="s">
        <v>49</v>
      </c>
    </row>
    <row r="22" spans="1:9" ht="13.5" customHeight="1">
      <c r="A22" s="11"/>
      <c r="B22" s="11"/>
      <c r="E22" s="74" t="s">
        <v>50</v>
      </c>
      <c r="F22" s="74"/>
      <c r="G22" s="74"/>
      <c r="H22" s="74"/>
      <c r="I22" s="74"/>
    </row>
    <row r="23" spans="1:9">
      <c r="A23" s="74" t="s">
        <v>28</v>
      </c>
      <c r="B23" s="74"/>
      <c r="C23" s="74"/>
      <c r="D23" s="74"/>
      <c r="E23" s="74" t="s">
        <v>29</v>
      </c>
      <c r="F23" s="74"/>
      <c r="G23" s="74"/>
      <c r="H23" s="74"/>
      <c r="I23" s="74"/>
    </row>
    <row r="24" spans="1:9">
      <c r="A24" s="74" t="s">
        <v>30</v>
      </c>
      <c r="B24" s="74"/>
      <c r="C24" s="74"/>
      <c r="D24" s="74"/>
      <c r="E24" s="74" t="s">
        <v>30</v>
      </c>
      <c r="F24" s="74"/>
      <c r="G24" s="74"/>
      <c r="H24" s="74"/>
      <c r="I24" s="74"/>
    </row>
    <row r="26" spans="1:9">
      <c r="D26" s="25"/>
      <c r="F26" s="31"/>
    </row>
    <row r="27" spans="1:9">
      <c r="D27" s="25"/>
      <c r="H27" s="31"/>
    </row>
    <row r="29" spans="1:9">
      <c r="D29" s="26"/>
      <c r="H29" s="31"/>
    </row>
    <row r="30" spans="1:9">
      <c r="D30" s="25"/>
      <c r="F30" s="32"/>
      <c r="G30" s="32"/>
    </row>
    <row r="32" spans="1:9">
      <c r="F32" s="31"/>
      <c r="G32" s="31"/>
    </row>
  </sheetData>
  <autoFilter ref="A14:I15"/>
  <mergeCells count="25">
    <mergeCell ref="G2:I2"/>
    <mergeCell ref="G3:I4"/>
    <mergeCell ref="A7:I7"/>
    <mergeCell ref="A8:I8"/>
    <mergeCell ref="A9:I9"/>
    <mergeCell ref="C10:I10"/>
    <mergeCell ref="A5:I5"/>
    <mergeCell ref="A6:I6"/>
    <mergeCell ref="H12:H13"/>
    <mergeCell ref="I12:I13"/>
    <mergeCell ref="F12:F13"/>
    <mergeCell ref="A11:A13"/>
    <mergeCell ref="D11:D13"/>
    <mergeCell ref="E11:E13"/>
    <mergeCell ref="F11:G11"/>
    <mergeCell ref="E22:I22"/>
    <mergeCell ref="A23:D23"/>
    <mergeCell ref="E23:I23"/>
    <mergeCell ref="A24:D24"/>
    <mergeCell ref="E24:I24"/>
    <mergeCell ref="H11:I11"/>
    <mergeCell ref="B11:C11"/>
    <mergeCell ref="B12:B13"/>
    <mergeCell ref="C12:C13"/>
    <mergeCell ref="G12:G13"/>
  </mergeCells>
  <phoneticPr fontId="30" type="noConversion"/>
  <printOptions horizontalCentered="1"/>
  <pageMargins left="0.5" right="0.25" top="0.56000000000000005" bottom="0.5" header="0.33" footer="0.25"/>
  <pageSetup scale="80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4" enableFormatConditionsCalculation="0">
    <tabColor indexed="24"/>
  </sheetPr>
  <dimension ref="A2:J37"/>
  <sheetViews>
    <sheetView topLeftCell="A7" workbookViewId="0">
      <selection activeCell="A8" sqref="A8:I8"/>
    </sheetView>
  </sheetViews>
  <sheetFormatPr defaultRowHeight="15"/>
  <cols>
    <col min="1" max="1" width="9.140625" style="12"/>
    <col min="2" max="2" width="7" style="12" customWidth="1"/>
    <col min="3" max="3" width="11" style="12" customWidth="1"/>
    <col min="4" max="4" width="34.85546875" style="11" customWidth="1"/>
    <col min="5" max="5" width="7.140625" style="12" customWidth="1"/>
    <col min="6" max="6" width="14" style="11" customWidth="1"/>
    <col min="7" max="7" width="16.5703125" style="11" customWidth="1"/>
    <col min="8" max="8" width="14" style="11" customWidth="1"/>
    <col min="9" max="9" width="15.28515625" style="11" customWidth="1"/>
    <col min="10" max="16384" width="9.140625" style="11"/>
  </cols>
  <sheetData>
    <row r="2" spans="1:10" ht="15.75" customHeight="1">
      <c r="A2" s="1" t="s">
        <v>1</v>
      </c>
      <c r="G2" s="78" t="s">
        <v>2</v>
      </c>
      <c r="H2" s="78"/>
      <c r="I2" s="78"/>
    </row>
    <row r="3" spans="1:10" ht="15.75" customHeight="1">
      <c r="A3" s="1" t="s">
        <v>43</v>
      </c>
      <c r="G3" s="79" t="s">
        <v>3</v>
      </c>
      <c r="H3" s="79"/>
      <c r="I3" s="79"/>
    </row>
    <row r="4" spans="1:10">
      <c r="F4" s="2"/>
      <c r="G4" s="79"/>
      <c r="H4" s="79"/>
      <c r="I4" s="79"/>
    </row>
    <row r="5" spans="1:10" ht="17.2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10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10">
      <c r="A7" s="73" t="s">
        <v>42</v>
      </c>
      <c r="B7" s="74"/>
      <c r="C7" s="74"/>
      <c r="D7" s="74"/>
      <c r="E7" s="74"/>
      <c r="F7" s="74"/>
      <c r="G7" s="74"/>
      <c r="H7" s="74"/>
      <c r="I7" s="74"/>
    </row>
    <row r="8" spans="1:10">
      <c r="A8" s="74" t="s">
        <v>53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10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10" ht="5.25" customHeight="1">
      <c r="C10" s="75"/>
      <c r="D10" s="76"/>
      <c r="E10" s="76"/>
      <c r="F10" s="76"/>
      <c r="G10" s="76"/>
      <c r="H10" s="76"/>
      <c r="I10" s="76"/>
    </row>
    <row r="11" spans="1:10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10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10" ht="23.25" customHeight="1">
      <c r="A13" s="72"/>
      <c r="B13" s="71"/>
      <c r="C13" s="71"/>
      <c r="D13" s="72"/>
      <c r="E13" s="72"/>
      <c r="F13" s="71"/>
      <c r="G13" s="71"/>
      <c r="H13" s="71"/>
      <c r="I13" s="71"/>
    </row>
    <row r="14" spans="1:10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10" ht="17.25" customHeight="1">
      <c r="A15" s="13"/>
      <c r="B15" s="15"/>
      <c r="C15" s="13"/>
      <c r="D15" s="14" t="s">
        <v>23</v>
      </c>
      <c r="E15" s="15"/>
      <c r="F15" s="3"/>
      <c r="G15" s="3"/>
      <c r="H15" s="3">
        <f>'[1]1388- LTH'!H23</f>
        <v>0</v>
      </c>
      <c r="I15" s="3">
        <v>0</v>
      </c>
    </row>
    <row r="16" spans="1:10" ht="24" customHeight="1">
      <c r="A16" s="16">
        <f>C16</f>
        <v>41486</v>
      </c>
      <c r="B16" s="17" t="s">
        <v>32</v>
      </c>
      <c r="C16" s="16">
        <v>41486</v>
      </c>
      <c r="D16" s="18" t="s">
        <v>48</v>
      </c>
      <c r="E16" s="27" t="s">
        <v>33</v>
      </c>
      <c r="F16" s="3">
        <v>100000000</v>
      </c>
      <c r="G16" s="3"/>
      <c r="H16" s="4">
        <f>IF(H15-I15+F16-G16&gt;0,H15-I15+F16-G16,0)</f>
        <v>100000000</v>
      </c>
      <c r="I16" s="4">
        <f>IF(I15-H15+G16-F16&gt;0,I15-H15+G16-F16,0)</f>
        <v>0</v>
      </c>
      <c r="J16" s="11">
        <f>MONTH(C16)</f>
        <v>7</v>
      </c>
    </row>
    <row r="17" spans="1:10" ht="24" customHeight="1">
      <c r="A17" s="16">
        <f>C17</f>
        <v>41486</v>
      </c>
      <c r="B17" s="9" t="s">
        <v>34</v>
      </c>
      <c r="C17" s="16">
        <v>41486</v>
      </c>
      <c r="D17" s="18" t="s">
        <v>47</v>
      </c>
      <c r="E17" s="27" t="s">
        <v>33</v>
      </c>
      <c r="F17" s="3"/>
      <c r="G17" s="3">
        <v>100000000</v>
      </c>
      <c r="H17" s="4">
        <f>IF(H16-I16+F17-G17&gt;0,H16-I16+F17-G17,0)</f>
        <v>0</v>
      </c>
      <c r="I17" s="4">
        <f>IF(I16-H16+G17-F17&gt;0,I16-H16+G17-F17,0)</f>
        <v>0</v>
      </c>
      <c r="J17" s="11">
        <f>MONTH(C17)</f>
        <v>7</v>
      </c>
    </row>
    <row r="18" spans="1:10" ht="19.5" customHeight="1">
      <c r="A18" s="16"/>
      <c r="B18" s="17"/>
      <c r="C18" s="16"/>
      <c r="D18" s="18"/>
      <c r="E18" s="17"/>
      <c r="F18" s="3"/>
      <c r="G18" s="3"/>
      <c r="H18" s="4"/>
      <c r="I18" s="4"/>
    </row>
    <row r="19" spans="1:10" ht="20.25" customHeight="1">
      <c r="A19" s="16"/>
      <c r="B19" s="17"/>
      <c r="C19" s="16"/>
      <c r="D19" s="19" t="s">
        <v>25</v>
      </c>
      <c r="E19" s="17" t="s">
        <v>26</v>
      </c>
      <c r="F19" s="5">
        <f>SUM(F16:F18)</f>
        <v>100000000</v>
      </c>
      <c r="G19" s="5">
        <f>SUM(G16:G18)</f>
        <v>100000000</v>
      </c>
      <c r="H19" s="5" t="s">
        <v>26</v>
      </c>
      <c r="I19" s="5" t="s">
        <v>26</v>
      </c>
    </row>
    <row r="20" spans="1:10" ht="17.25" customHeight="1">
      <c r="A20" s="20"/>
      <c r="B20" s="22"/>
      <c r="C20" s="20"/>
      <c r="D20" s="21" t="s">
        <v>27</v>
      </c>
      <c r="E20" s="22" t="s">
        <v>26</v>
      </c>
      <c r="F20" s="6" t="s">
        <v>26</v>
      </c>
      <c r="G20" s="6" t="s">
        <v>26</v>
      </c>
      <c r="H20" s="7">
        <f>IF(F19-G19&gt;0,H15+F19-G19,0)</f>
        <v>0</v>
      </c>
      <c r="I20" s="7">
        <f>IF(G19-F19&gt;0,I15+G19-F19,0)</f>
        <v>0</v>
      </c>
    </row>
    <row r="21" spans="1:10" ht="1.5" customHeight="1"/>
    <row r="22" spans="1:10">
      <c r="A22" s="11"/>
      <c r="B22" s="23"/>
      <c r="C22" s="24" t="s">
        <v>36</v>
      </c>
    </row>
    <row r="23" spans="1:10">
      <c r="A23" s="11"/>
      <c r="B23" s="23"/>
      <c r="C23" s="24" t="s">
        <v>49</v>
      </c>
    </row>
    <row r="24" spans="1:10" ht="13.5" customHeight="1">
      <c r="A24" s="11"/>
      <c r="B24" s="11"/>
      <c r="E24" s="74" t="s">
        <v>50</v>
      </c>
      <c r="F24" s="74"/>
      <c r="G24" s="74"/>
      <c r="H24" s="74"/>
      <c r="I24" s="74"/>
    </row>
    <row r="25" spans="1:10">
      <c r="A25" s="74" t="s">
        <v>28</v>
      </c>
      <c r="B25" s="74"/>
      <c r="C25" s="74"/>
      <c r="D25" s="74"/>
      <c r="E25" s="74" t="s">
        <v>29</v>
      </c>
      <c r="F25" s="74"/>
      <c r="G25" s="74"/>
      <c r="H25" s="74"/>
      <c r="I25" s="74"/>
    </row>
    <row r="26" spans="1:10">
      <c r="A26" s="74" t="s">
        <v>30</v>
      </c>
      <c r="B26" s="74"/>
      <c r="C26" s="74"/>
      <c r="D26" s="74"/>
      <c r="E26" s="74" t="s">
        <v>30</v>
      </c>
      <c r="F26" s="74"/>
      <c r="G26" s="74"/>
      <c r="H26" s="74"/>
      <c r="I26" s="74"/>
    </row>
    <row r="28" spans="1:10">
      <c r="D28" s="25"/>
      <c r="F28" s="31"/>
    </row>
    <row r="29" spans="1:10">
      <c r="D29" s="25"/>
    </row>
    <row r="31" spans="1:10">
      <c r="D31" s="26"/>
    </row>
    <row r="32" spans="1:10">
      <c r="D32" s="25"/>
      <c r="F32" s="32"/>
      <c r="G32" s="32"/>
    </row>
    <row r="34" spans="6:7">
      <c r="F34" s="31"/>
      <c r="G34" s="31"/>
    </row>
    <row r="37" spans="6:7">
      <c r="F37" s="31"/>
      <c r="G37" s="31"/>
    </row>
  </sheetData>
  <autoFilter ref="A14:I15"/>
  <mergeCells count="25">
    <mergeCell ref="A26:D26"/>
    <mergeCell ref="E26:I26"/>
    <mergeCell ref="G12:G13"/>
    <mergeCell ref="H12:H13"/>
    <mergeCell ref="I12:I13"/>
    <mergeCell ref="F12:F13"/>
    <mergeCell ref="E24:I24"/>
    <mergeCell ref="A25:D25"/>
    <mergeCell ref="E25:I25"/>
    <mergeCell ref="A9:I9"/>
    <mergeCell ref="C10:I10"/>
    <mergeCell ref="A11:A13"/>
    <mergeCell ref="D11:D13"/>
    <mergeCell ref="E11:E13"/>
    <mergeCell ref="F11:G11"/>
    <mergeCell ref="H11:I11"/>
    <mergeCell ref="B11:C11"/>
    <mergeCell ref="B12:B13"/>
    <mergeCell ref="C12:C13"/>
    <mergeCell ref="A5:I5"/>
    <mergeCell ref="A6:I6"/>
    <mergeCell ref="G2:I2"/>
    <mergeCell ref="G3:I4"/>
    <mergeCell ref="A7:I7"/>
    <mergeCell ref="A8:I8"/>
  </mergeCells>
  <phoneticPr fontId="30" type="noConversion"/>
  <pageMargins left="0.6" right="0.13" top="0.41" bottom="0.39" header="0.33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24"/>
  </sheetPr>
  <dimension ref="A2:I36"/>
  <sheetViews>
    <sheetView workbookViewId="0">
      <selection activeCell="I15" sqref="I15"/>
    </sheetView>
  </sheetViews>
  <sheetFormatPr defaultRowHeight="15"/>
  <cols>
    <col min="1" max="1" width="9.42578125" style="12" customWidth="1"/>
    <col min="2" max="2" width="7" style="12" customWidth="1"/>
    <col min="3" max="3" width="10.140625" style="12" customWidth="1"/>
    <col min="4" max="4" width="34.85546875" style="11" customWidth="1"/>
    <col min="5" max="5" width="7.140625" style="12" customWidth="1"/>
    <col min="6" max="6" width="14" style="11" customWidth="1"/>
    <col min="7" max="7" width="16.5703125" style="11" customWidth="1"/>
    <col min="8" max="8" width="14" style="11" customWidth="1"/>
    <col min="9" max="9" width="15.28515625" style="11" customWidth="1"/>
    <col min="10" max="16384" width="9.140625" style="11"/>
  </cols>
  <sheetData>
    <row r="2" spans="1:9" ht="15.75" customHeight="1">
      <c r="A2" s="1" t="s">
        <v>1</v>
      </c>
      <c r="G2" s="78" t="s">
        <v>2</v>
      </c>
      <c r="H2" s="78"/>
      <c r="I2" s="78"/>
    </row>
    <row r="3" spans="1:9" ht="15.75" customHeight="1">
      <c r="A3" s="1" t="s">
        <v>43</v>
      </c>
      <c r="G3" s="79" t="s">
        <v>3</v>
      </c>
      <c r="H3" s="79"/>
      <c r="I3" s="79"/>
    </row>
    <row r="4" spans="1:9">
      <c r="F4" s="2"/>
      <c r="G4" s="79"/>
      <c r="H4" s="79"/>
      <c r="I4" s="79"/>
    </row>
    <row r="5" spans="1:9" ht="17.2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9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9">
      <c r="A7" s="73" t="s">
        <v>42</v>
      </c>
      <c r="B7" s="74"/>
      <c r="C7" s="74"/>
      <c r="D7" s="74"/>
      <c r="E7" s="74"/>
      <c r="F7" s="74"/>
      <c r="G7" s="74"/>
      <c r="H7" s="74"/>
      <c r="I7" s="74"/>
    </row>
    <row r="8" spans="1:9">
      <c r="A8" s="74" t="s">
        <v>56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9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9" ht="5.25" customHeight="1">
      <c r="C10" s="75"/>
      <c r="D10" s="76"/>
      <c r="E10" s="76"/>
      <c r="F10" s="76"/>
      <c r="G10" s="76"/>
      <c r="H10" s="76"/>
      <c r="I10" s="76"/>
    </row>
    <row r="11" spans="1:9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9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9" ht="23.25" customHeight="1">
      <c r="A13" s="72"/>
      <c r="B13" s="71"/>
      <c r="C13" s="71"/>
      <c r="D13" s="72"/>
      <c r="E13" s="72"/>
      <c r="F13" s="71"/>
      <c r="G13" s="71"/>
      <c r="H13" s="71"/>
      <c r="I13" s="71"/>
    </row>
    <row r="14" spans="1:9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9" ht="17.25" customHeight="1">
      <c r="A15" s="13"/>
      <c r="B15" s="15"/>
      <c r="C15" s="13"/>
      <c r="D15" s="14" t="s">
        <v>23</v>
      </c>
      <c r="E15" s="15"/>
      <c r="F15" s="3"/>
      <c r="G15" s="3"/>
      <c r="H15" s="3">
        <f>'[2]1388-LTH'!H19</f>
        <v>0</v>
      </c>
      <c r="I15" s="3">
        <f>'[2]1388-LTH'!I19</f>
        <v>777000000</v>
      </c>
    </row>
    <row r="16" spans="1:9" ht="17.25" customHeight="1">
      <c r="A16" s="33">
        <v>41578</v>
      </c>
      <c r="B16" s="34" t="s">
        <v>46</v>
      </c>
      <c r="C16" s="33">
        <f>A16</f>
        <v>41578</v>
      </c>
      <c r="D16" s="35" t="s">
        <v>58</v>
      </c>
      <c r="E16" s="36" t="s">
        <v>45</v>
      </c>
      <c r="F16" s="3">
        <v>777000000</v>
      </c>
      <c r="G16" s="3"/>
      <c r="H16" s="4">
        <f>IF(H15-I15+F16-G16&gt;0,H15-I15+F16-G16,0)</f>
        <v>0</v>
      </c>
      <c r="I16" s="4">
        <f>IF(I15-H15+G16-F16&gt;0,I15-H15+G16-F16,0)</f>
        <v>0</v>
      </c>
    </row>
    <row r="17" spans="1:9" ht="19.5" customHeight="1">
      <c r="A17" s="16"/>
      <c r="B17" s="17"/>
      <c r="C17" s="16"/>
      <c r="D17" s="18"/>
      <c r="E17" s="17"/>
      <c r="F17" s="3"/>
      <c r="G17" s="3"/>
      <c r="H17" s="4"/>
      <c r="I17" s="4"/>
    </row>
    <row r="18" spans="1:9" ht="20.25" customHeight="1">
      <c r="A18" s="16"/>
      <c r="B18" s="17"/>
      <c r="C18" s="16"/>
      <c r="D18" s="19" t="s">
        <v>25</v>
      </c>
      <c r="E18" s="17" t="s">
        <v>26</v>
      </c>
      <c r="F18" s="5">
        <f>SUM(F16:F17)</f>
        <v>777000000</v>
      </c>
      <c r="G18" s="5">
        <f>SUM(G16:G17)</f>
        <v>0</v>
      </c>
      <c r="H18" s="5" t="s">
        <v>26</v>
      </c>
      <c r="I18" s="5" t="s">
        <v>26</v>
      </c>
    </row>
    <row r="19" spans="1:9" ht="17.25" customHeight="1">
      <c r="A19" s="20"/>
      <c r="B19" s="22"/>
      <c r="C19" s="20"/>
      <c r="D19" s="21" t="s">
        <v>27</v>
      </c>
      <c r="E19" s="22" t="s">
        <v>26</v>
      </c>
      <c r="F19" s="6" t="s">
        <v>26</v>
      </c>
      <c r="G19" s="6" t="s">
        <v>26</v>
      </c>
      <c r="H19" s="7">
        <f>IF(F18-G18&gt;0,H15+F18-G18-I15,0)</f>
        <v>0</v>
      </c>
      <c r="I19" s="7">
        <f>IF(G18-F18&gt;0,I15+G18-F18-H15,0)</f>
        <v>0</v>
      </c>
    </row>
    <row r="20" spans="1:9" ht="1.5" customHeight="1"/>
    <row r="21" spans="1:9">
      <c r="A21" s="11"/>
      <c r="B21" s="23"/>
      <c r="C21" s="24" t="s">
        <v>36</v>
      </c>
    </row>
    <row r="22" spans="1:9">
      <c r="A22" s="11"/>
      <c r="B22" s="23"/>
      <c r="C22" s="24" t="s">
        <v>49</v>
      </c>
    </row>
    <row r="23" spans="1:9" ht="13.5" customHeight="1">
      <c r="A23" s="11"/>
      <c r="B23" s="11"/>
      <c r="E23" s="74" t="s">
        <v>50</v>
      </c>
      <c r="F23" s="74"/>
      <c r="G23" s="74"/>
      <c r="H23" s="74"/>
      <c r="I23" s="74"/>
    </row>
    <row r="24" spans="1:9">
      <c r="A24" s="74" t="s">
        <v>28</v>
      </c>
      <c r="B24" s="74"/>
      <c r="C24" s="74"/>
      <c r="D24" s="74"/>
      <c r="E24" s="74" t="s">
        <v>29</v>
      </c>
      <c r="F24" s="74"/>
      <c r="G24" s="74"/>
      <c r="H24" s="74"/>
      <c r="I24" s="74"/>
    </row>
    <row r="25" spans="1:9">
      <c r="A25" s="74" t="s">
        <v>30</v>
      </c>
      <c r="B25" s="74"/>
      <c r="C25" s="74"/>
      <c r="D25" s="74"/>
      <c r="E25" s="74" t="s">
        <v>30</v>
      </c>
      <c r="F25" s="74"/>
      <c r="G25" s="74"/>
      <c r="H25" s="74"/>
      <c r="I25" s="74"/>
    </row>
    <row r="27" spans="1:9">
      <c r="D27" s="25"/>
      <c r="F27" s="31"/>
    </row>
    <row r="28" spans="1:9">
      <c r="D28" s="25"/>
    </row>
    <row r="30" spans="1:9">
      <c r="D30" s="26"/>
    </row>
    <row r="31" spans="1:9">
      <c r="D31" s="25"/>
      <c r="F31" s="32"/>
      <c r="G31" s="32"/>
    </row>
    <row r="33" spans="6:9">
      <c r="F33" s="31"/>
      <c r="G33" s="31"/>
    </row>
    <row r="34" spans="6:9">
      <c r="I34" s="31"/>
    </row>
    <row r="36" spans="6:9">
      <c r="F36" s="31"/>
      <c r="G36" s="31"/>
    </row>
  </sheetData>
  <autoFilter ref="A14:I15"/>
  <mergeCells count="25">
    <mergeCell ref="G2:I2"/>
    <mergeCell ref="G3:I4"/>
    <mergeCell ref="A7:I7"/>
    <mergeCell ref="A8:I8"/>
    <mergeCell ref="A9:I9"/>
    <mergeCell ref="C10:I10"/>
    <mergeCell ref="A5:I5"/>
    <mergeCell ref="A6:I6"/>
    <mergeCell ref="H12:H13"/>
    <mergeCell ref="I12:I13"/>
    <mergeCell ref="F12:F13"/>
    <mergeCell ref="A11:A13"/>
    <mergeCell ref="D11:D13"/>
    <mergeCell ref="E11:E13"/>
    <mergeCell ref="F11:G11"/>
    <mergeCell ref="E23:I23"/>
    <mergeCell ref="A24:D24"/>
    <mergeCell ref="E24:I24"/>
    <mergeCell ref="A25:D25"/>
    <mergeCell ref="E25:I25"/>
    <mergeCell ref="H11:I11"/>
    <mergeCell ref="B11:C11"/>
    <mergeCell ref="B12:B13"/>
    <mergeCell ref="C12:C13"/>
    <mergeCell ref="G12:G13"/>
  </mergeCells>
  <phoneticPr fontId="30" type="noConversion"/>
  <pageMargins left="0.6" right="0.13" top="0.41" bottom="0.39" header="0.33" footer="0.15"/>
  <pageSetup scale="85" orientation="portrait" verticalDpi="0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24"/>
  </sheetPr>
  <dimension ref="A2:J34"/>
  <sheetViews>
    <sheetView workbookViewId="0">
      <selection activeCell="E24" sqref="E24:I24"/>
    </sheetView>
  </sheetViews>
  <sheetFormatPr defaultRowHeight="15"/>
  <cols>
    <col min="1" max="1" width="10.28515625" style="12" customWidth="1"/>
    <col min="2" max="2" width="8.28515625" style="12" customWidth="1"/>
    <col min="3" max="3" width="11.140625" style="12" customWidth="1"/>
    <col min="4" max="4" width="27.7109375" style="11" customWidth="1"/>
    <col min="5" max="5" width="9.85546875" style="12" customWidth="1"/>
    <col min="6" max="9" width="14.140625" style="11" customWidth="1"/>
    <col min="10" max="16384" width="9.140625" style="11"/>
  </cols>
  <sheetData>
    <row r="2" spans="1:10" ht="15.75" customHeight="1">
      <c r="A2" s="1" t="s">
        <v>1</v>
      </c>
      <c r="G2" s="78" t="s">
        <v>2</v>
      </c>
      <c r="H2" s="78"/>
      <c r="I2" s="78"/>
    </row>
    <row r="3" spans="1:10" ht="15.75" customHeight="1">
      <c r="A3" s="1" t="s">
        <v>43</v>
      </c>
      <c r="G3" s="79" t="s">
        <v>3</v>
      </c>
      <c r="H3" s="79"/>
      <c r="I3" s="79"/>
    </row>
    <row r="4" spans="1:10">
      <c r="F4" s="2"/>
      <c r="G4" s="79"/>
      <c r="H4" s="79"/>
      <c r="I4" s="79"/>
    </row>
    <row r="5" spans="1:10" ht="17.2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10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10">
      <c r="A7" s="73" t="s">
        <v>42</v>
      </c>
      <c r="B7" s="74"/>
      <c r="C7" s="74"/>
      <c r="D7" s="74"/>
      <c r="E7" s="74"/>
      <c r="F7" s="74"/>
      <c r="G7" s="74"/>
      <c r="H7" s="74"/>
      <c r="I7" s="74"/>
    </row>
    <row r="8" spans="1:10">
      <c r="A8" s="74" t="s">
        <v>63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10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10" ht="5.25" customHeight="1">
      <c r="C10" s="75"/>
      <c r="D10" s="76"/>
      <c r="E10" s="76"/>
      <c r="F10" s="76"/>
      <c r="G10" s="76"/>
      <c r="H10" s="76"/>
      <c r="I10" s="76"/>
    </row>
    <row r="11" spans="1:10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10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10" ht="31.5" customHeight="1">
      <c r="A13" s="72"/>
      <c r="B13" s="71"/>
      <c r="C13" s="71"/>
      <c r="D13" s="72"/>
      <c r="E13" s="72"/>
      <c r="F13" s="71"/>
      <c r="G13" s="71"/>
      <c r="H13" s="71"/>
      <c r="I13" s="71"/>
    </row>
    <row r="14" spans="1:10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10" ht="17.25" customHeight="1">
      <c r="A15" s="13"/>
      <c r="B15" s="15"/>
      <c r="C15" s="13"/>
      <c r="D15" s="14" t="s">
        <v>23</v>
      </c>
      <c r="E15" s="15"/>
      <c r="F15" s="3"/>
      <c r="G15" s="3"/>
      <c r="H15" s="3">
        <v>0</v>
      </c>
      <c r="I15" s="3">
        <v>0</v>
      </c>
    </row>
    <row r="16" spans="1:10" ht="22.5" customHeight="1">
      <c r="A16" s="16">
        <v>41608</v>
      </c>
      <c r="B16" s="17" t="s">
        <v>24</v>
      </c>
      <c r="C16" s="16">
        <v>41608</v>
      </c>
      <c r="D16" s="18" t="s">
        <v>0</v>
      </c>
      <c r="E16" s="27" t="s">
        <v>31</v>
      </c>
      <c r="F16" s="3">
        <v>23923722</v>
      </c>
      <c r="G16" s="3"/>
      <c r="H16" s="4">
        <f>IF(H15-I15+F16-G16&gt;0,H15-I15+F16-G16,0)</f>
        <v>23923722</v>
      </c>
      <c r="I16" s="4">
        <f>IF(I15-H15+G16-F16&gt;0,I15-H15+G16-F16,0)</f>
        <v>0</v>
      </c>
      <c r="J16" s="11">
        <f>MONTH(C16)</f>
        <v>11</v>
      </c>
    </row>
    <row r="17" spans="1:9" ht="19.5" customHeight="1">
      <c r="A17" s="16"/>
      <c r="B17" s="17"/>
      <c r="C17" s="16"/>
      <c r="D17" s="18"/>
      <c r="E17" s="17"/>
      <c r="F17" s="3"/>
      <c r="G17" s="3"/>
      <c r="H17" s="4"/>
      <c r="I17" s="4"/>
    </row>
    <row r="18" spans="1:9" ht="20.25" customHeight="1">
      <c r="A18" s="16"/>
      <c r="B18" s="17"/>
      <c r="C18" s="16"/>
      <c r="D18" s="19" t="s">
        <v>25</v>
      </c>
      <c r="E18" s="17" t="s">
        <v>26</v>
      </c>
      <c r="F18" s="5">
        <f>SUM(F16:F17)</f>
        <v>23923722</v>
      </c>
      <c r="G18" s="5">
        <f>SUM(G16:G17)</f>
        <v>0</v>
      </c>
      <c r="H18" s="5" t="s">
        <v>26</v>
      </c>
      <c r="I18" s="5" t="s">
        <v>26</v>
      </c>
    </row>
    <row r="19" spans="1:9" ht="17.25" customHeight="1">
      <c r="A19" s="20"/>
      <c r="B19" s="22"/>
      <c r="C19" s="20"/>
      <c r="D19" s="21" t="s">
        <v>27</v>
      </c>
      <c r="E19" s="22" t="s">
        <v>26</v>
      </c>
      <c r="F19" s="6" t="s">
        <v>26</v>
      </c>
      <c r="G19" s="6" t="s">
        <v>26</v>
      </c>
      <c r="H19" s="7">
        <f>IF(F18-G18&gt;0,H15+F18-G18,0)</f>
        <v>23923722</v>
      </c>
      <c r="I19" s="7">
        <f>IF(G18-F18&gt;0,I15+G18-F18-H15,0)</f>
        <v>0</v>
      </c>
    </row>
    <row r="20" spans="1:9" ht="1.5" customHeight="1"/>
    <row r="21" spans="1:9">
      <c r="C21" s="24" t="s">
        <v>36</v>
      </c>
    </row>
    <row r="22" spans="1:9">
      <c r="C22" s="24" t="s">
        <v>49</v>
      </c>
    </row>
    <row r="23" spans="1:9" ht="13.5" customHeight="1">
      <c r="E23" s="74" t="s">
        <v>50</v>
      </c>
      <c r="F23" s="74"/>
      <c r="G23" s="74"/>
      <c r="H23" s="74"/>
      <c r="I23" s="74"/>
    </row>
    <row r="24" spans="1:9">
      <c r="A24" s="74" t="s">
        <v>28</v>
      </c>
      <c r="B24" s="74"/>
      <c r="C24" s="74"/>
      <c r="D24" s="74"/>
      <c r="E24" s="74" t="s">
        <v>29</v>
      </c>
      <c r="F24" s="74"/>
      <c r="G24" s="74"/>
      <c r="H24" s="74"/>
      <c r="I24" s="74"/>
    </row>
    <row r="25" spans="1:9">
      <c r="A25" s="74" t="s">
        <v>30</v>
      </c>
      <c r="B25" s="74"/>
      <c r="C25" s="74"/>
      <c r="D25" s="74"/>
      <c r="E25" s="74" t="s">
        <v>30</v>
      </c>
      <c r="F25" s="74"/>
      <c r="G25" s="74"/>
      <c r="H25" s="74"/>
      <c r="I25" s="74"/>
    </row>
    <row r="27" spans="1:9">
      <c r="D27" s="25"/>
      <c r="F27" s="31"/>
    </row>
    <row r="28" spans="1:9">
      <c r="D28" s="25"/>
    </row>
    <row r="30" spans="1:9">
      <c r="D30" s="26">
        <f>'1388-AL SG'!H15+'1388-DTT'!H15+'1388-TV'!H15+'1388-LTMT'!H15+'1388-LTH'!H15+'1388-GTGT'!H15</f>
        <v>313000000</v>
      </c>
      <c r="E30" s="37">
        <f>'1388-AL SG'!I15+'1388-DTT'!I15+'1388-LTMT'!I15+'1388-LTH'!I15+'1388-GTGT'!I15</f>
        <v>5886888878</v>
      </c>
      <c r="F30" s="31">
        <f>'1388-AL SG'!F34+'1388-DTT'!F33+'1388-TV'!F17+'1388-LTMT'!F19+'1388-LTH'!F18+'1388-GTGT'!F18</f>
        <v>12448406722</v>
      </c>
      <c r="G30" s="31">
        <f>'1388-AL SG'!G34+'1388-DTT'!G33+'1388-TV'!G17+'1388-LTMT'!G19+'1388-LTH'!G18+'1388-GTGT'!G18</f>
        <v>8350500000</v>
      </c>
      <c r="H30" s="31">
        <f>'1388-AL SG'!H35+'1388-DTT'!H34+'1388-TV'!H18+'1388-LTMT'!H20+'1388-LTH'!H19+'1388-GTGT'!H19</f>
        <v>23923722</v>
      </c>
      <c r="I30" s="31">
        <f>'1388-AL SG'!I35+'1388-DTT'!I34+'1388-TV'!I18+'1388-LTMT'!I20+'1388-LTH'!I19+'1388-GTGT'!I19</f>
        <v>1499905878</v>
      </c>
    </row>
    <row r="31" spans="1:9">
      <c r="D31" s="25"/>
      <c r="F31" s="32"/>
      <c r="G31" s="32"/>
    </row>
    <row r="32" spans="1:9">
      <c r="D32" s="32">
        <v>0</v>
      </c>
      <c r="E32" s="32">
        <v>5573888878</v>
      </c>
      <c r="F32" s="32">
        <v>7448406722</v>
      </c>
      <c r="G32" s="32">
        <v>8736500000</v>
      </c>
      <c r="H32" s="32">
        <v>0</v>
      </c>
      <c r="I32" s="32">
        <v>6861982156</v>
      </c>
    </row>
    <row r="33" spans="5:9">
      <c r="E33" s="32">
        <f>E30-D30</f>
        <v>5573888878</v>
      </c>
      <c r="F33" s="31">
        <f>F30-F32</f>
        <v>5000000000</v>
      </c>
      <c r="G33" s="31">
        <f>G30-G32</f>
        <v>-386000000</v>
      </c>
      <c r="I33" s="31">
        <f>I30-H30</f>
        <v>1475982156</v>
      </c>
    </row>
    <row r="34" spans="5:9">
      <c r="H34" s="31"/>
    </row>
  </sheetData>
  <mergeCells count="25">
    <mergeCell ref="A7:I7"/>
    <mergeCell ref="A8:I8"/>
    <mergeCell ref="A9:I9"/>
    <mergeCell ref="C10:I10"/>
    <mergeCell ref="G2:I2"/>
    <mergeCell ref="G3:I4"/>
    <mergeCell ref="A5:I5"/>
    <mergeCell ref="A6:I6"/>
    <mergeCell ref="G12:G13"/>
    <mergeCell ref="H12:H13"/>
    <mergeCell ref="I12:I13"/>
    <mergeCell ref="A11:A13"/>
    <mergeCell ref="B11:C11"/>
    <mergeCell ref="D11:D13"/>
    <mergeCell ref="E11:E13"/>
    <mergeCell ref="E23:I23"/>
    <mergeCell ref="A24:D24"/>
    <mergeCell ref="E24:I24"/>
    <mergeCell ref="A25:D25"/>
    <mergeCell ref="E25:I25"/>
    <mergeCell ref="F11:G11"/>
    <mergeCell ref="H11:I11"/>
    <mergeCell ref="B12:B13"/>
    <mergeCell ref="C12:C13"/>
    <mergeCell ref="F12:F13"/>
  </mergeCells>
  <phoneticPr fontId="36" type="noConversion"/>
  <printOptions horizontalCentered="1"/>
  <pageMargins left="0.5" right="0.25" top="0.5" bottom="0.5" header="0.25" footer="0.25"/>
  <pageSetup paperSize="9" scale="85" orientation="portrait" verticalDpi="0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6" enableFormatConditionsCalculation="0">
    <tabColor indexed="52"/>
  </sheetPr>
  <dimension ref="A2:J33"/>
  <sheetViews>
    <sheetView topLeftCell="A4" workbookViewId="0">
      <selection activeCell="H20" sqref="H20"/>
    </sheetView>
  </sheetViews>
  <sheetFormatPr defaultRowHeight="15"/>
  <cols>
    <col min="1" max="1" width="9.140625" style="12"/>
    <col min="2" max="2" width="7" style="12" customWidth="1"/>
    <col min="3" max="3" width="9.140625" style="12"/>
    <col min="4" max="4" width="32.85546875" style="11" customWidth="1"/>
    <col min="5" max="5" width="7.140625" style="12" customWidth="1"/>
    <col min="6" max="9" width="14.7109375" style="11" customWidth="1"/>
    <col min="10" max="16384" width="9.140625" style="11"/>
  </cols>
  <sheetData>
    <row r="2" spans="1:10" ht="15.75" customHeight="1">
      <c r="A2" s="1" t="s">
        <v>1</v>
      </c>
      <c r="G2" s="78" t="s">
        <v>2</v>
      </c>
      <c r="H2" s="78"/>
      <c r="I2" s="78"/>
    </row>
    <row r="3" spans="1:10" ht="15.75" customHeight="1">
      <c r="A3" s="1" t="s">
        <v>43</v>
      </c>
      <c r="G3" s="79" t="s">
        <v>3</v>
      </c>
      <c r="H3" s="79"/>
      <c r="I3" s="79"/>
    </row>
    <row r="4" spans="1:10">
      <c r="F4" s="2"/>
      <c r="G4" s="79"/>
      <c r="H4" s="79"/>
      <c r="I4" s="79"/>
    </row>
    <row r="5" spans="1:10" ht="17.25" customHeight="1">
      <c r="A5" s="77" t="s">
        <v>4</v>
      </c>
      <c r="B5" s="77"/>
      <c r="C5" s="77"/>
      <c r="D5" s="77"/>
      <c r="E5" s="77"/>
      <c r="F5" s="77"/>
      <c r="G5" s="77"/>
      <c r="H5" s="77"/>
      <c r="I5" s="77"/>
    </row>
    <row r="6" spans="1:10">
      <c r="A6" s="74" t="s">
        <v>5</v>
      </c>
      <c r="B6" s="74"/>
      <c r="C6" s="74"/>
      <c r="D6" s="74"/>
      <c r="E6" s="74"/>
      <c r="F6" s="74"/>
      <c r="G6" s="74"/>
      <c r="H6" s="74"/>
      <c r="I6" s="74"/>
    </row>
    <row r="7" spans="1:10">
      <c r="A7" s="73" t="s">
        <v>38</v>
      </c>
      <c r="B7" s="74"/>
      <c r="C7" s="74"/>
      <c r="D7" s="74"/>
      <c r="E7" s="74"/>
      <c r="F7" s="74"/>
      <c r="G7" s="74"/>
      <c r="H7" s="74"/>
      <c r="I7" s="74"/>
    </row>
    <row r="8" spans="1:10">
      <c r="A8" s="74" t="s">
        <v>60</v>
      </c>
      <c r="B8" s="74" t="s">
        <v>6</v>
      </c>
      <c r="C8" s="74"/>
      <c r="D8" s="74"/>
      <c r="E8" s="74"/>
      <c r="F8" s="74"/>
      <c r="G8" s="74"/>
      <c r="H8" s="74"/>
      <c r="I8" s="74"/>
    </row>
    <row r="9" spans="1:10">
      <c r="A9" s="74" t="s">
        <v>7</v>
      </c>
      <c r="B9" s="73"/>
      <c r="C9" s="73"/>
      <c r="D9" s="73"/>
      <c r="E9" s="73"/>
      <c r="F9" s="73"/>
      <c r="G9" s="73"/>
      <c r="H9" s="73"/>
      <c r="I9" s="73"/>
    </row>
    <row r="10" spans="1:10" ht="5.25" customHeight="1">
      <c r="C10" s="75"/>
      <c r="D10" s="76"/>
      <c r="E10" s="76"/>
      <c r="F10" s="76"/>
      <c r="G10" s="76"/>
      <c r="H10" s="76"/>
      <c r="I10" s="76"/>
    </row>
    <row r="11" spans="1:10" ht="15.75" customHeight="1">
      <c r="A11" s="72" t="s">
        <v>8</v>
      </c>
      <c r="B11" s="67" t="s">
        <v>9</v>
      </c>
      <c r="C11" s="69"/>
      <c r="D11" s="72" t="s">
        <v>10</v>
      </c>
      <c r="E11" s="72" t="s">
        <v>11</v>
      </c>
      <c r="F11" s="67" t="s">
        <v>12</v>
      </c>
      <c r="G11" s="69"/>
      <c r="H11" s="67" t="s">
        <v>13</v>
      </c>
      <c r="I11" s="68"/>
    </row>
    <row r="12" spans="1:10" ht="15.75" customHeight="1">
      <c r="A12" s="72"/>
      <c r="B12" s="70" t="s">
        <v>14</v>
      </c>
      <c r="C12" s="70" t="s">
        <v>15</v>
      </c>
      <c r="D12" s="72"/>
      <c r="E12" s="72"/>
      <c r="F12" s="70" t="s">
        <v>16</v>
      </c>
      <c r="G12" s="70" t="s">
        <v>17</v>
      </c>
      <c r="H12" s="70" t="s">
        <v>16</v>
      </c>
      <c r="I12" s="70" t="s">
        <v>17</v>
      </c>
    </row>
    <row r="13" spans="1:10">
      <c r="A13" s="72"/>
      <c r="B13" s="71"/>
      <c r="C13" s="71"/>
      <c r="D13" s="72"/>
      <c r="E13" s="72"/>
      <c r="F13" s="71"/>
      <c r="G13" s="71"/>
      <c r="H13" s="71"/>
      <c r="I13" s="71"/>
    </row>
    <row r="14" spans="1:10" s="30" customFormat="1" ht="11.25" customHeight="1">
      <c r="A14" s="28" t="s">
        <v>18</v>
      </c>
      <c r="B14" s="29" t="s">
        <v>19</v>
      </c>
      <c r="C14" s="28" t="s">
        <v>20</v>
      </c>
      <c r="D14" s="28" t="s">
        <v>21</v>
      </c>
      <c r="E14" s="28" t="s">
        <v>22</v>
      </c>
      <c r="F14" s="28">
        <v>1</v>
      </c>
      <c r="G14" s="28">
        <v>2</v>
      </c>
      <c r="H14" s="28">
        <v>3</v>
      </c>
      <c r="I14" s="28">
        <v>4</v>
      </c>
    </row>
    <row r="15" spans="1:10" ht="17.25" customHeight="1">
      <c r="A15" s="13"/>
      <c r="B15" s="15"/>
      <c r="C15" s="13"/>
      <c r="D15" s="14" t="s">
        <v>23</v>
      </c>
      <c r="E15" s="15"/>
      <c r="F15" s="3"/>
      <c r="G15" s="3"/>
      <c r="H15" s="3">
        <v>0</v>
      </c>
      <c r="I15" s="3">
        <v>624978750</v>
      </c>
    </row>
    <row r="16" spans="1:10" ht="24" customHeight="1">
      <c r="A16" s="16">
        <v>41639</v>
      </c>
      <c r="B16" s="17" t="s">
        <v>85</v>
      </c>
      <c r="C16" s="16">
        <f>A16</f>
        <v>41639</v>
      </c>
      <c r="D16" s="10" t="s">
        <v>86</v>
      </c>
      <c r="E16" s="27" t="s">
        <v>45</v>
      </c>
      <c r="F16" s="3">
        <v>624978750</v>
      </c>
      <c r="G16" s="3"/>
      <c r="H16" s="4"/>
      <c r="I16" s="4"/>
      <c r="J16" s="11">
        <f>MONTH(C16)</f>
        <v>12</v>
      </c>
    </row>
    <row r="17" spans="1:9" ht="19.5" customHeight="1">
      <c r="A17" s="16"/>
      <c r="B17" s="17"/>
      <c r="C17" s="16"/>
      <c r="D17" s="18"/>
      <c r="E17" s="17"/>
      <c r="F17" s="3"/>
      <c r="G17" s="3"/>
      <c r="H17" s="4"/>
      <c r="I17" s="4"/>
    </row>
    <row r="18" spans="1:9" ht="20.25" customHeight="1">
      <c r="A18" s="16"/>
      <c r="B18" s="17"/>
      <c r="C18" s="16"/>
      <c r="D18" s="19" t="s">
        <v>25</v>
      </c>
      <c r="E18" s="17" t="s">
        <v>26</v>
      </c>
      <c r="F18" s="5">
        <f>SUM(F16:F17)</f>
        <v>624978750</v>
      </c>
      <c r="G18" s="5">
        <f>SUM(G16:G17)</f>
        <v>0</v>
      </c>
      <c r="H18" s="5" t="s">
        <v>26</v>
      </c>
      <c r="I18" s="5" t="s">
        <v>26</v>
      </c>
    </row>
    <row r="19" spans="1:9" ht="17.25" customHeight="1">
      <c r="A19" s="20"/>
      <c r="B19" s="22"/>
      <c r="C19" s="20"/>
      <c r="D19" s="21" t="s">
        <v>27</v>
      </c>
      <c r="E19" s="22" t="s">
        <v>26</v>
      </c>
      <c r="F19" s="6" t="s">
        <v>26</v>
      </c>
      <c r="G19" s="6" t="s">
        <v>26</v>
      </c>
      <c r="H19" s="7">
        <f>IF(F18-G18&gt;0,H15+F18-G18-I15,0)</f>
        <v>0</v>
      </c>
      <c r="I19" s="7">
        <f>MAX(I15+G18-F18-H15,0)</f>
        <v>0</v>
      </c>
    </row>
    <row r="20" spans="1:9" ht="1.5" customHeight="1"/>
    <row r="21" spans="1:9">
      <c r="C21" s="24" t="s">
        <v>59</v>
      </c>
    </row>
    <row r="22" spans="1:9">
      <c r="C22" s="24" t="s">
        <v>49</v>
      </c>
    </row>
    <row r="23" spans="1:9" ht="13.5" customHeight="1">
      <c r="E23" s="74" t="s">
        <v>50</v>
      </c>
      <c r="F23" s="74"/>
      <c r="G23" s="74"/>
      <c r="H23" s="74"/>
      <c r="I23" s="74"/>
    </row>
    <row r="24" spans="1:9">
      <c r="A24" s="74" t="s">
        <v>28</v>
      </c>
      <c r="B24" s="74"/>
      <c r="C24" s="74"/>
      <c r="D24" s="74"/>
      <c r="E24" s="74" t="s">
        <v>29</v>
      </c>
      <c r="F24" s="74"/>
      <c r="G24" s="74"/>
      <c r="H24" s="74"/>
      <c r="I24" s="74"/>
    </row>
    <row r="25" spans="1:9">
      <c r="A25" s="74" t="s">
        <v>30</v>
      </c>
      <c r="B25" s="74"/>
      <c r="C25" s="74"/>
      <c r="D25" s="74"/>
      <c r="E25" s="74" t="s">
        <v>30</v>
      </c>
      <c r="F25" s="74"/>
      <c r="G25" s="74"/>
      <c r="H25" s="74"/>
      <c r="I25" s="74"/>
    </row>
    <row r="27" spans="1:9">
      <c r="D27" s="25"/>
      <c r="F27" s="31"/>
    </row>
    <row r="28" spans="1:9">
      <c r="D28" s="25"/>
    </row>
    <row r="30" spans="1:9">
      <c r="D30" s="26"/>
    </row>
    <row r="31" spans="1:9">
      <c r="D31" s="25"/>
      <c r="F31" s="32">
        <v>8243844334</v>
      </c>
      <c r="G31" s="32">
        <v>13293367114</v>
      </c>
    </row>
    <row r="33" spans="6:7">
      <c r="F33" s="31">
        <f>F18-F31</f>
        <v>-7618865584</v>
      </c>
      <c r="G33" s="31">
        <f>G18-G31</f>
        <v>-13293367114</v>
      </c>
    </row>
  </sheetData>
  <mergeCells count="25">
    <mergeCell ref="F11:G11"/>
    <mergeCell ref="A24:D24"/>
    <mergeCell ref="E24:I24"/>
    <mergeCell ref="A25:D25"/>
    <mergeCell ref="E25:I25"/>
    <mergeCell ref="A5:I5"/>
    <mergeCell ref="A6:I6"/>
    <mergeCell ref="G2:I2"/>
    <mergeCell ref="G3:I4"/>
    <mergeCell ref="E23:I23"/>
    <mergeCell ref="B11:C11"/>
    <mergeCell ref="B12:B13"/>
    <mergeCell ref="C12:C13"/>
    <mergeCell ref="G12:G13"/>
    <mergeCell ref="F12:F13"/>
    <mergeCell ref="A11:A13"/>
    <mergeCell ref="A7:I7"/>
    <mergeCell ref="A8:I8"/>
    <mergeCell ref="A9:I9"/>
    <mergeCell ref="C10:I10"/>
    <mergeCell ref="H11:I11"/>
    <mergeCell ref="H12:H13"/>
    <mergeCell ref="I12:I13"/>
    <mergeCell ref="D11:D13"/>
    <mergeCell ref="E11:E13"/>
  </mergeCells>
  <phoneticPr fontId="30" type="noConversion"/>
  <printOptions horizontalCentered="1"/>
  <pageMargins left="0.5" right="0.31" top="0.5" bottom="0.5" header="0.25" footer="0.25"/>
  <pageSetup scale="85" orientation="portrait" verticalDpi="0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</vt:lpstr>
      <vt:lpstr>1388-AL SG</vt:lpstr>
      <vt:lpstr>1388-DTT</vt:lpstr>
      <vt:lpstr>1388-TV</vt:lpstr>
      <vt:lpstr>1388-LTMT</vt:lpstr>
      <vt:lpstr>1388-LTH</vt:lpstr>
      <vt:lpstr>1388-GTGT</vt:lpstr>
      <vt:lpstr>3388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2015-02-10T02:07:40Z</cp:lastPrinted>
  <dcterms:created xsi:type="dcterms:W3CDTF">2013-12-17T01:31:58Z</dcterms:created>
  <dcterms:modified xsi:type="dcterms:W3CDTF">2015-09-11T09:05:53Z</dcterms:modified>
</cp:coreProperties>
</file>