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  <sheet name="331-VL (USD)" sheetId="19" r:id="rId7"/>
  </sheets>
  <externalReferences>
    <externalReference r:id="rId8"/>
    <externalReference r:id="rId9"/>
  </externalReferences>
  <definedNames>
    <definedName name="_Fill" localSheetId="2" hidden="1">#REF!</definedName>
    <definedName name="_Fill" hidden="1">#REF!</definedName>
    <definedName name="_xlnm._FilterDatabase" localSheetId="1" hidden="1">'131-TH'!$A$4:$K$412</definedName>
    <definedName name="_xlnm._FilterDatabase" localSheetId="3" hidden="1">'331'!$A$3:$H$80</definedName>
    <definedName name="_xlnm._FilterDatabase" localSheetId="4" hidden="1">'331 - TH'!$A$13:$J$1430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TH'!$H$14:$H$1430</definedName>
    <definedName name="DSKH">'331 - TH'!$E$14:$E$1430</definedName>
    <definedName name="DSKH1">'331'!$B$4:$B$31</definedName>
    <definedName name="DSKH2">'331'!$B$28:$B$80</definedName>
    <definedName name="DSKH3">'331'!$B$4:$B$15</definedName>
    <definedName name="DSKH4">'331'!$B$16:$B$31</definedName>
    <definedName name="DSKHusd">'131'!$B$5:$B$23</definedName>
    <definedName name="DSKHusd1">'131-TH'!$E$5:$E$412</definedName>
    <definedName name="DSN">'331 - TH'!$G$14:$G$1430</definedName>
    <definedName name="DSPS1">'131-TH'!$H$5:$H$412</definedName>
    <definedName name="DSPS2">'131-TH'!$I$5:$I$412</definedName>
    <definedName name="DSPS3">'131-TH'!$J$5:$J$412</definedName>
    <definedName name="DSPS4">'131-TH'!$K$5:$K$412</definedName>
    <definedName name="Loai">OFFSET('331 - TH'!$E$14,,,COUNTA('331 - TH'!$E$14:$E$40829))</definedName>
    <definedName name="Loai1">OFFSET('131-TH'!$E$5,,,COUNTA('131-TH'!$E$5:$E$48020))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A1425" i="13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G1404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G1437"/>
  <c r="H143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1"/>
  <c r="A780"/>
  <c r="G779"/>
  <c r="A778"/>
  <c r="A777"/>
  <c r="A775"/>
  <c r="A774"/>
  <c r="A773"/>
  <c r="A771"/>
  <c r="A769"/>
  <c r="A767"/>
  <c r="A766"/>
  <c r="A765"/>
  <c r="A764"/>
  <c r="A762"/>
  <c r="A761"/>
  <c r="A760"/>
  <c r="A759"/>
  <c r="A758"/>
  <c r="A756"/>
  <c r="A755"/>
  <c r="A753"/>
  <c r="A752"/>
  <c r="A750"/>
  <c r="A749"/>
  <c r="A747"/>
  <c r="A746"/>
  <c r="A745"/>
  <c r="A484"/>
  <c r="A482"/>
  <c r="A333"/>
  <c r="A332"/>
  <c r="A331"/>
  <c r="A330"/>
  <c r="A329"/>
  <c r="A328"/>
  <c r="C289"/>
  <c r="C286"/>
  <c r="I283"/>
  <c r="I284"/>
  <c r="I285"/>
  <c r="I286"/>
  <c r="I287"/>
  <c r="I288"/>
  <c r="C280"/>
  <c r="C277"/>
  <c r="C274"/>
  <c r="C271"/>
  <c r="A256"/>
  <c r="A255"/>
  <c r="A254"/>
  <c r="A253"/>
  <c r="A252"/>
  <c r="A251"/>
  <c r="A250"/>
  <c r="A249"/>
  <c r="A229"/>
  <c r="A228"/>
  <c r="A227"/>
  <c r="A226"/>
  <c r="A225"/>
  <c r="A224"/>
  <c r="A223"/>
  <c r="A222"/>
  <c r="C200"/>
  <c r="C199"/>
  <c r="A126"/>
  <c r="A125"/>
  <c r="C86"/>
  <c r="C85"/>
  <c r="A80"/>
  <c r="A79"/>
  <c r="C75"/>
  <c r="A74"/>
  <c r="A73"/>
  <c r="C72"/>
  <c r="A71"/>
  <c r="A70"/>
  <c r="C69"/>
  <c r="C66"/>
  <c r="C63"/>
  <c r="C60"/>
  <c r="C59"/>
  <c r="C58"/>
  <c r="C57"/>
  <c r="C56"/>
  <c r="C55"/>
  <c r="C54"/>
  <c r="C53"/>
  <c r="C52"/>
  <c r="C51"/>
  <c r="C48"/>
  <c r="C45"/>
  <c r="C42"/>
  <c r="C37"/>
  <c r="A24" i="19"/>
  <c r="K21"/>
  <c r="O22" s="1"/>
  <c r="I21"/>
  <c r="J19"/>
  <c r="L18"/>
  <c r="J18"/>
  <c r="L17"/>
  <c r="L21" s="1"/>
  <c r="J17"/>
  <c r="J21" s="1"/>
  <c r="C17"/>
  <c r="N16"/>
  <c r="M16"/>
  <c r="O17" s="1"/>
  <c r="D85" i="9"/>
  <c r="C85"/>
  <c r="A72"/>
  <c r="E72"/>
  <c r="F72"/>
  <c r="A73"/>
  <c r="E73"/>
  <c r="F73"/>
  <c r="A74"/>
  <c r="E74"/>
  <c r="F74"/>
  <c r="A75"/>
  <c r="E75"/>
  <c r="F75"/>
  <c r="A76"/>
  <c r="E76"/>
  <c r="F76"/>
  <c r="A77"/>
  <c r="E77"/>
  <c r="F77"/>
  <c r="A78"/>
  <c r="E78"/>
  <c r="F78"/>
  <c r="A79"/>
  <c r="E79"/>
  <c r="F79"/>
  <c r="A69"/>
  <c r="A70"/>
  <c r="A71"/>
  <c r="A191" i="17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I185"/>
  <c r="K185"/>
  <c r="I186"/>
  <c r="K186"/>
  <c r="I187"/>
  <c r="K187"/>
  <c r="I188"/>
  <c r="K188"/>
  <c r="I189"/>
  <c r="K189"/>
  <c r="I411"/>
  <c r="K411"/>
  <c r="I412"/>
  <c r="K412"/>
  <c r="D26" i="8"/>
  <c r="E26"/>
  <c r="F26"/>
  <c r="C26"/>
  <c r="A8"/>
  <c r="A9"/>
  <c r="A10"/>
  <c r="A11"/>
  <c r="A12"/>
  <c r="A13"/>
  <c r="A14"/>
  <c r="A15"/>
  <c r="A16"/>
  <c r="A17"/>
  <c r="A18"/>
  <c r="A19"/>
  <c r="A20"/>
  <c r="A21"/>
  <c r="A22"/>
  <c r="G15"/>
  <c r="H15"/>
  <c r="I15"/>
  <c r="J15"/>
  <c r="K15"/>
  <c r="L15"/>
  <c r="M15"/>
  <c r="N15"/>
  <c r="G16"/>
  <c r="H16"/>
  <c r="I16"/>
  <c r="J16"/>
  <c r="K16"/>
  <c r="L16"/>
  <c r="M16"/>
  <c r="N16"/>
  <c r="G17"/>
  <c r="H17"/>
  <c r="I17"/>
  <c r="J17"/>
  <c r="K17"/>
  <c r="L17"/>
  <c r="M17"/>
  <c r="N17"/>
  <c r="G18"/>
  <c r="H18"/>
  <c r="I18"/>
  <c r="J18"/>
  <c r="K18"/>
  <c r="L18"/>
  <c r="M18"/>
  <c r="N18"/>
  <c r="G19"/>
  <c r="H19"/>
  <c r="I19"/>
  <c r="J19"/>
  <c r="K19"/>
  <c r="L19"/>
  <c r="M19"/>
  <c r="N19"/>
  <c r="G20"/>
  <c r="H20"/>
  <c r="I20"/>
  <c r="J20"/>
  <c r="K20"/>
  <c r="L20"/>
  <c r="M20"/>
  <c r="N20"/>
  <c r="G21"/>
  <c r="H21"/>
  <c r="I21"/>
  <c r="J21"/>
  <c r="K21"/>
  <c r="L21"/>
  <c r="M21"/>
  <c r="N21"/>
  <c r="G22"/>
  <c r="H22"/>
  <c r="I22"/>
  <c r="J22"/>
  <c r="K22"/>
  <c r="L22"/>
  <c r="M22"/>
  <c r="N22"/>
  <c r="I593" i="13"/>
  <c r="I655"/>
  <c r="I656"/>
  <c r="I657"/>
  <c r="I663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C77"/>
  <c r="D77"/>
  <c r="E77"/>
  <c r="G77"/>
  <c r="H77"/>
  <c r="A78"/>
  <c r="B78"/>
  <c r="C78"/>
  <c r="D78"/>
  <c r="E78"/>
  <c r="G78"/>
  <c r="H78"/>
  <c r="A79"/>
  <c r="B79"/>
  <c r="C79"/>
  <c r="D79"/>
  <c r="E79"/>
  <c r="G79"/>
  <c r="H79"/>
  <c r="A80"/>
  <c r="B80"/>
  <c r="C80"/>
  <c r="D80"/>
  <c r="E80"/>
  <c r="G80"/>
  <c r="H80"/>
  <c r="A81"/>
  <c r="B81"/>
  <c r="C81"/>
  <c r="D81"/>
  <c r="E81"/>
  <c r="G81"/>
  <c r="H81"/>
  <c r="A82"/>
  <c r="B82"/>
  <c r="C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J87" s="1"/>
  <c r="E87"/>
  <c r="G87"/>
  <c r="H87"/>
  <c r="I87"/>
  <c r="A88"/>
  <c r="B88"/>
  <c r="C88"/>
  <c r="D88"/>
  <c r="J88" s="1"/>
  <c r="E88"/>
  <c r="G88"/>
  <c r="H88"/>
  <c r="I88"/>
  <c r="A89"/>
  <c r="B89"/>
  <c r="C89"/>
  <c r="D89"/>
  <c r="J89" s="1"/>
  <c r="E89"/>
  <c r="G89"/>
  <c r="H89"/>
  <c r="I89"/>
  <c r="A90"/>
  <c r="B90"/>
  <c r="C90"/>
  <c r="D90"/>
  <c r="J90" s="1"/>
  <c r="E90"/>
  <c r="G90"/>
  <c r="H90"/>
  <c r="I90"/>
  <c r="A91"/>
  <c r="B91"/>
  <c r="C91"/>
  <c r="D91"/>
  <c r="J91" s="1"/>
  <c r="E91"/>
  <c r="G91"/>
  <c r="H91"/>
  <c r="A92"/>
  <c r="B92"/>
  <c r="C92"/>
  <c r="D92"/>
  <c r="J92" s="1"/>
  <c r="E92"/>
  <c r="G92"/>
  <c r="H92"/>
  <c r="I92"/>
  <c r="A93"/>
  <c r="B93"/>
  <c r="C93"/>
  <c r="D93"/>
  <c r="J93" s="1"/>
  <c r="E93"/>
  <c r="G93"/>
  <c r="H93"/>
  <c r="I659" i="13"/>
  <c r="I658"/>
  <c r="I654"/>
  <c r="I653"/>
  <c r="I652"/>
  <c r="I651"/>
  <c r="A31" i="9"/>
  <c r="E31"/>
  <c r="F31"/>
  <c r="A30"/>
  <c r="E30"/>
  <c r="F30"/>
  <c r="I645" i="13"/>
  <c r="I643"/>
  <c r="P22" i="19" l="1"/>
  <c r="G72" i="9"/>
  <c r="H72"/>
  <c r="H74"/>
  <c r="I93" i="14"/>
  <c r="I91"/>
  <c r="H76" i="9"/>
  <c r="G79"/>
  <c r="G77"/>
  <c r="G75"/>
  <c r="G73"/>
  <c r="H78"/>
  <c r="N22" i="19"/>
  <c r="N17"/>
  <c r="N18" s="1"/>
  <c r="P17"/>
  <c r="M22"/>
  <c r="H79" i="9"/>
  <c r="H77"/>
  <c r="H75"/>
  <c r="H73"/>
  <c r="M17" i="19"/>
  <c r="M18" s="1"/>
  <c r="G78" i="9"/>
  <c r="G76"/>
  <c r="G74"/>
  <c r="G30"/>
  <c r="G31"/>
  <c r="H31"/>
  <c r="H30"/>
  <c r="O18" i="19" l="1"/>
  <c r="O19" s="1"/>
  <c r="P18"/>
  <c r="P19" s="1"/>
  <c r="A184" i="17"/>
  <c r="A183"/>
  <c r="A169"/>
  <c r="H45" i="18"/>
  <c r="A163" i="17"/>
  <c r="A178"/>
  <c r="A186"/>
  <c r="A187"/>
  <c r="A188"/>
  <c r="A189"/>
  <c r="A180"/>
  <c r="A181"/>
  <c r="A182"/>
  <c r="A174"/>
  <c r="A175"/>
  <c r="A176"/>
  <c r="A177"/>
  <c r="A171"/>
  <c r="A172"/>
  <c r="A168"/>
  <c r="A165"/>
  <c r="A166"/>
  <c r="A167"/>
  <c r="M19" i="19" l="1"/>
  <c r="N19"/>
  <c r="A156" i="17"/>
  <c r="A157"/>
  <c r="A162"/>
  <c r="A159"/>
  <c r="A160"/>
  <c r="A161"/>
  <c r="A154"/>
  <c r="A155"/>
  <c r="F15" i="9"/>
  <c r="E15"/>
  <c r="A15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I600" i="13"/>
  <c r="H15" i="9" l="1"/>
  <c r="G15"/>
  <c r="G33"/>
  <c r="H71"/>
  <c r="H70"/>
  <c r="H69"/>
  <c r="H68"/>
  <c r="H67"/>
  <c r="H65"/>
  <c r="G49"/>
  <c r="G41"/>
  <c r="G37"/>
  <c r="G35"/>
  <c r="G34"/>
  <c r="H33"/>
  <c r="G57"/>
  <c r="G53"/>
  <c r="G51"/>
  <c r="G50"/>
  <c r="H49"/>
  <c r="G61"/>
  <c r="G59"/>
  <c r="G58"/>
  <c r="H57"/>
  <c r="G45"/>
  <c r="G43"/>
  <c r="G42"/>
  <c r="H41"/>
  <c r="G63"/>
  <c r="G62"/>
  <c r="H61"/>
  <c r="G55"/>
  <c r="G54"/>
  <c r="H53"/>
  <c r="G47"/>
  <c r="G46"/>
  <c r="H45"/>
  <c r="G39"/>
  <c r="G38"/>
  <c r="H37"/>
  <c r="G71"/>
  <c r="G66"/>
  <c r="G64"/>
  <c r="H63"/>
  <c r="G60"/>
  <c r="H59"/>
  <c r="G56"/>
  <c r="H55"/>
  <c r="G52"/>
  <c r="H51"/>
  <c r="G48"/>
  <c r="H47"/>
  <c r="G44"/>
  <c r="H43"/>
  <c r="G40"/>
  <c r="H39"/>
  <c r="G36"/>
  <c r="H35"/>
  <c r="G65"/>
  <c r="H66"/>
  <c r="H64"/>
  <c r="H62"/>
  <c r="H60"/>
  <c r="H58"/>
  <c r="H56"/>
  <c r="H54"/>
  <c r="H52"/>
  <c r="H50"/>
  <c r="H48"/>
  <c r="H46"/>
  <c r="H44"/>
  <c r="H42"/>
  <c r="H40"/>
  <c r="H38"/>
  <c r="H36"/>
  <c r="H34"/>
  <c r="G70"/>
  <c r="G68"/>
  <c r="G69"/>
  <c r="G67"/>
  <c r="I597" i="13"/>
  <c r="I598"/>
  <c r="I595"/>
  <c r="I596"/>
  <c r="I592" l="1"/>
  <c r="A27" i="14"/>
  <c r="B27"/>
  <c r="C27"/>
  <c r="D27"/>
  <c r="E27"/>
  <c r="G27"/>
  <c r="H27"/>
  <c r="A28"/>
  <c r="B28"/>
  <c r="C28"/>
  <c r="D28"/>
  <c r="E28"/>
  <c r="G28"/>
  <c r="H28"/>
  <c r="A125" i="17"/>
  <c r="A123"/>
  <c r="A124"/>
  <c r="I590" i="13" l="1"/>
  <c r="I591"/>
  <c r="I588"/>
  <c r="I589"/>
  <c r="I587"/>
  <c r="I582"/>
  <c r="I583"/>
  <c r="I585"/>
  <c r="I580"/>
  <c r="I581"/>
  <c r="I579"/>
  <c r="I574"/>
  <c r="I570"/>
  <c r="D53" i="18"/>
  <c r="I486" i="13"/>
  <c r="I483"/>
  <c r="A48" i="9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I80" i="13" l="1"/>
  <c r="A31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L61" s="1"/>
  <c r="E61"/>
  <c r="F61"/>
  <c r="H61"/>
  <c r="I61"/>
  <c r="J61"/>
  <c r="K61"/>
  <c r="B62"/>
  <c r="C62"/>
  <c r="A62" s="1"/>
  <c r="D62"/>
  <c r="L62" s="1"/>
  <c r="E62"/>
  <c r="F62"/>
  <c r="H62"/>
  <c r="I62"/>
  <c r="J62"/>
  <c r="K62"/>
  <c r="B63"/>
  <c r="C63"/>
  <c r="A63" s="1"/>
  <c r="D63"/>
  <c r="L63" s="1"/>
  <c r="E63"/>
  <c r="F63"/>
  <c r="H63"/>
  <c r="I63"/>
  <c r="J63"/>
  <c r="K63"/>
  <c r="B64"/>
  <c r="C64"/>
  <c r="A64" s="1"/>
  <c r="D64"/>
  <c r="L64" s="1"/>
  <c r="E64"/>
  <c r="F64"/>
  <c r="H64"/>
  <c r="I64"/>
  <c r="J64"/>
  <c r="K64"/>
  <c r="B65"/>
  <c r="C65"/>
  <c r="A65" s="1"/>
  <c r="D65"/>
  <c r="L65" s="1"/>
  <c r="E65"/>
  <c r="F65"/>
  <c r="H65"/>
  <c r="I65"/>
  <c r="J65"/>
  <c r="K65"/>
  <c r="B66"/>
  <c r="C66"/>
  <c r="A66" s="1"/>
  <c r="D66"/>
  <c r="L66" s="1"/>
  <c r="E66"/>
  <c r="F66"/>
  <c r="H66"/>
  <c r="I66"/>
  <c r="J66"/>
  <c r="K66"/>
  <c r="B67"/>
  <c r="C67"/>
  <c r="A67" s="1"/>
  <c r="D67"/>
  <c r="L67" s="1"/>
  <c r="E67"/>
  <c r="F67"/>
  <c r="H67"/>
  <c r="I67"/>
  <c r="J67"/>
  <c r="K67"/>
  <c r="B68"/>
  <c r="C68"/>
  <c r="A68" s="1"/>
  <c r="D68"/>
  <c r="L68" s="1"/>
  <c r="E68"/>
  <c r="F68"/>
  <c r="H68"/>
  <c r="I68"/>
  <c r="J68"/>
  <c r="K68"/>
  <c r="B69"/>
  <c r="C69"/>
  <c r="A69" s="1"/>
  <c r="D69"/>
  <c r="L69" s="1"/>
  <c r="E69"/>
  <c r="F69"/>
  <c r="H69"/>
  <c r="I69"/>
  <c r="J69"/>
  <c r="K69"/>
  <c r="B70"/>
  <c r="C70"/>
  <c r="A70" s="1"/>
  <c r="D70"/>
  <c r="L70" s="1"/>
  <c r="E70"/>
  <c r="F70"/>
  <c r="H70"/>
  <c r="I70"/>
  <c r="J70"/>
  <c r="K70"/>
  <c r="B71"/>
  <c r="C71"/>
  <c r="A71" s="1"/>
  <c r="D71"/>
  <c r="L71" s="1"/>
  <c r="E71"/>
  <c r="F71"/>
  <c r="H71"/>
  <c r="I71"/>
  <c r="J71"/>
  <c r="K71"/>
  <c r="B72"/>
  <c r="C72"/>
  <c r="A72" s="1"/>
  <c r="D72"/>
  <c r="L72" s="1"/>
  <c r="E72"/>
  <c r="F72"/>
  <c r="H72"/>
  <c r="I72"/>
  <c r="J72"/>
  <c r="K72"/>
  <c r="B73"/>
  <c r="C73"/>
  <c r="A73" s="1"/>
  <c r="D73"/>
  <c r="L73" s="1"/>
  <c r="E73"/>
  <c r="F73"/>
  <c r="H73"/>
  <c r="I73"/>
  <c r="J73"/>
  <c r="K73"/>
  <c r="B74"/>
  <c r="C74"/>
  <c r="A74" s="1"/>
  <c r="D74"/>
  <c r="L74" s="1"/>
  <c r="E74"/>
  <c r="F74"/>
  <c r="H74"/>
  <c r="I74"/>
  <c r="J74"/>
  <c r="K74"/>
  <c r="O61" l="1"/>
  <c r="M61"/>
  <c r="O62"/>
  <c r="O71"/>
  <c r="O65"/>
  <c r="O74"/>
  <c r="O73"/>
  <c r="M71"/>
  <c r="O70"/>
  <c r="O69"/>
  <c r="M65"/>
  <c r="O64"/>
  <c r="O63"/>
  <c r="M63"/>
  <c r="M73"/>
  <c r="O72"/>
  <c r="M69"/>
  <c r="O68"/>
  <c r="O67"/>
  <c r="O66"/>
  <c r="M64"/>
  <c r="M62"/>
  <c r="M67"/>
  <c r="M74"/>
  <c r="M72"/>
  <c r="M70"/>
  <c r="M68"/>
  <c r="M66"/>
  <c r="N74"/>
  <c r="N73"/>
  <c r="N72"/>
  <c r="N71"/>
  <c r="N70"/>
  <c r="N69"/>
  <c r="N68"/>
  <c r="N67"/>
  <c r="N66"/>
  <c r="N65"/>
  <c r="N64"/>
  <c r="N63"/>
  <c r="N62"/>
  <c r="N61"/>
  <c r="A113" i="17" l="1"/>
  <c r="A112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4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E32"/>
  <c r="F32"/>
  <c r="H32"/>
  <c r="J32"/>
  <c r="B33"/>
  <c r="C33"/>
  <c r="A33" s="1"/>
  <c r="D33"/>
  <c r="E33"/>
  <c r="F33"/>
  <c r="H33"/>
  <c r="J33"/>
  <c r="B34"/>
  <c r="C34"/>
  <c r="A34" s="1"/>
  <c r="D34"/>
  <c r="E34"/>
  <c r="F34"/>
  <c r="H34"/>
  <c r="J34"/>
  <c r="B35"/>
  <c r="C35"/>
  <c r="A35" s="1"/>
  <c r="D35"/>
  <c r="E35"/>
  <c r="F35"/>
  <c r="H35"/>
  <c r="J35"/>
  <c r="B36"/>
  <c r="C36"/>
  <c r="A36" s="1"/>
  <c r="D36"/>
  <c r="E36"/>
  <c r="F36"/>
  <c r="H36"/>
  <c r="J36"/>
  <c r="B37"/>
  <c r="C37"/>
  <c r="A37" s="1"/>
  <c r="D37"/>
  <c r="E37"/>
  <c r="F37"/>
  <c r="H37"/>
  <c r="J37"/>
  <c r="B38"/>
  <c r="C38"/>
  <c r="A38" s="1"/>
  <c r="D38"/>
  <c r="E38"/>
  <c r="F38"/>
  <c r="H38"/>
  <c r="J38"/>
  <c r="B39"/>
  <c r="C39"/>
  <c r="A39" s="1"/>
  <c r="D39"/>
  <c r="E39"/>
  <c r="F39"/>
  <c r="H39"/>
  <c r="J39"/>
  <c r="B40"/>
  <c r="C40"/>
  <c r="A40" s="1"/>
  <c r="D40"/>
  <c r="E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5"/>
  <c r="C45"/>
  <c r="A45" s="1"/>
  <c r="D45"/>
  <c r="E45"/>
  <c r="F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30" i="17"/>
  <c r="A131"/>
  <c r="A132"/>
  <c r="A126" l="1"/>
  <c r="I57" i="18"/>
  <c r="K57"/>
  <c r="A119" i="17"/>
  <c r="A120"/>
  <c r="A121"/>
  <c r="A122"/>
  <c r="A118"/>
  <c r="A111"/>
  <c r="A109"/>
  <c r="A110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E14"/>
  <c r="F14"/>
  <c r="I479" i="13"/>
  <c r="I480"/>
  <c r="I493"/>
  <c r="G14" i="9" l="1"/>
  <c r="H14"/>
  <c r="A13" l="1"/>
  <c r="E13"/>
  <c r="F13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0"/>
  <c r="I521"/>
  <c r="I522"/>
  <c r="I523"/>
  <c r="I524"/>
  <c r="I525"/>
  <c r="I526"/>
  <c r="I527"/>
  <c r="I528"/>
  <c r="I529"/>
  <c r="I530"/>
  <c r="I531"/>
  <c r="I532"/>
  <c r="I533"/>
  <c r="I569"/>
  <c r="I571"/>
  <c r="I572"/>
  <c r="I573"/>
  <c r="I575"/>
  <c r="I576"/>
  <c r="I577"/>
  <c r="I578"/>
  <c r="I584"/>
  <c r="I586"/>
  <c r="I594"/>
  <c r="I599"/>
  <c r="I603"/>
  <c r="I604"/>
  <c r="I605"/>
  <c r="I606"/>
  <c r="I607"/>
  <c r="I608"/>
  <c r="I609"/>
  <c r="I610"/>
  <c r="I611"/>
  <c r="I601"/>
  <c r="I602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4"/>
  <c r="I646"/>
  <c r="I647"/>
  <c r="I648"/>
  <c r="I649"/>
  <c r="I650"/>
  <c r="I660"/>
  <c r="I661"/>
  <c r="I662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1410"/>
  <c r="I1411"/>
  <c r="I1412"/>
  <c r="I1413"/>
  <c r="I1414"/>
  <c r="I1421"/>
  <c r="I1422"/>
  <c r="I1423"/>
  <c r="I1424"/>
  <c r="I1425"/>
  <c r="I1426"/>
  <c r="I1427"/>
  <c r="I1428"/>
  <c r="I1429"/>
  <c r="I1430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76"/>
  <c r="I77"/>
  <c r="I78"/>
  <c r="I79"/>
  <c r="I187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G13" i="9" l="1"/>
  <c r="H13"/>
  <c r="I437" i="13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36"/>
  <c r="I365"/>
  <c r="I366"/>
  <c r="I367"/>
  <c r="I368"/>
  <c r="I369"/>
  <c r="I370"/>
  <c r="I371"/>
  <c r="I372"/>
  <c r="I373"/>
  <c r="I374"/>
  <c r="I375"/>
  <c r="I357"/>
  <c r="I358"/>
  <c r="I359"/>
  <c r="I376"/>
  <c r="I377"/>
  <c r="I378"/>
  <c r="I360"/>
  <c r="I361"/>
  <c r="I379"/>
  <c r="I380"/>
  <c r="I381"/>
  <c r="I362"/>
  <c r="I363"/>
  <c r="I364"/>
  <c r="A99" i="17"/>
  <c r="A98"/>
  <c r="A97"/>
  <c r="A25" i="9"/>
  <c r="E25"/>
  <c r="F25"/>
  <c r="A28"/>
  <c r="E28"/>
  <c r="F28"/>
  <c r="A38" i="14"/>
  <c r="B38"/>
  <c r="C38"/>
  <c r="D38"/>
  <c r="E38"/>
  <c r="G25" i="9" l="1"/>
  <c r="G28"/>
  <c r="H28"/>
  <c r="H25"/>
  <c r="A21" l="1"/>
  <c r="E21"/>
  <c r="F21"/>
  <c r="A93" i="17"/>
  <c r="A92"/>
  <c r="A87"/>
  <c r="O16" i="18"/>
  <c r="N16"/>
  <c r="M16"/>
  <c r="L16"/>
  <c r="A75"/>
  <c r="G21" i="9" l="1"/>
  <c r="H21"/>
  <c r="A412" i="17" l="1"/>
  <c r="A411"/>
  <c r="A410"/>
  <c r="A409"/>
  <c r="A408"/>
  <c r="A190"/>
  <c r="A185"/>
  <c r="A179"/>
  <c r="A173"/>
  <c r="A170"/>
  <c r="A164"/>
  <c r="A158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29"/>
  <c r="K60" i="18"/>
  <c r="I60"/>
  <c r="K59"/>
  <c r="I59"/>
  <c r="A128" i="17"/>
  <c r="K58" i="18"/>
  <c r="I58"/>
  <c r="A127" i="17"/>
  <c r="K56" i="18"/>
  <c r="I56"/>
  <c r="K55"/>
  <c r="I55"/>
  <c r="K54"/>
  <c r="I54"/>
  <c r="K53"/>
  <c r="I53"/>
  <c r="A108" i="17"/>
  <c r="H13" i="8"/>
  <c r="A104" i="17"/>
  <c r="A103"/>
  <c r="A102"/>
  <c r="A101"/>
  <c r="A100"/>
  <c r="A96"/>
  <c r="A95"/>
  <c r="A94"/>
  <c r="A91"/>
  <c r="A90"/>
  <c r="A89"/>
  <c r="A88"/>
  <c r="A86"/>
  <c r="A85"/>
  <c r="A84"/>
  <c r="A83"/>
  <c r="A82"/>
  <c r="A81"/>
  <c r="A80"/>
  <c r="A79"/>
  <c r="K52" i="18"/>
  <c r="I52"/>
  <c r="A78" i="17"/>
  <c r="K51" i="18"/>
  <c r="I51"/>
  <c r="A77" i="17"/>
  <c r="K50" i="18"/>
  <c r="I50"/>
  <c r="A76" i="17"/>
  <c r="K49" i="18"/>
  <c r="I49"/>
  <c r="A75" i="17"/>
  <c r="K48" i="18"/>
  <c r="I48"/>
  <c r="A74" i="17"/>
  <c r="K47" i="18"/>
  <c r="I47"/>
  <c r="A73" i="17"/>
  <c r="K46" i="18"/>
  <c r="I46"/>
  <c r="A72" i="17"/>
  <c r="K45" i="18"/>
  <c r="I45"/>
  <c r="A71" i="17"/>
  <c r="K44" i="18"/>
  <c r="I44"/>
  <c r="A70" i="17"/>
  <c r="K43" i="18"/>
  <c r="I43"/>
  <c r="A69" i="17"/>
  <c r="A68"/>
  <c r="A67"/>
  <c r="A66"/>
  <c r="A65"/>
  <c r="A64"/>
  <c r="A63"/>
  <c r="A62"/>
  <c r="A61"/>
  <c r="A60"/>
  <c r="A59"/>
  <c r="A58"/>
  <c r="K31" i="18"/>
  <c r="I31"/>
  <c r="A57" i="17"/>
  <c r="A56"/>
  <c r="A55"/>
  <c r="A54"/>
  <c r="A53"/>
  <c r="A52"/>
  <c r="A51"/>
  <c r="K24" i="18"/>
  <c r="A50" i="17"/>
  <c r="K23" i="18"/>
  <c r="I23"/>
  <c r="A49" i="17"/>
  <c r="A48"/>
  <c r="K21" i="18"/>
  <c r="A47" i="17"/>
  <c r="A46"/>
  <c r="A45"/>
  <c r="A44"/>
  <c r="A43"/>
  <c r="A42"/>
  <c r="A41"/>
  <c r="A40"/>
  <c r="A39"/>
  <c r="A38"/>
  <c r="A37"/>
  <c r="A36"/>
  <c r="A35"/>
  <c r="A34"/>
  <c r="A33"/>
  <c r="A32"/>
  <c r="A30"/>
  <c r="A29"/>
  <c r="A28"/>
  <c r="I30" i="18"/>
  <c r="A27" i="17"/>
  <c r="K29" i="18"/>
  <c r="I29"/>
  <c r="A26" i="17"/>
  <c r="K28" i="18"/>
  <c r="I28"/>
  <c r="A25" i="17"/>
  <c r="A24"/>
  <c r="K26" i="18"/>
  <c r="I26"/>
  <c r="A23" i="17"/>
  <c r="K25" i="18"/>
  <c r="I25"/>
  <c r="A22" i="17"/>
  <c r="A21"/>
  <c r="A20"/>
  <c r="A19"/>
  <c r="I21" i="18"/>
  <c r="A18" i="17"/>
  <c r="K20" i="18"/>
  <c r="I20"/>
  <c r="A17" i="17"/>
  <c r="K19" i="18"/>
  <c r="I19"/>
  <c r="A16" i="17"/>
  <c r="I18" i="18"/>
  <c r="A15" i="17"/>
  <c r="A14"/>
  <c r="A13"/>
  <c r="A12"/>
  <c r="A11"/>
  <c r="A10"/>
  <c r="A9"/>
  <c r="A8"/>
  <c r="A7"/>
  <c r="A6"/>
  <c r="A5"/>
  <c r="G5" i="8"/>
  <c r="H5"/>
  <c r="I5"/>
  <c r="J5"/>
  <c r="B15" i="14"/>
  <c r="I14"/>
  <c r="K18" i="18" l="1"/>
  <c r="I38"/>
  <c r="I39"/>
  <c r="K41"/>
  <c r="K22"/>
  <c r="I22"/>
  <c r="I24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I27" i="18"/>
  <c r="K17"/>
  <c r="J13" i="8"/>
  <c r="N13" s="1"/>
  <c r="J14"/>
  <c r="N14" s="1"/>
  <c r="K27" i="18"/>
  <c r="G13" i="8"/>
  <c r="G14"/>
  <c r="I13"/>
  <c r="M13" s="1"/>
  <c r="I14"/>
  <c r="M14" s="1"/>
  <c r="J17" i="18"/>
  <c r="F17"/>
  <c r="D17"/>
  <c r="B17"/>
  <c r="H17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E23" i="9"/>
  <c r="E17"/>
  <c r="H12" i="8"/>
  <c r="I189" i="13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6"/>
  <c r="I117"/>
  <c r="I118"/>
  <c r="I119"/>
  <c r="I120"/>
  <c r="I121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188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E19" i="9"/>
  <c r="E5"/>
  <c r="F5"/>
  <c r="E6"/>
  <c r="F6"/>
  <c r="E7"/>
  <c r="F7"/>
  <c r="E8"/>
  <c r="F8"/>
  <c r="E9"/>
  <c r="F9"/>
  <c r="E10"/>
  <c r="F10"/>
  <c r="E11"/>
  <c r="F11"/>
  <c r="E12"/>
  <c r="F12"/>
  <c r="E16"/>
  <c r="F16"/>
  <c r="F19"/>
  <c r="E20"/>
  <c r="F20"/>
  <c r="E22"/>
  <c r="F22"/>
  <c r="F17"/>
  <c r="G17" s="1"/>
  <c r="F23"/>
  <c r="G23" s="1"/>
  <c r="E24"/>
  <c r="F24"/>
  <c r="E26"/>
  <c r="F26"/>
  <c r="E29"/>
  <c r="F29"/>
  <c r="E27"/>
  <c r="F27"/>
  <c r="E32"/>
  <c r="F32"/>
  <c r="F4"/>
  <c r="E4"/>
  <c r="A3" i="13"/>
  <c r="C15" i="14"/>
  <c r="C17"/>
  <c r="C18"/>
  <c r="C19"/>
  <c r="C20"/>
  <c r="C21"/>
  <c r="C22"/>
  <c r="C23"/>
  <c r="C24"/>
  <c r="C25"/>
  <c r="C26"/>
  <c r="C29"/>
  <c r="C30"/>
  <c r="C31"/>
  <c r="C32"/>
  <c r="C33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2"/>
  <c r="A33"/>
  <c r="A34"/>
  <c r="A35"/>
  <c r="A36"/>
  <c r="A37"/>
  <c r="A38"/>
  <c r="A39"/>
  <c r="A40"/>
  <c r="A41"/>
  <c r="A42"/>
  <c r="A43"/>
  <c r="A44"/>
  <c r="A45"/>
  <c r="A46"/>
  <c r="A47"/>
  <c r="E24" i="8"/>
  <c r="C81" i="9"/>
  <c r="D81"/>
  <c r="M6" i="8"/>
  <c r="K5"/>
  <c r="M5"/>
  <c r="A5"/>
  <c r="A7"/>
  <c r="A6"/>
  <c r="N5"/>
  <c r="D24"/>
  <c r="L5"/>
  <c r="L13" l="1"/>
  <c r="L14"/>
  <c r="F81" i="9"/>
  <c r="F85" s="1"/>
  <c r="O17" i="18"/>
  <c r="M17"/>
  <c r="K13" i="8"/>
  <c r="N17" i="18"/>
  <c r="L17"/>
  <c r="H76"/>
  <c r="J76"/>
  <c r="K14" i="8"/>
  <c r="A15" i="14"/>
  <c r="I115" i="13"/>
  <c r="K76" i="18"/>
  <c r="I76"/>
  <c r="C39" i="14"/>
  <c r="H10" i="9"/>
  <c r="C16" i="14"/>
  <c r="G19" i="9"/>
  <c r="G27"/>
  <c r="G20"/>
  <c r="H12"/>
  <c r="J9" i="8"/>
  <c r="H9"/>
  <c r="J8"/>
  <c r="J11"/>
  <c r="H11"/>
  <c r="H8"/>
  <c r="H10"/>
  <c r="M12"/>
  <c r="M11"/>
  <c r="M10"/>
  <c r="M9"/>
  <c r="M8"/>
  <c r="M7"/>
  <c r="H20" i="9"/>
  <c r="G32"/>
  <c r="H29"/>
  <c r="H26"/>
  <c r="G24"/>
  <c r="G18"/>
  <c r="G8"/>
  <c r="G7"/>
  <c r="N12" i="8"/>
  <c r="J7"/>
  <c r="H7"/>
  <c r="I15" i="14"/>
  <c r="L12" i="8"/>
  <c r="K12"/>
  <c r="K11"/>
  <c r="K10"/>
  <c r="K9"/>
  <c r="K8"/>
  <c r="H18" i="9"/>
  <c r="H19"/>
  <c r="G16"/>
  <c r="G11"/>
  <c r="G5"/>
  <c r="K7" i="8"/>
  <c r="K6"/>
  <c r="H16" i="9"/>
  <c r="G4"/>
  <c r="H27"/>
  <c r="G29"/>
  <c r="H24"/>
  <c r="H23"/>
  <c r="H17"/>
  <c r="H22"/>
  <c r="H9"/>
  <c r="H7"/>
  <c r="H6"/>
  <c r="H5"/>
  <c r="G9"/>
  <c r="G6"/>
  <c r="G22"/>
  <c r="H32"/>
  <c r="H11"/>
  <c r="G10"/>
  <c r="G24" i="8"/>
  <c r="G26" s="1"/>
  <c r="H4" i="9"/>
  <c r="E81"/>
  <c r="E85" s="1"/>
  <c r="G26"/>
  <c r="G12"/>
  <c r="H8"/>
  <c r="F24" i="8"/>
  <c r="G95" i="14"/>
  <c r="H95"/>
  <c r="J15"/>
  <c r="M18" i="18" l="1"/>
  <c r="N18"/>
  <c r="L18"/>
  <c r="O18"/>
  <c r="M77"/>
  <c r="N77"/>
  <c r="L77"/>
  <c r="O77"/>
  <c r="L9" i="8"/>
  <c r="N8"/>
  <c r="L11"/>
  <c r="L8"/>
  <c r="N9"/>
  <c r="N11"/>
  <c r="J16" i="14"/>
  <c r="H81" i="9"/>
  <c r="H85" s="1"/>
  <c r="G81"/>
  <c r="G85" s="1"/>
  <c r="J96" i="14"/>
  <c r="C24" i="8"/>
  <c r="I16" i="14"/>
  <c r="I96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J22" i="14" l="1"/>
  <c r="I22"/>
  <c r="N24" i="18"/>
  <c r="M24"/>
  <c r="O24"/>
  <c r="L24"/>
  <c r="I23" i="14" l="1"/>
  <c r="J23"/>
  <c r="L25" i="18"/>
  <c r="O25"/>
  <c r="M25"/>
  <c r="N25"/>
  <c r="L7" i="8"/>
  <c r="N7"/>
  <c r="H24"/>
  <c r="H26" s="1"/>
  <c r="J24" i="14" l="1"/>
  <c r="I24"/>
  <c r="N26" i="18"/>
  <c r="M26"/>
  <c r="O26"/>
  <c r="L26"/>
  <c r="I25" i="14" l="1"/>
  <c r="J25"/>
  <c r="L27" i="18"/>
  <c r="O27"/>
  <c r="M27"/>
  <c r="N27"/>
  <c r="I26" i="14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24"/>
  <c r="I26" s="1"/>
  <c r="I29" i="14" l="1"/>
  <c r="J29"/>
  <c r="L31" i="18"/>
  <c r="O31"/>
  <c r="M31"/>
  <c r="N31"/>
  <c r="K24" i="8"/>
  <c r="K26" s="1"/>
  <c r="M24"/>
  <c r="M26" s="1"/>
  <c r="I30" i="14" l="1"/>
  <c r="J30"/>
  <c r="N32" i="18"/>
  <c r="M32"/>
  <c r="O32"/>
  <c r="L32"/>
  <c r="J24" i="8"/>
  <c r="J26" s="1"/>
  <c r="I31" i="14" l="1"/>
  <c r="J31"/>
  <c r="L33" i="18"/>
  <c r="O33"/>
  <c r="M33"/>
  <c r="N33"/>
  <c r="N24" i="8"/>
  <c r="N26" s="1"/>
  <c r="L24"/>
  <c r="L26" s="1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O39" s="1"/>
  <c r="L38"/>
  <c r="I37" i="14" l="1"/>
  <c r="J37"/>
  <c r="M39" i="18"/>
  <c r="O40" s="1"/>
  <c r="L39"/>
  <c r="N39"/>
  <c r="N40" l="1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O45" l="1"/>
  <c r="O46" s="1"/>
  <c r="I43" i="14"/>
  <c r="J43"/>
  <c r="L45" i="18"/>
  <c r="N45"/>
  <c r="M46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O59"/>
  <c r="I56" i="14"/>
  <c r="J56"/>
  <c r="N59" i="18" l="1"/>
  <c r="L59"/>
  <c r="O60"/>
  <c r="M60"/>
  <c r="J57" i="14"/>
  <c r="I57"/>
  <c r="N60" i="18" l="1"/>
  <c r="L60"/>
  <c r="I58" i="14"/>
  <c r="J58"/>
  <c r="J59" l="1"/>
  <c r="I59"/>
  <c r="J60" l="1"/>
  <c r="I60"/>
  <c r="A106" i="17"/>
  <c r="A105"/>
  <c r="A107"/>
  <c r="I61" i="14" l="1"/>
  <c r="J61"/>
  <c r="J62" l="1"/>
  <c r="I62"/>
  <c r="I63" l="1"/>
  <c r="J63"/>
  <c r="A114" i="17"/>
  <c r="A117"/>
  <c r="A115"/>
  <c r="A116"/>
  <c r="J64" i="14" l="1"/>
  <c r="I64"/>
  <c r="I65" l="1"/>
  <c r="J65"/>
  <c r="J66" l="1"/>
  <c r="I66"/>
  <c r="I67" l="1"/>
  <c r="J67"/>
  <c r="J68" l="1"/>
  <c r="I68"/>
  <c r="I69" l="1"/>
  <c r="J69"/>
  <c r="I70" l="1"/>
  <c r="J70"/>
  <c r="J71" s="1"/>
  <c r="I71" l="1"/>
  <c r="I72" s="1"/>
  <c r="J72" l="1"/>
  <c r="J73" s="1"/>
  <c r="I73" l="1"/>
  <c r="I74" s="1"/>
  <c r="J74" l="1"/>
  <c r="J75" l="1"/>
  <c r="I75"/>
  <c r="I76" l="1"/>
  <c r="I77" s="1"/>
  <c r="J76"/>
  <c r="J77" s="1"/>
  <c r="J78" l="1"/>
  <c r="J79" s="1"/>
  <c r="J80" s="1"/>
  <c r="I78"/>
  <c r="I79"/>
  <c r="I80" l="1"/>
  <c r="I81" s="1"/>
  <c r="I82" l="1"/>
  <c r="I83" s="1"/>
  <c r="J81"/>
  <c r="J82" s="1"/>
  <c r="J83" l="1"/>
  <c r="J84" l="1"/>
  <c r="J85" s="1"/>
  <c r="J86" s="1"/>
  <c r="I84"/>
  <c r="I85" s="1"/>
  <c r="I86" s="1"/>
</calcChain>
</file>

<file path=xl/comments1.xml><?xml version="1.0" encoding="utf-8"?>
<comments xmlns="http://schemas.openxmlformats.org/spreadsheetml/2006/main">
  <authors>
    <author>USER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đầu kỳ 63.225.000
</t>
        </r>
      </text>
    </comment>
  </commentList>
</comments>
</file>

<file path=xl/sharedStrings.xml><?xml version="1.0" encoding="utf-8"?>
<sst xmlns="http://schemas.openxmlformats.org/spreadsheetml/2006/main" count="7612" uniqueCount="781">
  <si>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</si>
  <si>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</si>
  <si>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</si>
  <si>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</si>
  <si>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</si>
  <si>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</si>
  <si>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</si>
  <si>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</si>
  <si>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</si>
  <si>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</si>
  <si>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</si>
  <si>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</si>
  <si>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</si>
  <si>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</si>
  <si>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</si>
  <si>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</si>
  <si>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</si>
  <si>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</si>
  <si>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</si>
  <si>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</si>
  <si>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</si>
  <si>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</si>
  <si>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</si>
  <si>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</si>
  <si>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</si>
  <si>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</si>
  <si>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</si>
  <si>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</si>
  <si>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</si>
  <si>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</si>
  <si>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</si>
  <si>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</si>
  <si>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</si>
  <si>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</si>
  <si>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</si>
  <si>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</si>
  <si>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</si>
  <si>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</si>
  <si>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</si>
  <si>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</si>
  <si>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</si>
  <si>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</si>
  <si>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</si>
  <si>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</si>
  <si>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</si>
  <si>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</si>
  <si>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CUULONG TRADING CORPORATION</t>
  </si>
  <si>
    <t>LIMITED LIABILITY COMPANY</t>
  </si>
  <si>
    <t>GBC</t>
  </si>
  <si>
    <t>1122</t>
  </si>
  <si>
    <t>5112X</t>
  </si>
  <si>
    <t>CTGS</t>
  </si>
  <si>
    <t>Phí NHNG giảm trừ</t>
  </si>
  <si>
    <t>Chênh lệch tỷ giá</t>
  </si>
  <si>
    <t>642</t>
  </si>
  <si>
    <t>635</t>
  </si>
  <si>
    <t>X01/TP</t>
  </si>
  <si>
    <t>Phí thanh toán</t>
  </si>
  <si>
    <t>VAT Phí thanh toán</t>
  </si>
  <si>
    <t>515</t>
  </si>
  <si>
    <t>1331</t>
  </si>
  <si>
    <t>Phí NH NNg giảm trừ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</si>
  <si>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</si>
  <si>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</si>
  <si>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</si>
  <si>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</si>
  <si>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</si>
  <si>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</si>
  <si>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</si>
  <si>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</si>
  <si>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Nghĩa Thành Công</t>
  </si>
  <si>
    <t>Cty TNHH Cơ Khí Nam Thành Công</t>
  </si>
  <si>
    <t>Cty CP KD Thủy Hải Sản Sài Gòn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</si>
  <si>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</si>
  <si>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</si>
  <si>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</si>
  <si>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</si>
  <si>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</si>
  <si>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</si>
  <si>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Huỳnh Thị Kiều</t>
  </si>
  <si>
    <t>Lê Thị Kim Liên</t>
  </si>
  <si>
    <t>Lê Thị Kim Thanh</t>
  </si>
  <si>
    <t>Lê Thị Thiện Em</t>
  </si>
  <si>
    <t>Lý Thị Thảo</t>
  </si>
  <si>
    <t>Nguyễn Thanh Vân</t>
  </si>
  <si>
    <t>Nguyễn Thị Kim Vân</t>
  </si>
  <si>
    <t>Nguyễn Thị Mộng Tuyền</t>
  </si>
  <si>
    <t>Nguyễn Thị Tuyết Đang</t>
  </si>
  <si>
    <t>Nguyễn Văn Hải</t>
  </si>
  <si>
    <t>Nguyễn Văn Lắm</t>
  </si>
  <si>
    <t>Nguyễn Văn Phong</t>
  </si>
  <si>
    <t>Nguyễn Văn Tha</t>
  </si>
  <si>
    <t>Phạm Thị Chính</t>
  </si>
  <si>
    <t>Trần Thị Lang</t>
  </si>
  <si>
    <t>Trần Thị Thu Hiếu</t>
  </si>
  <si>
    <t>Trần Văn An</t>
  </si>
  <si>
    <t>Trương Quốc Tuấn</t>
  </si>
  <si>
    <t>Võ Thị Bảy</t>
  </si>
  <si>
    <t>Vũ Thị Lan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</si>
  <si>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</si>
  <si>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</si>
  <si>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</si>
  <si>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</si>
  <si>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</si>
  <si>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</si>
  <si>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</si>
  <si>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</si>
  <si>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1522</t>
  </si>
  <si>
    <t>GBN</t>
  </si>
  <si>
    <t>1121</t>
  </si>
  <si>
    <t>N01/VL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</si>
  <si>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</si>
  <si>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</si>
  <si>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</si>
  <si>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</si>
  <si>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</si>
  <si>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</si>
  <si>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Túi cá cơm 25g</t>
  </si>
  <si>
    <t>VAT Túi cá cơm 25g</t>
  </si>
  <si>
    <t>Túi cá chỉ vàng 40g</t>
  </si>
  <si>
    <t>VAT Túi cá chỉ vàng 40g</t>
  </si>
  <si>
    <t>Túi cá chỉ vàng 90g</t>
  </si>
  <si>
    <t>VAT Túi cá chỉ vàng 90g</t>
  </si>
  <si>
    <t>Thanh toán tiền bao bì</t>
  </si>
  <si>
    <t>Bảo hộ lao động</t>
  </si>
  <si>
    <t>VAT Bảo hộ lao động</t>
  </si>
  <si>
    <t>154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</si>
  <si>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</si>
  <si>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</si>
  <si>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</si>
  <si>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</si>
  <si>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</si>
  <si>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</si>
  <si>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</si>
  <si>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>TOKAI DENPUN</t>
  </si>
  <si>
    <t xml:space="preserve">SỔ CHI TIẾT THANH TOÁN VỚI NGƯỜI MUA BẰNG NGOẠI TỆ           </t>
  </si>
  <si>
    <t>Phí xử lý bộ chứng từ</t>
  </si>
  <si>
    <t>Phí DHL</t>
  </si>
  <si>
    <t>VAT Phí DHL</t>
  </si>
  <si>
    <t>Thùng carton 47x37x11</t>
  </si>
  <si>
    <t>VAT Thùng carton</t>
  </si>
  <si>
    <t>Cước vận chuyển quốc tế</t>
  </si>
  <si>
    <t>Cty CP Giao Nhận Vận Tải Song Tân</t>
  </si>
  <si>
    <t>KH</t>
  </si>
  <si>
    <t xml:space="preserve">Đối tượng: </t>
  </si>
  <si>
    <t>C12</t>
  </si>
  <si>
    <t>C06</t>
  </si>
  <si>
    <t>C08</t>
  </si>
  <si>
    <t>C17</t>
  </si>
  <si>
    <t>1111</t>
  </si>
  <si>
    <t>Phí NHNNg giảm trừ</t>
  </si>
  <si>
    <t>Khách Hàng</t>
  </si>
  <si>
    <t>Tháng</t>
  </si>
  <si>
    <t>Thu tiền hàng - Tokai</t>
  </si>
  <si>
    <t>C35</t>
  </si>
  <si>
    <t>Thùng carton 54.5x37.5x32.5</t>
  </si>
  <si>
    <t>Thùng carton 54.5x37.5x26</t>
  </si>
  <si>
    <t>VAT Phí xử lý bộ chứng từ</t>
  </si>
  <si>
    <t>Cty TNHH Hóa Chất Thành Phương</t>
  </si>
  <si>
    <t>Phí dịch vụ thanh toán ngoài nước</t>
  </si>
  <si>
    <t>VAT Phí dịch vụ thanh toán ngoài nước</t>
  </si>
  <si>
    <t>Phí thanh toán bộ chứng từ</t>
  </si>
  <si>
    <t>VAT Phí thanh toán bộ chứng từ</t>
  </si>
  <si>
    <t>Thu tiền hàng</t>
  </si>
  <si>
    <t>C26</t>
  </si>
  <si>
    <t>Hồ Thị Mỹ</t>
  </si>
  <si>
    <t>Đỗ Văn Tâm</t>
  </si>
  <si>
    <t>Lãi suất chiết khấu</t>
  </si>
  <si>
    <t>Ghẹ khô lạt</t>
  </si>
  <si>
    <t>VL</t>
  </si>
  <si>
    <t>Cty CP CB XNK Thủy Sản Bà Rịa VT</t>
  </si>
  <si>
    <t>BELOKEANPRODYKT</t>
  </si>
  <si>
    <t>BIZMAX CO., LTD</t>
  </si>
  <si>
    <t>DONG XING INDUSTRY CO., LTD</t>
  </si>
  <si>
    <t>LC TRADE HOUSE FAVORIT</t>
  </si>
  <si>
    <t>THREE C</t>
  </si>
  <si>
    <t>TOKAI DENPUN CO., LTD</t>
  </si>
  <si>
    <t>UKRAINA</t>
  </si>
  <si>
    <t>NAMGYUNG FOOD CO., LTD</t>
  </si>
  <si>
    <t>SNACK DEPOT, INC</t>
  </si>
  <si>
    <t>YIH YII CO., LTD</t>
  </si>
  <si>
    <t>YANBIAN</t>
  </si>
  <si>
    <t>HABIET</t>
  </si>
  <si>
    <t>PXK</t>
  </si>
  <si>
    <t>Cá mai</t>
  </si>
  <si>
    <t>5112N</t>
  </si>
  <si>
    <t>Ghẹ</t>
  </si>
  <si>
    <t>33311</t>
  </si>
  <si>
    <t>Cá liệt</t>
  </si>
  <si>
    <t xml:space="preserve">Thu tiền hàng </t>
  </si>
  <si>
    <t>Cá khác</t>
  </si>
  <si>
    <t>Tôm khô</t>
  </si>
  <si>
    <t>TK 3522</t>
  </si>
  <si>
    <t>Cá chỉ vàng</t>
  </si>
  <si>
    <t>Cá cơm</t>
  </si>
  <si>
    <t>Phí thanh toán ngoài nước</t>
  </si>
  <si>
    <t>6422</t>
  </si>
  <si>
    <t>VAT Phí thanh toán ngoài nước</t>
  </si>
  <si>
    <t>Phí NHNN giảm trừ</t>
  </si>
  <si>
    <t>TK 300099757700</t>
  </si>
  <si>
    <t>Ghẹ khô tẩm nướng</t>
  </si>
  <si>
    <t>Thu tiền chiết khấu</t>
  </si>
  <si>
    <t>Lãi suất CK L/C</t>
  </si>
  <si>
    <t>TK 300162225920</t>
  </si>
  <si>
    <t>Phí xử lý bộ chứng từ, phí DHL</t>
  </si>
  <si>
    <t>VAT Phí xử lý bộ chứng từ, phí DHL</t>
  </si>
  <si>
    <t>Phí dịch vụ nước ngoài</t>
  </si>
  <si>
    <t>VAT Phí dịch vụ nước ngoài</t>
  </si>
  <si>
    <t>Lãi suất chiết khấu L/C</t>
  </si>
  <si>
    <t>TK 30021054000</t>
  </si>
  <si>
    <t xml:space="preserve">Ghẹ khô tẩm nướng </t>
  </si>
  <si>
    <t>Thu tiền hàng Bizmax</t>
  </si>
  <si>
    <t>TK 53918</t>
  </si>
  <si>
    <t>Cá đuối</t>
  </si>
  <si>
    <t>Phí dịch vụ thanh toán</t>
  </si>
  <si>
    <t>VAT Phí dịch vụ thanh toán</t>
  </si>
  <si>
    <t>TK 300129803210</t>
  </si>
  <si>
    <t>Khô cá mai tẩm</t>
  </si>
  <si>
    <t>Khô cá mai tẩm nướng</t>
  </si>
  <si>
    <t>Phí dịch vụ thanh toán nước ngoài</t>
  </si>
  <si>
    <t>VAT Phí dịch vụ thanh toán nước ngoài</t>
  </si>
  <si>
    <t>Q4 - Thu tiền hàng Cuulong Trading</t>
  </si>
  <si>
    <t>TK 5440</t>
  </si>
  <si>
    <t>Thu tiền hàng DongXing</t>
  </si>
  <si>
    <t>Thu tiến hàng</t>
  </si>
  <si>
    <t>TK 3122</t>
  </si>
  <si>
    <t>Thu tiến chiết khấu</t>
  </si>
  <si>
    <t>TK 34001</t>
  </si>
  <si>
    <t>TK 44089</t>
  </si>
  <si>
    <t>TK 45310</t>
  </si>
  <si>
    <t>TK 56397</t>
  </si>
  <si>
    <t>Thu tiền L/C</t>
  </si>
  <si>
    <t>Phí tông báo L/C, phí thanh toán , bưu phí</t>
  </si>
  <si>
    <t>VAT Phí tông báo L/C, phí thanh toán , bưu phí</t>
  </si>
  <si>
    <t>TK 300061777760</t>
  </si>
  <si>
    <t>Thu Chiết khấu L/C</t>
  </si>
  <si>
    <t>Lãi vay chiết khấu</t>
  </si>
  <si>
    <t>TK 300067122520</t>
  </si>
  <si>
    <t>Chiết khấu L/C</t>
  </si>
  <si>
    <t>Phí thông báo L/C, Phí thanh toán , Bưu phí</t>
  </si>
  <si>
    <t>VAT Phí thông báo L/C, Phí thanh toán , Bưu phí</t>
  </si>
  <si>
    <t>TK 300119406000</t>
  </si>
  <si>
    <t>TK 300160492830</t>
  </si>
  <si>
    <t>Ghẹ khô lạt 8kg / thùng</t>
  </si>
  <si>
    <t>Ghẹ khô lạt 2kg / hộp</t>
  </si>
  <si>
    <t>Thu tiền chiết khấu L/C</t>
  </si>
  <si>
    <t>Ghẹ khô lạt TP</t>
  </si>
  <si>
    <t>Q4 - Thu tiền hàng</t>
  </si>
  <si>
    <t>Ghẹ khô lạt (2kg/hộp - 4hộp/thùng) TP</t>
  </si>
  <si>
    <t>Ghẹ khô lạt (8kg/thùng) TP</t>
  </si>
  <si>
    <t>Dịch vụ thanh toán ngoài nước</t>
  </si>
  <si>
    <t>VAT Dịch vụ thanh toán ngoài nước</t>
  </si>
  <si>
    <t>TK 9436</t>
  </si>
  <si>
    <t>Cá ngân</t>
  </si>
  <si>
    <t>TK 6208</t>
  </si>
  <si>
    <t>TK 31568</t>
  </si>
  <si>
    <t>TK 14433</t>
  </si>
  <si>
    <t>300066817540</t>
  </si>
  <si>
    <t>VAT phí dịch vụ thanh toán nước ngoài</t>
  </si>
  <si>
    <t>300138297600</t>
  </si>
  <si>
    <t>Khô cá cơm</t>
  </si>
  <si>
    <t>Khô cá ngân</t>
  </si>
  <si>
    <t>Khô cá chỉ vàng</t>
  </si>
  <si>
    <t>Phí thanh toán dịch vụ nước ngoài</t>
  </si>
  <si>
    <t>6428</t>
  </si>
  <si>
    <t>VAT Phí thanh toán dịch vụ nước ngoài</t>
  </si>
  <si>
    <t>Thu tiền hàng ATB</t>
  </si>
  <si>
    <t>300240212810</t>
  </si>
  <si>
    <t>TK 300095356910</t>
  </si>
  <si>
    <t>Cá chỉ vàng 40 gr - UTXK</t>
  </si>
  <si>
    <t>Cá chỉ vàng 90 gr - UTXK</t>
  </si>
  <si>
    <t>Cá chỉ vàng 1 kg - UTXK</t>
  </si>
  <si>
    <t>Cá cơm 25gr - UTXK</t>
  </si>
  <si>
    <t>Cá cơm 1kg - UTXK</t>
  </si>
  <si>
    <t>TK 300196952330</t>
  </si>
  <si>
    <t>Markov - Cá chỉ vàng (12kg/bó) - UTXK</t>
  </si>
  <si>
    <t>Markov - Cá chỉ vàng (10.8kg/bó)  - UTXK</t>
  </si>
  <si>
    <t>Markov - Cá chỉ vàng (10kg/bó)  - UTXK</t>
  </si>
  <si>
    <t>Markov - Cá cơm (10kg/bó)  - UTXK</t>
  </si>
  <si>
    <t>Phí NHng giảm trừ</t>
  </si>
  <si>
    <t>Thu tiền hàng Three C</t>
  </si>
  <si>
    <t>X04/TP</t>
  </si>
  <si>
    <t>Markov - Cá chỉ vàng (12kg/bó) - TK 300244393700</t>
  </si>
  <si>
    <t>Markov - Cá chỉ vàng (10.8kg/bó)  - TK 300244393700</t>
  </si>
  <si>
    <t>Markov - Cá cơm (9kg/bó)  - TK 300244393700</t>
  </si>
  <si>
    <t>TK 25</t>
  </si>
  <si>
    <t>Khô cá mai hàng nhập trả về TK 107663 ngày 07/11/2013</t>
  </si>
  <si>
    <t>5212</t>
  </si>
  <si>
    <t>TK 26847</t>
  </si>
  <si>
    <t>Cá bò</t>
  </si>
  <si>
    <t>Chiết khấu bộ chứng từ 1015ESPEIB140011</t>
  </si>
  <si>
    <t>Trả lãi vay chiết khấu, CCTP</t>
  </si>
  <si>
    <t>Khô Cá mai</t>
  </si>
  <si>
    <t>300052291510</t>
  </si>
  <si>
    <t>Cá đổng tẩm</t>
  </si>
  <si>
    <t>Lãi vay CK</t>
  </si>
  <si>
    <t>300154903330</t>
  </si>
  <si>
    <t>Cá bò tẩm</t>
  </si>
  <si>
    <t>Cá mai tẩm</t>
  </si>
  <si>
    <t>Ukraina - Chênh lệch tỷ giá</t>
  </si>
  <si>
    <t>TK 29627</t>
  </si>
  <si>
    <t>TK 20746</t>
  </si>
  <si>
    <t>Mực nướng xé</t>
  </si>
  <si>
    <t>TK 59590</t>
  </si>
  <si>
    <t>300055770030</t>
  </si>
  <si>
    <t>Thu tiền hàng Snack</t>
  </si>
  <si>
    <t xml:space="preserve"> Cá mai nướng (8kg/Thùng) - 300190573930</t>
  </si>
  <si>
    <t xml:space="preserve"> Cá mai nướng (9kg/Thùng) - 300190573930</t>
  </si>
  <si>
    <t>Thu tiền hàng Yih Yii</t>
  </si>
  <si>
    <t>Thu tiền hàng Yanbian</t>
  </si>
  <si>
    <t>Q4 - Thu tiền hàng Hanbiet</t>
  </si>
  <si>
    <t>Q11 - Trả lại tiền hàng Habiet</t>
  </si>
  <si>
    <t>Habiet - Chênh lệch tỷ giá</t>
  </si>
  <si>
    <t>Cty TNHH MTV SX TM DV Kỳ Hương</t>
  </si>
  <si>
    <t>Cty TNHH SX Bao Bì Nam Việt</t>
  </si>
  <si>
    <t>Cty TNHH SX-TM Nghị Hòa</t>
  </si>
  <si>
    <t>Cty CP XD Công Nghệ SUMIMOTO</t>
  </si>
  <si>
    <t>Cty TNHH TM Thành Long</t>
  </si>
  <si>
    <t>Cty TNHH TM DV Ngọc Kim Yến</t>
  </si>
  <si>
    <t>NATIONAL STARCH</t>
  </si>
  <si>
    <t>Trung Tâm Kỹ Thuật Đo Lường Chất Lượng 3</t>
  </si>
  <si>
    <t>Cty TNHH Dịch vụ Giao nhận AAAS</t>
  </si>
  <si>
    <t>Cty TNHH TMDV CNTT G.O.L</t>
  </si>
  <si>
    <t>Cty CP Giao Nhận Phương Đông</t>
  </si>
  <si>
    <t>Cty TNHH MTV VC Speedgate</t>
  </si>
  <si>
    <t>CTy Bảo Hiểm BIDV HCM</t>
  </si>
  <si>
    <t>Cty TNHH Công Nghệ MT Minh Việt</t>
  </si>
  <si>
    <t>Cty TNHH Giao Nhận Vận Tải Giai Điệu</t>
  </si>
  <si>
    <t>CTy TNHH EIMSKIP Việt Nam</t>
  </si>
  <si>
    <t>Cty TNHH Hải sản An Lạc - TP</t>
  </si>
  <si>
    <t>TT Chất Lượng Nông Lâm Thủy Sản Vùng 4</t>
  </si>
  <si>
    <t>CTy TNHH Tốc Độ</t>
  </si>
  <si>
    <t xml:space="preserve"> Đặng Thanh Phong</t>
  </si>
  <si>
    <t>Đỗ Ngọc Trương</t>
  </si>
  <si>
    <t>Lê Thị Diễm</t>
  </si>
  <si>
    <t xml:space="preserve"> Lê Văn Thành</t>
  </si>
  <si>
    <t xml:space="preserve"> Nguyễn Thanh Bình</t>
  </si>
  <si>
    <t>Nguyễn Văn Đức</t>
  </si>
  <si>
    <t xml:space="preserve"> Nguyễn Văn Hạnh</t>
  </si>
  <si>
    <t>Nguyễn Văn Hiền</t>
  </si>
  <si>
    <t>Nguyễn Văn Tư</t>
  </si>
  <si>
    <t xml:space="preserve"> Phạm Thị Bảy</t>
  </si>
  <si>
    <t>Phan Quốc Việt</t>
  </si>
  <si>
    <t>Tiêu Vĩnh Phát</t>
  </si>
  <si>
    <t>Trần Huỳnh Em</t>
  </si>
  <si>
    <t>Trần Ngọc Quyên</t>
  </si>
  <si>
    <t>Trần Thị Tuyết</t>
  </si>
  <si>
    <t>Trương Thị Nhớ</t>
  </si>
  <si>
    <t>Vương Hải Thạnh</t>
  </si>
  <si>
    <t>Mẫu số S14-DN</t>
  </si>
  <si>
    <t>(Ban hành theo QĐ số 48/2006/QĐ-BTC Ngày 14/09/2006 của Bộ trưởng BTC)</t>
  </si>
  <si>
    <t>SỔ CHI TIẾT THANH TOÁN VỚI NGƯỜI MUA (NGƯỜI BÁN) BẰNG NGOẠI TỆ</t>
  </si>
  <si>
    <t>Đối tượng: NATIONAL STARCH</t>
  </si>
  <si>
    <t>Tên, quy cách nhãn hiệu, vật liệu, công cụ, dụng cụ (sản phẩm, hàng hóa):………………</t>
  </si>
  <si>
    <t>- Số phát sinh trong kỳ</t>
  </si>
  <si>
    <t>Thanh toán tiền bột nhập</t>
  </si>
  <si>
    <t>1388</t>
  </si>
  <si>
    <t>PNK</t>
  </si>
  <si>
    <t>Bột biến tính - TK 9200036200</t>
  </si>
  <si>
    <t>Chênh lệch tỷ giá - National Starch</t>
  </si>
  <si>
    <t>Ngày   31  tháng  12   năm   2014</t>
  </si>
  <si>
    <t>VL03</t>
  </si>
  <si>
    <t xml:space="preserve">Băng keo </t>
  </si>
  <si>
    <t xml:space="preserve">VAT Băng keo </t>
  </si>
  <si>
    <t>Thanh toán tiền băng keo - Thịnh Phước</t>
  </si>
  <si>
    <t>111</t>
  </si>
  <si>
    <t>VL01</t>
  </si>
  <si>
    <t>C04</t>
  </si>
  <si>
    <t>N08/VL</t>
  </si>
  <si>
    <t>N14/VL</t>
  </si>
  <si>
    <t>C56</t>
  </si>
  <si>
    <t>Mè trắng</t>
  </si>
  <si>
    <t>VAT Mè trắng</t>
  </si>
  <si>
    <t>C25</t>
  </si>
  <si>
    <t>Thanh toán tiền mè - Kỳ Hương</t>
  </si>
  <si>
    <t>VL04</t>
  </si>
  <si>
    <t>C27</t>
  </si>
  <si>
    <t>VL05</t>
  </si>
  <si>
    <t>Hũ ly nhỏ Nắp trắng trong</t>
  </si>
  <si>
    <t>C19</t>
  </si>
  <si>
    <t>Thanh toán tiền hàng - Duy Tân</t>
  </si>
  <si>
    <t>Hũ ly nhỏ  không nắp</t>
  </si>
  <si>
    <t>Nắp bằng P18g Trắng trong</t>
  </si>
  <si>
    <t>C30</t>
  </si>
  <si>
    <t>N03/VL</t>
  </si>
  <si>
    <t xml:space="preserve">Gas </t>
  </si>
  <si>
    <t xml:space="preserve">VAT Gas </t>
  </si>
  <si>
    <t>C23</t>
  </si>
  <si>
    <t>Thanh toán tiền gas - Tân Hải Việt</t>
  </si>
  <si>
    <t>N02/VL</t>
  </si>
  <si>
    <t>N05/VL</t>
  </si>
  <si>
    <t>N04/VL</t>
  </si>
  <si>
    <t>C02</t>
  </si>
  <si>
    <t>N07/VL</t>
  </si>
  <si>
    <t>C33</t>
  </si>
  <si>
    <t>N13/VL</t>
  </si>
  <si>
    <t>C57</t>
  </si>
  <si>
    <t xml:space="preserve">Muối </t>
  </si>
  <si>
    <t>Q11 - Thanh toán tiền muối - Tân Thành</t>
  </si>
  <si>
    <t>N10/VL</t>
  </si>
  <si>
    <t>Mua VP phẩm</t>
  </si>
  <si>
    <t>VAT Mua VP phẩm</t>
  </si>
  <si>
    <t>Q11 - Thanh toán tiền hàng - Tân Minh Thư</t>
  </si>
  <si>
    <t xml:space="preserve">Hộp ghẹ </t>
  </si>
  <si>
    <t xml:space="preserve">VAT Hộp ghẹ </t>
  </si>
  <si>
    <t>N06/VL</t>
  </si>
  <si>
    <t>Thanh toán tiền bao bì - Tân Minh Thư</t>
  </si>
  <si>
    <t>Thùng thiếc trơn 350, nắp lớn</t>
  </si>
  <si>
    <t>VAT Thùng thiếc trơn 350, nắp lớn</t>
  </si>
  <si>
    <t>C13</t>
  </si>
  <si>
    <t>Thanh toán tiền thùng thiếc</t>
  </si>
  <si>
    <t>C21</t>
  </si>
  <si>
    <t>C22</t>
  </si>
  <si>
    <t>N09/VL</t>
  </si>
  <si>
    <t>Thùng carton 37x26x26</t>
  </si>
  <si>
    <t>Thùng carton 40x30x14</t>
  </si>
  <si>
    <t>Q4 - Thanh toán tiền bao bì - Nghị Hòa</t>
  </si>
  <si>
    <t>Thùng carton 30.5x20x15</t>
  </si>
  <si>
    <t>Thùng carton 48x32x13.5</t>
  </si>
  <si>
    <t>Thùng carton 49x38x18</t>
  </si>
  <si>
    <t>Q11 - Thanh toán tiền bao bì</t>
  </si>
  <si>
    <t>N11/VL</t>
  </si>
  <si>
    <t>Thùng carton  43x37x16</t>
  </si>
  <si>
    <t>Thùng carton 30,5x20x15</t>
  </si>
  <si>
    <t>VAT Thùng carton  43x37x16</t>
  </si>
  <si>
    <t>VAT Thùng carton 30,5x20x15</t>
  </si>
  <si>
    <t>Thùng carton 30x20x15</t>
  </si>
  <si>
    <t>VAT Thùng carton 30x20x15</t>
  </si>
  <si>
    <t>Thanh toán tiền bao bì - Nghị Hòa</t>
  </si>
  <si>
    <t>Thùng carton 50x30x20</t>
  </si>
  <si>
    <t>VAT Thùng carton 50x30x20</t>
  </si>
  <si>
    <t>VAT Thùng carton 47x37x11</t>
  </si>
  <si>
    <t>Thùng carton 44.5x42x8</t>
  </si>
  <si>
    <t>Thùng carton 50x30x16</t>
  </si>
  <si>
    <t>VAT Thùng carton 44.5x42x8</t>
  </si>
  <si>
    <t>VAT Thùng carton 50x30x16</t>
  </si>
  <si>
    <t>Thùng carton 46x35x10</t>
  </si>
  <si>
    <t>VAT Thùng carton 46x35x10</t>
  </si>
  <si>
    <t>Thùng carton 54.5x37.5x20</t>
  </si>
  <si>
    <t>Thùng carton 54.5x37.5x22</t>
  </si>
  <si>
    <t>VAT Thùng carton 54.5x37.5x20</t>
  </si>
  <si>
    <t>VAT Thùng carton 54.5x37.5x22</t>
  </si>
  <si>
    <t>VAT Thùng carton 54.5x37.5x26</t>
  </si>
  <si>
    <t>VAT Thùng carton 54.5x37.5x32.5</t>
  </si>
  <si>
    <t>Thùng carton 51x34.5x8</t>
  </si>
  <si>
    <t>VAT Thùng carton 51x34.5x8</t>
  </si>
  <si>
    <t>Thùng carton 48x35.5x20.5</t>
  </si>
  <si>
    <t>VAT Thùng carton 48x35.5x20.5</t>
  </si>
  <si>
    <t>Thùng carton 50x30x14</t>
  </si>
  <si>
    <t>VAT Thùng carton 50x30x14</t>
  </si>
  <si>
    <t>Thùng carton 46.5x34.5x26.5</t>
  </si>
  <si>
    <t>VAT Thùng carton 46.5x34.5x26.5</t>
  </si>
  <si>
    <t>Giấy tấm 3 lớp 54x41</t>
  </si>
  <si>
    <t>VAT Giấy tấm 3 lớp 54x41</t>
  </si>
  <si>
    <t>Thùng carton 46.5x39.5x26.5</t>
  </si>
  <si>
    <t>VAT Thùng carton 46.5x39.5x26.5</t>
  </si>
  <si>
    <t>Thùng carton 50x35x25</t>
  </si>
  <si>
    <t>VAT Thùng carton 50x35x25</t>
  </si>
  <si>
    <t>Thùng carton 54.5x37.5x28</t>
  </si>
  <si>
    <t>Thùng carton 54x41</t>
  </si>
  <si>
    <t xml:space="preserve">Q11 - Thanh toán tiền bao bì </t>
  </si>
  <si>
    <t>Trục in bao bì</t>
  </si>
  <si>
    <t>VAT Trục in bao bì</t>
  </si>
  <si>
    <t>VAT Túi cá</t>
  </si>
  <si>
    <t>N12/VL</t>
  </si>
  <si>
    <t xml:space="preserve">Sorbitol </t>
  </si>
  <si>
    <t xml:space="preserve">VAT Sorbitol </t>
  </si>
  <si>
    <t>Q4 - Tiền hóa chất - Thành Phương</t>
  </si>
  <si>
    <t>Q11 - Tiền hóa chất - Thành Phương</t>
  </si>
  <si>
    <t>Thanh toán tiền sorbitol</t>
  </si>
  <si>
    <t xml:space="preserve">Bột ngọt </t>
  </si>
  <si>
    <t>VAT Bột ngọt</t>
  </si>
  <si>
    <t>C10</t>
  </si>
  <si>
    <t>Thanh toán tiền bột ngọt - Thành Long</t>
  </si>
  <si>
    <t>N05//VL</t>
  </si>
  <si>
    <t>C28</t>
  </si>
  <si>
    <t>C11</t>
  </si>
  <si>
    <t>Thanh toán tiền đường - Ngọc Kim Yến</t>
  </si>
  <si>
    <t>Q11 - Ứng tiền - Phạm Văn Dol</t>
  </si>
  <si>
    <t>Q4 - Phí duy trì sử dụng mã số: 89352265</t>
  </si>
  <si>
    <t>Phí duy trì MSMV</t>
  </si>
  <si>
    <t>6421</t>
  </si>
  <si>
    <t>Q11 - Thanh toán cước tàu - AAAS</t>
  </si>
  <si>
    <t>Q11 - Tiền phí sử dụng phần mềm khai HQ</t>
  </si>
  <si>
    <t>Phí DV sử dụng phần mềm CDS</t>
  </si>
  <si>
    <t>Phí THC, phí chứng từ, phí Seal, phí ANS</t>
  </si>
  <si>
    <t>VAT Phí THC, phí chứng từ, phí Seal, phí ANS</t>
  </si>
  <si>
    <t>Q11 - Thanh toán cước tàu - Phương Đông</t>
  </si>
  <si>
    <t>Cước vận chuyển, phí nâng hạ bãi</t>
  </si>
  <si>
    <t>VAT Cước vận chuyển, phí nâng hạ bãi</t>
  </si>
  <si>
    <t>Q11 - Thanh toán cước tàu - Speedgate</t>
  </si>
  <si>
    <t>Bảo hiểm hàng hóa xuất khẩu</t>
  </si>
  <si>
    <t>VAT Bảo hiểm hàng hóa xuất khẩu</t>
  </si>
  <si>
    <t>Q11 - Tiền bảo hiểm BIDV số: 02142519</t>
  </si>
  <si>
    <t>Phí tư vấn giám sát môi trường</t>
  </si>
  <si>
    <t>VAT Phí tư vấn giám sát môi trường</t>
  </si>
  <si>
    <t>Q4 - Thanh toán tiền giám sát MT Minh Việt</t>
  </si>
  <si>
    <t>Hoa hồng UTXK HĐ Số 94/UT-AL-ATP</t>
  </si>
  <si>
    <t>VAT Hoa hồng UTXK</t>
  </si>
  <si>
    <t>Q11 - Tiền hoa hồng UTXK - Thủy Sản SG</t>
  </si>
  <si>
    <t>Hoa hồng UTXK HĐ Số 02/UT-AL-ATP</t>
  </si>
  <si>
    <t>Q11 - Thanh toán tiền hoa hồng UTXK</t>
  </si>
  <si>
    <t>Q11 - Thanh toán tiền BHLĐ</t>
  </si>
  <si>
    <t>Phí xếp dỡ, chứng từ, niêm chì</t>
  </si>
  <si>
    <t>VAT Phí xếp dỡ, chứng từ, niêm chì</t>
  </si>
  <si>
    <t>Q11 - Thanh toán cước tàu - Giai Điệu</t>
  </si>
  <si>
    <t>Phí kéo cont</t>
  </si>
  <si>
    <t>VAT Phí kéo cont</t>
  </si>
  <si>
    <t>Q11 - Thanh toán cước tàu - Eimskip</t>
  </si>
  <si>
    <t>Phí chứng từ, phí THC, Seal</t>
  </si>
  <si>
    <t>VAT Phí chứng từ, phí THC, Seal</t>
  </si>
  <si>
    <t>Phí chứng từ bổ sung</t>
  </si>
  <si>
    <t>VAT Phí chứng từ bổ sung</t>
  </si>
  <si>
    <t>Cước VC nội địa, nâng hạ cont rỗng</t>
  </si>
  <si>
    <t>VAT Cước VC nội địa, nâng hạ cont rỗng</t>
  </si>
  <si>
    <t>Phí chứng từ, phí đại lý, phí THC</t>
  </si>
  <si>
    <t>VAT Phí chứng từ, phí đại lý, phí THC</t>
  </si>
  <si>
    <t>Phụ phí tại cảng Matsuyama</t>
  </si>
  <si>
    <t>VAT Phụ phí tại cảng Matsuyama</t>
  </si>
  <si>
    <t>Q11 - Thanh toán cước tàu - Song Tân</t>
  </si>
  <si>
    <t>Cức vận chuyển quốc tế</t>
  </si>
  <si>
    <t>Phí chứng từ, THC, khai hải quan</t>
  </si>
  <si>
    <t>VAT Phí chứng từ, THC, khai hải quan</t>
  </si>
  <si>
    <t>Phí chứng từ, THC, Seal, phí khai hải quan</t>
  </si>
  <si>
    <t>VAT Phí chứng từ</t>
  </si>
  <si>
    <t>Kết chuyển hết nợ</t>
  </si>
  <si>
    <t>711</t>
  </si>
  <si>
    <t>Q11 - Tiền nhà vòm - Nam Thành Công</t>
  </si>
  <si>
    <t>Chi phí thuê xe</t>
  </si>
  <si>
    <t>VAT chi phí thuê xe</t>
  </si>
  <si>
    <t>Q11 - Thanh toán tiền thuê xe - An Lạc SG</t>
  </si>
  <si>
    <t>Q4 - Thanh toán tiền thuê xe - An Lạc SG</t>
  </si>
  <si>
    <t xml:space="preserve">Máy trộn inox </t>
  </si>
  <si>
    <t>153</t>
  </si>
  <si>
    <t xml:space="preserve">VAT Máy trộn inox </t>
  </si>
  <si>
    <t xml:space="preserve">Máy in date </t>
  </si>
  <si>
    <t xml:space="preserve">VAT Máy in date </t>
  </si>
  <si>
    <t xml:space="preserve">Máy dò kim loại </t>
  </si>
  <si>
    <t>2111</t>
  </si>
  <si>
    <t xml:space="preserve">VAT Máy dò kim loại </t>
  </si>
  <si>
    <t xml:space="preserve">Máy đóng gói bao bì chân không </t>
  </si>
  <si>
    <t xml:space="preserve">VAT Máy đóng gói bao bì chân không </t>
  </si>
  <si>
    <t xml:space="preserve">Cụm kho lạnh </t>
  </si>
  <si>
    <t xml:space="preserve">VAT Cụm kho lạnh </t>
  </si>
  <si>
    <t xml:space="preserve">Máy phát điện Caterpilar 100KVA </t>
  </si>
  <si>
    <t xml:space="preserve">VAT Máy phát điện Caterpilar 100KVA </t>
  </si>
  <si>
    <t xml:space="preserve">Lò sấy điện </t>
  </si>
  <si>
    <t xml:space="preserve">VAT Lò sấy điện </t>
  </si>
  <si>
    <t xml:space="preserve">Máy lạn mực </t>
  </si>
  <si>
    <t xml:space="preserve">VAT Máy lạn mực </t>
  </si>
  <si>
    <t xml:space="preserve">Máy cuốn mực </t>
  </si>
  <si>
    <t xml:space="preserve">VAT Máy cuốn mực </t>
  </si>
  <si>
    <t xml:space="preserve">Máy xé mực </t>
  </si>
  <si>
    <t xml:space="preserve">VAT Máy xé mực </t>
  </si>
  <si>
    <t>Thùng carton 31x20x15</t>
  </si>
  <si>
    <t>VAT Thùng carton 31x20x15</t>
  </si>
  <si>
    <t>Thùng carton 40x36x21</t>
  </si>
  <si>
    <t>VAT Thùng carton 40x36x21</t>
  </si>
  <si>
    <t>Túi cá chỉ 40g</t>
  </si>
  <si>
    <t>VAT Túi cá chỉ 40g</t>
  </si>
  <si>
    <t>Đá gel</t>
  </si>
  <si>
    <t>VAT Đá gel</t>
  </si>
  <si>
    <t>Túi ny lon 86x75</t>
  </si>
  <si>
    <t>VAT Túi ny lon 86x75</t>
  </si>
  <si>
    <t>Túi PE 0.09x195x340</t>
  </si>
  <si>
    <t>VAT Túi PE 0.09x195x340</t>
  </si>
  <si>
    <t>Túi PE 170x260</t>
  </si>
  <si>
    <t>VAT Túi PE 170x260</t>
  </si>
  <si>
    <t>Sorbitol</t>
  </si>
  <si>
    <t>VAT Sorbitol</t>
  </si>
  <si>
    <t>Xút ăn da</t>
  </si>
  <si>
    <t>VAT Xút ăn da</t>
  </si>
  <si>
    <t>Thanh toán tiền - An Lạc SG</t>
  </si>
  <si>
    <t>Kết chuyển nợ 1388-An Lac SG</t>
  </si>
  <si>
    <t>Q11 - Thanh toán tiền thuốc - CH Xuân Thu</t>
  </si>
  <si>
    <t>Thuốc diệt chuột - ruồi</t>
  </si>
  <si>
    <t>phí diệt chuột - ruồi T 03,04,05/2014</t>
  </si>
  <si>
    <t>Q11 - Thanh toán phí kiểm nghiệm Nafi4</t>
  </si>
  <si>
    <t>Phí kiểm tra lô hàng, phí gửi mẫu</t>
  </si>
  <si>
    <t>Phí phân tích chỉ tiêu</t>
  </si>
  <si>
    <t>Phí kiểm tra lô hàng, gửi mẫu</t>
  </si>
  <si>
    <t>Phí, lệ phí, phí kiểm tra lô hàng</t>
  </si>
  <si>
    <t>Phí, lệ phí, phí phân tích mẫu gửi</t>
  </si>
  <si>
    <t>Phí phân tích các chỉ tiêu</t>
  </si>
  <si>
    <t>Phí, lệ phí kiểm tra lô hàng</t>
  </si>
  <si>
    <t>Phí kiểm nghiệm</t>
  </si>
  <si>
    <t>Tập huấn kiến thức an toàn thực phẩm</t>
  </si>
  <si>
    <t>Phí, lệ phí kiểm nghiệm</t>
  </si>
  <si>
    <t>Phí xử lý cá khô</t>
  </si>
  <si>
    <t>VAT Phí xử lý cá khô</t>
  </si>
  <si>
    <t>Q11 - Thanh toán tiền chiếu xạ - An Phú</t>
  </si>
  <si>
    <t>Phí xử lý</t>
  </si>
  <si>
    <t>VAT Phí xử lý</t>
  </si>
  <si>
    <t>Q11 - Thanh toán tiền xử lý cá khô</t>
  </si>
  <si>
    <t>VAT Phí chứng từ, niêm chì, xếp dỡ</t>
  </si>
  <si>
    <t>Cước tàu</t>
  </si>
  <si>
    <t>Phí chứng từ, niêm chì, xếp dỡ</t>
  </si>
  <si>
    <t>Q11 - Thanh toán cước tàu - Headway</t>
  </si>
  <si>
    <t>Thanh toán cước vận chuyển và phí liên quan</t>
  </si>
  <si>
    <t>Q11 - Thanh toán tiền bảo hiểm - Bến Tre</t>
  </si>
  <si>
    <t>VAT MCE/00684756</t>
  </si>
  <si>
    <t>MCE/00684756</t>
  </si>
  <si>
    <t>VAT MCE/00694536</t>
  </si>
  <si>
    <t>MCE/00694536</t>
  </si>
  <si>
    <t>VAT MCE/00706943, MCE/00705298</t>
  </si>
  <si>
    <t>VAT MCE/00718497</t>
  </si>
  <si>
    <t>MCE/00706943, MCE/00705298</t>
  </si>
  <si>
    <t>MCE/00718497</t>
  </si>
  <si>
    <t>VAT AD0098/14CB75003</t>
  </si>
  <si>
    <t>Bảo hiểm nha xưởng AD0098/14CB75003</t>
  </si>
  <si>
    <t>Q4 - Thanh toán tiền bảo hiểm - Bến Tre</t>
  </si>
  <si>
    <t>VAT MCE/00736718 &amp; MCE/00736697</t>
  </si>
  <si>
    <t>MCE/00736718 &amp; MCE/00736697</t>
  </si>
  <si>
    <t>VAT MCE/00749482</t>
  </si>
  <si>
    <t>MCE/00749482</t>
  </si>
  <si>
    <t>VAT MCE/00783918</t>
  </si>
  <si>
    <t>MCE/00783918</t>
  </si>
  <si>
    <t>Q11 - Thanh toán tiền điện - Điện Lực LA</t>
  </si>
  <si>
    <t>VAT Điện kỳ 1 Tháng 01/2014</t>
  </si>
  <si>
    <t>Điện kỳ 1 Tháng 01/2014</t>
  </si>
  <si>
    <t>VAT Điện kỳ 2 T01/2014</t>
  </si>
  <si>
    <t>Điện kỳ 2 T01/2014</t>
  </si>
  <si>
    <t>VAT Điện kỳ 3 T01/2014</t>
  </si>
  <si>
    <t>Điện kỳ 3 T01/2014</t>
  </si>
  <si>
    <t>VAT Điện kỳ 1 T02/2014</t>
  </si>
  <si>
    <t>Điện kỳ 1 T02/2014</t>
  </si>
  <si>
    <t>VAT Điện kỳ 2 T02/2014</t>
  </si>
  <si>
    <t>Điện kỳ 2 T02/2014</t>
  </si>
  <si>
    <t>VAT Điện kỳ 3 T02/2014</t>
  </si>
  <si>
    <t>Điện kỳ 3 T02/2014</t>
  </si>
  <si>
    <t>VAT Điện kỳ 1 T3/2014</t>
  </si>
  <si>
    <t>Điện kỳ 1 T3/2014</t>
  </si>
  <si>
    <t>VAT Điện kỳ 2 T03/2014</t>
  </si>
  <si>
    <t>Điện kỳ 2 T03/2014</t>
  </si>
  <si>
    <t>VAT điện kỳ 3 T03/2014</t>
  </si>
  <si>
    <t>điện kỳ 3 T03/2014</t>
  </si>
  <si>
    <t>VAT Điện kỳ 1 T04/2014</t>
  </si>
  <si>
    <t>Điện kỳ 1 T04/2014</t>
  </si>
  <si>
    <t>VAT Điện kỳ 3 T04/2014</t>
  </si>
  <si>
    <t>Điện kỳ 3 T04/2014</t>
  </si>
  <si>
    <t>VAT Điện kỳ 1 T05/2014</t>
  </si>
  <si>
    <t>Điện kỳ 1 T05/2014</t>
  </si>
  <si>
    <t>VAT Điện kỳ 2 T05/2014</t>
  </si>
  <si>
    <t>Điện kỳ 2 T05/2014</t>
  </si>
  <si>
    <t>VAT Điện kỳ 3 T05/2014</t>
  </si>
  <si>
    <t>Điện kỳ 3 T05/2014</t>
  </si>
  <si>
    <t>Q4 - Thanh toán tiền điện - Điện Lực LA</t>
  </si>
  <si>
    <t>VAT điện kỳ 1 T06/2014</t>
  </si>
  <si>
    <t>điện kỳ 1 T06/2014</t>
  </si>
  <si>
    <t>VAT điện kỳ 2 T06/2014</t>
  </si>
  <si>
    <t>điện kỳ 2 T06/2014</t>
  </si>
  <si>
    <t>VAT điện kỳ 3 T06/2014</t>
  </si>
  <si>
    <t>điện kỳ 3 T06/2014</t>
  </si>
  <si>
    <t>VAT Điện kỳ 1 T 07/14</t>
  </si>
  <si>
    <t>Điện kỳ 1 T 07/14</t>
  </si>
  <si>
    <t>VAT Điện kỳ 2 T07/2014</t>
  </si>
  <si>
    <t>Điện kỳ 2 T07/2014</t>
  </si>
  <si>
    <t>VAT Điện kỳ 3 T07/2014</t>
  </si>
  <si>
    <t>Điện kỳ 3 T07/2014</t>
  </si>
  <si>
    <t>VAT điện kỳ 1 T08/2014</t>
  </si>
  <si>
    <t>Điện kỳ 1 T08/2014</t>
  </si>
  <si>
    <t>VAT điện kỳ 2 T08/2014</t>
  </si>
  <si>
    <t>Điện kỳ 2 T08/2014</t>
  </si>
  <si>
    <t>VAT điện kỳ 3 T08/2014</t>
  </si>
  <si>
    <t>Điện kỳ 3 T08/2014</t>
  </si>
  <si>
    <t>VAT điện kỳ 1 T09/2014</t>
  </si>
  <si>
    <t>Điện kỳ 1 T09/2014</t>
  </si>
  <si>
    <t>VAT điện kỳ 2 T09/2014</t>
  </si>
  <si>
    <t>Điện kỳ 2 T09/2014</t>
  </si>
  <si>
    <t>VAT Điện kỳ 3 tháng 09/2014</t>
  </si>
  <si>
    <t>Điện kỳ 3 tháng 09/2014</t>
  </si>
  <si>
    <t>VAT Điện kỳ 1 tháng 10/2014</t>
  </si>
  <si>
    <t>Điện kỳ 1 tháng 10/2014</t>
  </si>
  <si>
    <t>VAT Điện kỳ 2 tháng 10/2014</t>
  </si>
  <si>
    <t>Điện kỳ 2 tháng 10/2014</t>
  </si>
  <si>
    <t>VAT Điện kỳ 3 tháng 10/2014</t>
  </si>
  <si>
    <t>Điện kỳ 3 tháng 10/2014</t>
  </si>
  <si>
    <t>Thanh toán tiền điện kỳ 3 tháng 10/2014</t>
  </si>
  <si>
    <t>Điện kỳ 1 tháng 11/2014</t>
  </si>
  <si>
    <t>VAT Điện kỳ 1 tháng 11/2014</t>
  </si>
  <si>
    <t>Điện kỳ 2 tháng 11/2014</t>
  </si>
  <si>
    <t>VAT Điện kỳ 2 tháng 11/2014</t>
  </si>
  <si>
    <t>Thanh toán tiền điện kỳ 1 tháng 11/2014</t>
  </si>
  <si>
    <t>Điện kỳ 3 tháng 11/2014</t>
  </si>
  <si>
    <t>VAT Điện kỳ 3 tháng 11/2014</t>
  </si>
  <si>
    <t>Thanh toán tiền điện kỳ 2 tháng 11/2014</t>
  </si>
  <si>
    <t>Điện kỳ 1 tháng 12/2014</t>
  </si>
  <si>
    <t>VAT Điện kỳ 1 tháng 12/2014</t>
  </si>
  <si>
    <t>Thanh toán tiền điện kỳ 3 tháng 11/2014</t>
  </si>
  <si>
    <t>Thanh toán tiền điện kỳ 1 tháng 12/2014</t>
  </si>
  <si>
    <t>Điện kỳ 3 tháng 12/2014</t>
  </si>
  <si>
    <t>VAT Điện kỳ 3 tháng 12/2014</t>
  </si>
  <si>
    <t>N02/NL</t>
  </si>
  <si>
    <t>Ghẹ NL</t>
  </si>
  <si>
    <t>1521</t>
  </si>
  <si>
    <t>N06/NL</t>
  </si>
  <si>
    <t>Cá ngân NL</t>
  </si>
  <si>
    <t>N04/NL</t>
  </si>
  <si>
    <t>Cá chỉ vàng NL</t>
  </si>
  <si>
    <t>TU01</t>
  </si>
  <si>
    <t>Quyết toán tạm ứng</t>
  </si>
  <si>
    <t>141</t>
  </si>
  <si>
    <t>N05/NL</t>
  </si>
  <si>
    <t>N08/NL</t>
  </si>
  <si>
    <t>TU03</t>
  </si>
  <si>
    <t>N38/NL</t>
  </si>
  <si>
    <t>N32/NL</t>
  </si>
  <si>
    <t>TU05</t>
  </si>
  <si>
    <t>TU07</t>
  </si>
  <si>
    <t>N13/NL</t>
  </si>
  <si>
    <t>Cá đổng NL</t>
  </si>
  <si>
    <t>N30/NL</t>
  </si>
  <si>
    <t>N42/NL</t>
  </si>
  <si>
    <t>TU11</t>
  </si>
  <si>
    <t>N01/NL</t>
  </si>
  <si>
    <t>N16/NL</t>
  </si>
  <si>
    <t>TU13</t>
  </si>
  <si>
    <t>N09/NL</t>
  </si>
  <si>
    <t>TU15</t>
  </si>
  <si>
    <t>N21/NL</t>
  </si>
  <si>
    <t>TU17</t>
  </si>
  <si>
    <t>N33/NL</t>
  </si>
  <si>
    <t>N39/NL</t>
  </si>
  <si>
    <t>TU19</t>
  </si>
  <si>
    <t>N36/NL</t>
  </si>
  <si>
    <t>TU21</t>
  </si>
  <si>
    <t>TU23</t>
  </si>
  <si>
    <t>N03/NL</t>
  </si>
  <si>
    <t>N07/NL</t>
  </si>
  <si>
    <t>N14/NL</t>
  </si>
  <si>
    <t>N31/NL</t>
  </si>
  <si>
    <t>N43/NL</t>
  </si>
  <si>
    <t>N17/NL</t>
  </si>
  <si>
    <t>N10/NL</t>
  </si>
  <si>
    <t>N37/NL</t>
  </si>
  <si>
    <t>Cá bò NL</t>
  </si>
  <si>
    <t>N35/NL</t>
  </si>
  <si>
    <t>Tôm NL</t>
  </si>
  <si>
    <t>TU02</t>
  </si>
  <si>
    <t>TU04</t>
  </si>
  <si>
    <t>N28/NL</t>
  </si>
  <si>
    <t>N41/NL</t>
  </si>
  <si>
    <t>TU06</t>
  </si>
  <si>
    <t>N26/NL</t>
  </si>
  <si>
    <t>N19/NL</t>
  </si>
  <si>
    <t>TU08</t>
  </si>
  <si>
    <t>TU10</t>
  </si>
  <si>
    <t>TU12</t>
  </si>
  <si>
    <t>N22/NL</t>
  </si>
  <si>
    <t>TU14</t>
  </si>
  <si>
    <t>N11/NL</t>
  </si>
  <si>
    <t>Cá mai NL</t>
  </si>
  <si>
    <t>N27/NL</t>
  </si>
  <si>
    <t>TU18</t>
  </si>
  <si>
    <t>TU20</t>
  </si>
  <si>
    <t>N23/NL</t>
  </si>
  <si>
    <t>TU22</t>
  </si>
  <si>
    <t>N15/NL</t>
  </si>
  <si>
    <t>N18/NL</t>
  </si>
  <si>
    <t>Cá liệt NL</t>
  </si>
  <si>
    <t>TU09</t>
  </si>
  <si>
    <t>N25/NL</t>
  </si>
  <si>
    <t>N34/NL</t>
  </si>
  <si>
    <t>N45/NL</t>
  </si>
  <si>
    <t>N40/NL</t>
  </si>
  <si>
    <t>N29/NL</t>
  </si>
  <si>
    <t>Cá cơm NL</t>
  </si>
  <si>
    <t>N46/NL</t>
  </si>
  <si>
    <t>N49/NL</t>
  </si>
  <si>
    <t>N12/NL</t>
  </si>
  <si>
    <t>TU16</t>
  </si>
  <si>
    <t>N44/NL</t>
  </si>
  <si>
    <t>TU24</t>
  </si>
  <si>
    <t>N47/NL</t>
  </si>
  <si>
    <t>N50/NL</t>
  </si>
  <si>
    <t>N24/NL</t>
  </si>
  <si>
    <t>N20/NL</t>
  </si>
  <si>
    <t>N48/NL</t>
  </si>
  <si>
    <t>Cá đuối NL</t>
  </si>
  <si>
    <t>Cá bống NL</t>
  </si>
  <si>
    <t>N51/NL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</si>
</sst>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4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6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indexed="58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1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13">
    <xf numFmtId="0" fontId="0" fillId="0" borderId="0" xfId="0"/>
    <xf numFmtId="164" fontId="34" fillId="0" borderId="0" xfId="55" applyNumberFormat="1" applyFont="1" applyAlignment="1">
      <alignment horizontal="center" vertical="center" wrapText="1"/>
    </xf>
    <xf numFmtId="164" fontId="33" fillId="0" borderId="0" xfId="55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7" fillId="0" borderId="16" xfId="46" applyFont="1" applyBorder="1" applyAlignment="1">
      <alignment vertical="center"/>
    </xf>
    <xf numFmtId="3" fontId="36" fillId="0" borderId="17" xfId="46" applyFont="1" applyBorder="1" applyAlignment="1">
      <alignment horizontal="center" vertical="center"/>
    </xf>
    <xf numFmtId="3" fontId="36" fillId="0" borderId="17" xfId="46" applyFont="1" applyBorder="1" applyAlignment="1">
      <alignment vertical="center"/>
    </xf>
    <xf numFmtId="164" fontId="36" fillId="0" borderId="17" xfId="29" applyNumberFormat="1" applyFont="1" applyBorder="1" applyAlignment="1">
      <alignment vertical="center"/>
    </xf>
    <xf numFmtId="3" fontId="33" fillId="0" borderId="19" xfId="46" applyFont="1" applyBorder="1" applyAlignment="1">
      <alignment horizontal="center"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0" fontId="33" fillId="0" borderId="0" xfId="54" applyFont="1" applyBorder="1" applyAlignment="1">
      <alignment vertical="center"/>
    </xf>
    <xf numFmtId="164" fontId="36" fillId="0" borderId="17" xfId="29" applyNumberFormat="1" applyFont="1" applyBorder="1" applyAlignment="1">
      <alignment horizontal="center" vertical="center"/>
    </xf>
    <xf numFmtId="0" fontId="36" fillId="0" borderId="0" xfId="54" applyFont="1" applyBorder="1" applyAlignment="1">
      <alignment vertical="center"/>
    </xf>
    <xf numFmtId="3" fontId="36" fillId="0" borderId="16" xfId="46" applyFont="1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0" fontId="33" fillId="0" borderId="2" xfId="54" applyFont="1" applyBorder="1" applyAlignment="1">
      <alignment vertical="center"/>
    </xf>
    <xf numFmtId="164" fontId="33" fillId="0" borderId="2" xfId="54" applyNumberFormat="1" applyFont="1" applyBorder="1" applyAlignment="1">
      <alignment vertical="center"/>
    </xf>
    <xf numFmtId="164" fontId="33" fillId="0" borderId="0" xfId="54" applyNumberFormat="1" applyFont="1" applyBorder="1" applyAlignment="1">
      <alignment vertical="center"/>
    </xf>
    <xf numFmtId="164" fontId="33" fillId="0" borderId="0" xfId="29" applyNumberFormat="1" applyFont="1" applyBorder="1" applyAlignment="1">
      <alignment vertical="center"/>
    </xf>
    <xf numFmtId="164" fontId="35" fillId="0" borderId="0" xfId="29" applyNumberFormat="1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41" fillId="0" borderId="0" xfId="55" applyFont="1" applyAlignment="1">
      <alignment horizontal="left" vertical="center"/>
    </xf>
    <xf numFmtId="164" fontId="42" fillId="0" borderId="0" xfId="55" applyNumberFormat="1" applyFont="1" applyAlignment="1">
      <alignment horizontal="center" vertical="center" wrapText="1"/>
    </xf>
    <xf numFmtId="164" fontId="41" fillId="0" borderId="0" xfId="55" applyNumberFormat="1" applyFont="1" applyAlignment="1">
      <alignment horizontal="center" vertical="center"/>
    </xf>
    <xf numFmtId="164" fontId="41" fillId="0" borderId="0" xfId="55" applyNumberFormat="1" applyFont="1" applyAlignment="1">
      <alignment horizontal="left" vertical="center"/>
    </xf>
    <xf numFmtId="0" fontId="41" fillId="0" borderId="0" xfId="53" applyFont="1" applyAlignment="1">
      <alignment horizontal="left" vertical="center"/>
    </xf>
    <xf numFmtId="0" fontId="41" fillId="0" borderId="0" xfId="53" applyFont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0" borderId="2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1" fillId="0" borderId="2" xfId="53" quotePrefix="1" applyFont="1" applyBorder="1" applyAlignment="1">
      <alignment vertical="center"/>
    </xf>
    <xf numFmtId="164" fontId="41" fillId="0" borderId="2" xfId="29" applyNumberFormat="1" applyFont="1" applyBorder="1" applyAlignment="1">
      <alignment vertical="center"/>
    </xf>
    <xf numFmtId="14" fontId="41" fillId="0" borderId="17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horizontal="center" vertical="center"/>
    </xf>
    <xf numFmtId="164" fontId="41" fillId="0" borderId="17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0" fontId="41" fillId="0" borderId="16" xfId="53" applyFont="1" applyBorder="1" applyAlignment="1">
      <alignment horizontal="center" vertical="center"/>
    </xf>
    <xf numFmtId="0" fontId="41" fillId="0" borderId="16" xfId="53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0" applyNumberFormat="1" applyFont="1" applyBorder="1" applyAlignment="1">
      <alignment horizontal="left" vertical="center" wrapText="1"/>
    </xf>
    <xf numFmtId="164" fontId="41" fillId="0" borderId="16" xfId="0" applyNumberFormat="1" applyFont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0" borderId="19" xfId="29" applyNumberFormat="1" applyFont="1" applyBorder="1" applyAlignment="1">
      <alignment vertical="center"/>
    </xf>
    <xf numFmtId="0" fontId="41" fillId="0" borderId="19" xfId="53" applyFont="1" applyBorder="1" applyAlignment="1">
      <alignment vertical="center"/>
    </xf>
    <xf numFmtId="164" fontId="41" fillId="0" borderId="2" xfId="29" applyNumberFormat="1" applyFont="1" applyBorder="1" applyAlignment="1">
      <alignment horizontal="center" vertical="center"/>
    </xf>
    <xf numFmtId="0" fontId="41" fillId="0" borderId="0" xfId="53" quotePrefix="1" applyFont="1" applyAlignment="1">
      <alignment horizontal="left" vertical="center"/>
    </xf>
    <xf numFmtId="164" fontId="41" fillId="0" borderId="16" xfId="0" applyNumberFormat="1" applyFont="1" applyBorder="1" applyAlignment="1">
      <alignment horizontal="center" vertical="center" wrapText="1"/>
    </xf>
    <xf numFmtId="164" fontId="41" fillId="0" borderId="17" xfId="0" applyNumberFormat="1" applyFont="1" applyBorder="1" applyAlignment="1">
      <alignment horizontal="left" vertical="center" wrapText="1"/>
    </xf>
    <xf numFmtId="0" fontId="41" fillId="0" borderId="0" xfId="53" applyFont="1" applyBorder="1" applyAlignment="1">
      <alignment vertical="center"/>
    </xf>
    <xf numFmtId="0" fontId="41" fillId="0" borderId="22" xfId="53" applyFont="1" applyBorder="1" applyAlignment="1">
      <alignment vertical="center"/>
    </xf>
    <xf numFmtId="14" fontId="41" fillId="0" borderId="16" xfId="53" applyNumberFormat="1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horizontal="center" vertical="center"/>
    </xf>
    <xf numFmtId="0" fontId="41" fillId="0" borderId="16" xfId="53" applyFont="1" applyFill="1" applyBorder="1" applyAlignment="1">
      <alignment vertical="center"/>
    </xf>
    <xf numFmtId="0" fontId="41" fillId="0" borderId="16" xfId="53" quotePrefix="1" applyFont="1" applyFill="1" applyBorder="1" applyAlignment="1">
      <alignment horizontal="center" vertical="center"/>
    </xf>
    <xf numFmtId="164" fontId="41" fillId="0" borderId="16" xfId="29" applyNumberFormat="1" applyFont="1" applyFill="1" applyBorder="1" applyAlignment="1">
      <alignment vertical="center"/>
    </xf>
    <xf numFmtId="0" fontId="41" fillId="0" borderId="0" xfId="53" applyFont="1" applyFill="1" applyBorder="1" applyAlignment="1">
      <alignment vertical="center"/>
    </xf>
    <xf numFmtId="14" fontId="41" fillId="0" borderId="16" xfId="0" applyNumberFormat="1" applyFont="1" applyBorder="1" applyAlignment="1">
      <alignment horizontal="center" vertical="center" wrapText="1"/>
    </xf>
    <xf numFmtId="164" fontId="41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164" fontId="41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Fill="1" applyBorder="1" applyAlignment="1">
      <alignment vertical="center"/>
    </xf>
    <xf numFmtId="164" fontId="42" fillId="0" borderId="0" xfId="55" applyNumberFormat="1" applyFont="1" applyAlignment="1">
      <alignment vertical="center" wrapText="1"/>
    </xf>
    <xf numFmtId="164" fontId="41" fillId="0" borderId="0" xfId="55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3" fontId="36" fillId="0" borderId="19" xfId="46" applyFont="1" applyBorder="1" applyAlignment="1">
      <alignment horizontal="center" vertical="center"/>
    </xf>
    <xf numFmtId="3" fontId="36" fillId="0" borderId="19" xfId="46" applyFont="1" applyBorder="1" applyAlignment="1">
      <alignment vertical="center"/>
    </xf>
    <xf numFmtId="164" fontId="36" fillId="0" borderId="19" xfId="29" applyNumberFormat="1" applyFont="1" applyBorder="1" applyAlignment="1">
      <alignment vertical="center"/>
    </xf>
    <xf numFmtId="164" fontId="33" fillId="0" borderId="16" xfId="29" applyNumberFormat="1" applyFont="1" applyBorder="1" applyAlignment="1">
      <alignment horizontal="center" vertical="center"/>
    </xf>
    <xf numFmtId="0" fontId="41" fillId="0" borderId="16" xfId="0" applyFont="1" applyFill="1" applyBorder="1" applyAlignment="1">
      <alignment vertical="center" wrapText="1"/>
    </xf>
    <xf numFmtId="164" fontId="41" fillId="0" borderId="17" xfId="0" quotePrefix="1" applyNumberFormat="1" applyFont="1" applyBorder="1" applyAlignment="1">
      <alignment horizontal="center" vertical="center"/>
    </xf>
    <xf numFmtId="164" fontId="36" fillId="0" borderId="16" xfId="29" applyNumberFormat="1" applyFont="1" applyFill="1" applyBorder="1" applyAlignment="1">
      <alignment horizontal="center" vertical="center"/>
    </xf>
    <xf numFmtId="0" fontId="40" fillId="0" borderId="0" xfId="54" applyFont="1" applyFill="1" applyBorder="1" applyAlignment="1">
      <alignment vertic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41" fillId="0" borderId="20" xfId="53" applyFont="1" applyBorder="1" applyAlignment="1">
      <alignment horizontal="center" vertical="center" wrapText="1" shrinkToFit="1"/>
    </xf>
    <xf numFmtId="0" fontId="44" fillId="0" borderId="0" xfId="0" applyFont="1"/>
    <xf numFmtId="0" fontId="41" fillId="0" borderId="0" xfId="53" applyFont="1" applyAlignment="1">
      <alignment horizontal="right" vertical="center"/>
    </xf>
    <xf numFmtId="0" fontId="41" fillId="26" borderId="2" xfId="53" applyFont="1" applyFill="1" applyBorder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5" fillId="0" borderId="0" xfId="53" applyFont="1" applyFill="1" applyBorder="1" applyAlignment="1">
      <alignment vertical="center"/>
    </xf>
    <xf numFmtId="0" fontId="46" fillId="0" borderId="16" xfId="53" applyFont="1" applyFill="1" applyBorder="1" applyAlignment="1">
      <alignment horizontal="center" vertical="center"/>
    </xf>
    <xf numFmtId="14" fontId="33" fillId="0" borderId="16" xfId="55" applyNumberFormat="1" applyFont="1" applyFill="1" applyBorder="1" applyAlignment="1">
      <alignment horizontal="center" vertical="center"/>
    </xf>
    <xf numFmtId="164" fontId="33" fillId="0" borderId="16" xfId="55" applyNumberFormat="1" applyFont="1" applyFill="1" applyBorder="1" applyAlignment="1">
      <alignment horizontal="left" vertical="center"/>
    </xf>
    <xf numFmtId="14" fontId="33" fillId="0" borderId="16" xfId="73" applyNumberFormat="1" applyFont="1" applyFill="1" applyBorder="1" applyAlignment="1">
      <alignment horizontal="center" vertical="center" wrapText="1"/>
    </xf>
    <xf numFmtId="0" fontId="33" fillId="0" borderId="16" xfId="73" applyFont="1" applyFill="1" applyBorder="1" applyAlignment="1">
      <alignment horizontal="center" vertical="center" wrapText="1"/>
    </xf>
    <xf numFmtId="0" fontId="33" fillId="0" borderId="16" xfId="73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41" fillId="0" borderId="0" xfId="29" applyNumberFormat="1" applyFont="1" applyAlignment="1">
      <alignment vertical="center"/>
    </xf>
    <xf numFmtId="43" fontId="41" fillId="0" borderId="0" xfId="29" applyNumberFormat="1" applyFont="1" applyAlignment="1">
      <alignment vertical="center"/>
    </xf>
    <xf numFmtId="43" fontId="41" fillId="0" borderId="0" xfId="29" applyFont="1" applyAlignment="1">
      <alignment vertical="center"/>
    </xf>
    <xf numFmtId="0" fontId="42" fillId="25" borderId="0" xfId="52" applyFont="1" applyFill="1" applyAlignment="1">
      <alignment horizontal="left" vertical="center"/>
    </xf>
    <xf numFmtId="0" fontId="41" fillId="0" borderId="0" xfId="52" applyFont="1" applyAlignment="1">
      <alignment horizontal="left" vertical="center"/>
    </xf>
    <xf numFmtId="0" fontId="41" fillId="0" borderId="0" xfId="52" applyFont="1" applyAlignment="1">
      <alignment vertical="center"/>
    </xf>
    <xf numFmtId="164" fontId="41" fillId="0" borderId="0" xfId="29" applyNumberFormat="1" applyFont="1" applyAlignment="1">
      <alignment horizontal="center" vertical="center"/>
    </xf>
    <xf numFmtId="43" fontId="41" fillId="0" borderId="0" xfId="55" applyNumberFormat="1" applyFont="1" applyAlignment="1">
      <alignment horizontal="center" vertical="center"/>
    </xf>
    <xf numFmtId="164" fontId="42" fillId="0" borderId="0" xfId="29" applyNumberFormat="1" applyFont="1" applyAlignment="1">
      <alignment vertical="center" wrapText="1"/>
    </xf>
    <xf numFmtId="43" fontId="42" fillId="0" borderId="0" xfId="29" applyFont="1" applyAlignment="1">
      <alignment vertical="center" wrapText="1"/>
    </xf>
    <xf numFmtId="164" fontId="42" fillId="0" borderId="0" xfId="55" applyNumberFormat="1" applyFont="1" applyAlignment="1">
      <alignment horizontal="center" vertical="center"/>
    </xf>
    <xf numFmtId="164" fontId="41" fillId="0" borderId="0" xfId="29" applyNumberFormat="1" applyFont="1" applyAlignment="1">
      <alignment vertical="center" wrapText="1"/>
    </xf>
    <xf numFmtId="43" fontId="41" fillId="0" borderId="0" xfId="29" applyFont="1" applyAlignment="1">
      <alignment vertical="center" wrapText="1"/>
    </xf>
    <xf numFmtId="0" fontId="41" fillId="0" borderId="0" xfId="0" applyFont="1" applyAlignment="1">
      <alignment horizontal="center" vertical="center"/>
    </xf>
    <xf numFmtId="0" fontId="42" fillId="25" borderId="0" xfId="52" applyFont="1" applyFill="1" applyAlignment="1">
      <alignment vertical="center" wrapText="1"/>
    </xf>
    <xf numFmtId="164" fontId="42" fillId="0" borderId="0" xfId="55" applyNumberFormat="1" applyFont="1" applyAlignment="1">
      <alignment horizontal="left" vertical="center" wrapText="1"/>
    </xf>
    <xf numFmtId="164" fontId="41" fillId="0" borderId="0" xfId="29" applyNumberFormat="1" applyFont="1" applyAlignment="1">
      <alignment horizontal="center" vertical="center" wrapText="1"/>
    </xf>
    <xf numFmtId="164" fontId="41" fillId="0" borderId="0" xfId="55" applyNumberFormat="1" applyFont="1" applyAlignment="1">
      <alignment horizontal="center" vertical="center" wrapText="1"/>
    </xf>
    <xf numFmtId="0" fontId="41" fillId="0" borderId="23" xfId="53" applyFont="1" applyBorder="1" applyAlignment="1">
      <alignment vertical="center"/>
    </xf>
    <xf numFmtId="43" fontId="41" fillId="0" borderId="2" xfId="53" applyNumberFormat="1" applyFont="1" applyBorder="1" applyAlignment="1">
      <alignment horizontal="center" vertical="center" wrapText="1" shrinkToFit="1"/>
    </xf>
    <xf numFmtId="164" fontId="41" fillId="0" borderId="2" xfId="29" applyNumberFormat="1" applyFont="1" applyBorder="1" applyAlignment="1">
      <alignment horizontal="center" vertical="center" wrapText="1" shrinkToFit="1"/>
    </xf>
    <xf numFmtId="43" fontId="41" fillId="0" borderId="2" xfId="29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left" vertical="center"/>
    </xf>
    <xf numFmtId="43" fontId="41" fillId="0" borderId="2" xfId="53" applyNumberFormat="1" applyFont="1" applyBorder="1" applyAlignment="1">
      <alignment vertical="center"/>
    </xf>
    <xf numFmtId="43" fontId="41" fillId="0" borderId="2" xfId="29" applyFont="1" applyBorder="1" applyAlignment="1">
      <alignment vertical="center"/>
    </xf>
    <xf numFmtId="164" fontId="41" fillId="0" borderId="2" xfId="53" applyNumberFormat="1" applyFont="1" applyBorder="1" applyAlignment="1">
      <alignment vertical="center"/>
    </xf>
    <xf numFmtId="164" fontId="41" fillId="0" borderId="16" xfId="29" quotePrefix="1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0" fontId="41" fillId="0" borderId="19" xfId="53" applyFont="1" applyBorder="1" applyAlignment="1">
      <alignment horizontal="left" vertical="center"/>
    </xf>
    <xf numFmtId="43" fontId="41" fillId="0" borderId="19" xfId="29" applyFont="1" applyBorder="1" applyAlignment="1">
      <alignment vertical="center"/>
    </xf>
    <xf numFmtId="43" fontId="41" fillId="0" borderId="2" xfId="29" applyNumberFormat="1" applyFont="1" applyBorder="1" applyAlignment="1">
      <alignment horizontal="center" vertical="center"/>
    </xf>
    <xf numFmtId="43" fontId="41" fillId="0" borderId="2" xfId="29" applyFont="1" applyBorder="1" applyAlignment="1">
      <alignment horizontal="center" vertical="center"/>
    </xf>
    <xf numFmtId="43" fontId="41" fillId="0" borderId="0" xfId="53" applyNumberFormat="1" applyFont="1" applyAlignment="1">
      <alignment vertical="center"/>
    </xf>
    <xf numFmtId="0" fontId="41" fillId="0" borderId="16" xfId="53" applyFont="1" applyBorder="1" applyAlignment="1">
      <alignment horizontal="left" vertical="center"/>
    </xf>
    <xf numFmtId="43" fontId="41" fillId="0" borderId="16" xfId="29" quotePrefix="1" applyNumberFormat="1" applyFont="1" applyBorder="1" applyAlignment="1">
      <alignment horizontal="center" vertical="center"/>
    </xf>
    <xf numFmtId="3" fontId="47" fillId="0" borderId="17" xfId="46" applyFont="1" applyBorder="1" applyAlignment="1">
      <alignment horizontal="center" vertical="center"/>
    </xf>
    <xf numFmtId="3" fontId="47" fillId="0" borderId="17" xfId="46" applyFont="1" applyBorder="1" applyAlignment="1">
      <alignment vertical="center"/>
    </xf>
    <xf numFmtId="43" fontId="47" fillId="0" borderId="17" xfId="29" applyFont="1" applyBorder="1" applyAlignment="1">
      <alignment vertical="center"/>
    </xf>
    <xf numFmtId="164" fontId="47" fillId="0" borderId="17" xfId="29" applyNumberFormat="1" applyFont="1" applyBorder="1" applyAlignment="1">
      <alignment vertical="center"/>
    </xf>
    <xf numFmtId="43" fontId="47" fillId="0" borderId="16" xfId="29" applyFont="1" applyBorder="1" applyAlignment="1">
      <alignment vertical="center"/>
    </xf>
    <xf numFmtId="164" fontId="47" fillId="0" borderId="16" xfId="29" applyNumberFormat="1" applyFont="1" applyBorder="1" applyAlignment="1">
      <alignment vertical="center"/>
    </xf>
    <xf numFmtId="0" fontId="47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41" fillId="0" borderId="16" xfId="53" applyFont="1" applyFill="1" applyBorder="1" applyAlignment="1">
      <alignment horizontal="left" vertical="center"/>
    </xf>
    <xf numFmtId="3" fontId="33" fillId="0" borderId="17" xfId="46" applyFont="1" applyBorder="1" applyAlignment="1">
      <alignment horizontal="center" vertical="center"/>
    </xf>
    <xf numFmtId="164" fontId="33" fillId="0" borderId="17" xfId="29" applyNumberFormat="1" applyFont="1" applyBorder="1" applyAlignment="1">
      <alignment vertical="center"/>
    </xf>
    <xf numFmtId="0" fontId="33" fillId="0" borderId="18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0" fontId="42" fillId="25" borderId="0" xfId="52" applyFont="1" applyFill="1" applyAlignment="1">
      <alignment horizontal="left" vertical="center" wrapText="1"/>
    </xf>
    <xf numFmtId="0" fontId="41" fillId="0" borderId="0" xfId="53" applyFont="1" applyAlignment="1">
      <alignment horizontal="left" vertical="center"/>
    </xf>
    <xf numFmtId="43" fontId="47" fillId="0" borderId="17" xfId="29" applyFont="1" applyBorder="1" applyAlignment="1">
      <alignment horizontal="center" vertical="center"/>
    </xf>
    <xf numFmtId="164" fontId="47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6" fillId="0" borderId="19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8" fillId="0" borderId="17" xfId="29" applyNumberFormat="1" applyFont="1" applyBorder="1" applyAlignment="1">
      <alignment horizontal="center" vertical="center"/>
    </xf>
    <xf numFmtId="14" fontId="46" fillId="0" borderId="16" xfId="53" applyNumberFormat="1" applyFont="1" applyFill="1" applyBorder="1" applyAlignment="1">
      <alignment horizontal="center" vertical="center"/>
    </xf>
    <xf numFmtId="0" fontId="46" fillId="0" borderId="16" xfId="53" quotePrefix="1" applyFont="1" applyFill="1" applyBorder="1" applyAlignment="1">
      <alignment horizontal="center" vertical="center"/>
    </xf>
    <xf numFmtId="164" fontId="46" fillId="0" borderId="16" xfId="29" applyNumberFormat="1" applyFont="1" applyFill="1" applyBorder="1" applyAlignment="1">
      <alignment vertical="center"/>
    </xf>
    <xf numFmtId="0" fontId="46" fillId="0" borderId="0" xfId="53" applyFont="1" applyFill="1" applyBorder="1" applyAlignment="1">
      <alignment vertical="center"/>
    </xf>
    <xf numFmtId="0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horizontal="center" vertical="center"/>
    </xf>
    <xf numFmtId="14" fontId="48" fillId="0" borderId="16" xfId="53" applyNumberFormat="1" applyFont="1" applyBorder="1" applyAlignment="1">
      <alignment horizontal="center" vertical="center"/>
    </xf>
    <xf numFmtId="0" fontId="48" fillId="0" borderId="16" xfId="53" applyFont="1" applyBorder="1" applyAlignment="1">
      <alignment vertical="center"/>
    </xf>
    <xf numFmtId="0" fontId="48" fillId="0" borderId="19" xfId="53" quotePrefix="1" applyFont="1" applyBorder="1" applyAlignment="1">
      <alignment horizontal="center" vertical="center"/>
    </xf>
    <xf numFmtId="164" fontId="48" fillId="0" borderId="16" xfId="29" applyNumberFormat="1" applyFont="1" applyBorder="1" applyAlignment="1">
      <alignment horizontal="center" vertical="center"/>
    </xf>
    <xf numFmtId="43" fontId="48" fillId="0" borderId="16" xfId="29" applyNumberFormat="1" applyFont="1" applyBorder="1" applyAlignment="1">
      <alignment vertical="center"/>
    </xf>
    <xf numFmtId="164" fontId="48" fillId="0" borderId="16" xfId="29" applyNumberFormat="1" applyFont="1" applyBorder="1" applyAlignment="1">
      <alignment vertical="center"/>
    </xf>
    <xf numFmtId="0" fontId="49" fillId="0" borderId="0" xfId="53" applyFont="1" applyAlignment="1">
      <alignment vertical="center"/>
    </xf>
    <xf numFmtId="0" fontId="33" fillId="0" borderId="16" xfId="73" applyFont="1" applyFill="1" applyBorder="1" applyAlignment="1">
      <alignment vertical="center" wrapText="1"/>
    </xf>
    <xf numFmtId="164" fontId="41" fillId="0" borderId="0" xfId="53" applyNumberFormat="1" applyFont="1" applyAlignment="1">
      <alignment vertical="center"/>
    </xf>
    <xf numFmtId="0" fontId="48" fillId="0" borderId="19" xfId="53" applyFont="1" applyBorder="1" applyAlignment="1">
      <alignment horizontal="center" vertical="center"/>
    </xf>
    <xf numFmtId="0" fontId="48" fillId="0" borderId="19" xfId="53" applyFont="1" applyBorder="1" applyAlignment="1">
      <alignment vertical="center"/>
    </xf>
    <xf numFmtId="0" fontId="48" fillId="0" borderId="16" xfId="53" quotePrefix="1" applyFont="1" applyBorder="1" applyAlignment="1">
      <alignment horizontal="center" vertical="center"/>
    </xf>
    <xf numFmtId="43" fontId="48" fillId="0" borderId="19" xfId="29" applyNumberFormat="1" applyFont="1" applyBorder="1" applyAlignment="1">
      <alignment vertical="center"/>
    </xf>
    <xf numFmtId="43" fontId="48" fillId="0" borderId="19" xfId="29" applyFont="1" applyBorder="1" applyAlignment="1">
      <alignment vertical="center"/>
    </xf>
    <xf numFmtId="0" fontId="48" fillId="0" borderId="0" xfId="53" applyFont="1" applyAlignment="1">
      <alignment vertical="center"/>
    </xf>
    <xf numFmtId="43" fontId="48" fillId="0" borderId="16" xfId="29" applyFont="1" applyBorder="1" applyAlignment="1">
      <alignment vertical="center"/>
    </xf>
    <xf numFmtId="14" fontId="48" fillId="0" borderId="19" xfId="53" applyNumberFormat="1" applyFont="1" applyBorder="1" applyAlignment="1">
      <alignment horizontal="center" vertical="center"/>
    </xf>
    <xf numFmtId="0" fontId="46" fillId="0" borderId="16" xfId="53" applyFont="1" applyFill="1" applyBorder="1" applyAlignment="1">
      <alignment vertical="center"/>
    </xf>
    <xf numFmtId="0" fontId="46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14" fontId="41" fillId="0" borderId="17" xfId="0" applyNumberFormat="1" applyFont="1" applyBorder="1" applyAlignment="1">
      <alignment horizontal="center" vertical="center" wrapText="1"/>
    </xf>
    <xf numFmtId="3" fontId="47" fillId="0" borderId="16" xfId="46" applyFont="1" applyBorder="1" applyAlignment="1">
      <alignment horizontal="center" vertical="center"/>
    </xf>
    <xf numFmtId="3" fontId="47" fillId="0" borderId="16" xfId="46" applyFont="1" applyBorder="1" applyAlignment="1">
      <alignment vertical="center" wrapText="1"/>
    </xf>
    <xf numFmtId="43" fontId="47" fillId="0" borderId="16" xfId="29" applyFont="1" applyBorder="1" applyAlignment="1">
      <alignment horizontal="center" vertical="center"/>
    </xf>
    <xf numFmtId="164" fontId="47" fillId="0" borderId="16" xfId="29" applyNumberFormat="1" applyFont="1" applyBorder="1" applyAlignment="1">
      <alignment horizontal="center" vertical="center"/>
    </xf>
    <xf numFmtId="43" fontId="16" fillId="0" borderId="0" xfId="54" applyNumberFormat="1" applyFont="1" applyAlignment="1">
      <alignment vertical="center"/>
    </xf>
    <xf numFmtId="3" fontId="50" fillId="0" borderId="16" xfId="46" applyFont="1" applyBorder="1" applyAlignment="1">
      <alignment vertical="center"/>
    </xf>
    <xf numFmtId="164" fontId="50" fillId="0" borderId="16" xfId="29" applyNumberFormat="1" applyFont="1" applyBorder="1" applyAlignment="1">
      <alignment vertical="center"/>
    </xf>
    <xf numFmtId="43" fontId="50" fillId="0" borderId="16" xfId="29" applyFont="1" applyBorder="1" applyAlignment="1">
      <alignment vertical="center"/>
    </xf>
    <xf numFmtId="0" fontId="51" fillId="25" borderId="0" xfId="74" applyFont="1" applyFill="1" applyAlignment="1">
      <alignment horizontal="left" vertical="top"/>
    </xf>
    <xf numFmtId="0" fontId="51" fillId="25" borderId="0" xfId="74" applyFont="1" applyFill="1" applyAlignment="1">
      <alignment horizontal="left" vertical="top" wrapText="1"/>
    </xf>
    <xf numFmtId="0" fontId="35" fillId="0" borderId="0" xfId="74" applyFont="1" applyAlignment="1">
      <alignment horizontal="left"/>
    </xf>
    <xf numFmtId="0" fontId="35" fillId="0" borderId="0" xfId="74" applyFont="1"/>
    <xf numFmtId="164" fontId="33" fillId="0" borderId="0" xfId="75" applyNumberFormat="1" applyFont="1" applyAlignment="1">
      <alignment horizontal="left" vertical="center"/>
    </xf>
    <xf numFmtId="164" fontId="33" fillId="0" borderId="0" xfId="75" applyNumberFormat="1" applyFont="1" applyAlignment="1">
      <alignment horizontal="center" vertical="center"/>
    </xf>
    <xf numFmtId="164" fontId="33" fillId="0" borderId="0" xfId="29" applyNumberFormat="1" applyFont="1" applyAlignment="1">
      <alignment horizontal="center" vertical="center"/>
    </xf>
    <xf numFmtId="43" fontId="33" fillId="0" borderId="0" xfId="75" applyNumberFormat="1" applyFont="1" applyAlignment="1">
      <alignment horizontal="center" vertical="center"/>
    </xf>
    <xf numFmtId="164" fontId="34" fillId="0" borderId="0" xfId="29" applyNumberFormat="1" applyFont="1" applyAlignment="1">
      <alignment vertical="center" wrapText="1"/>
    </xf>
    <xf numFmtId="43" fontId="34" fillId="0" borderId="0" xfId="29" applyFont="1" applyAlignment="1">
      <alignment vertical="center" wrapText="1"/>
    </xf>
    <xf numFmtId="164" fontId="33" fillId="0" borderId="0" xfId="29" applyNumberFormat="1" applyFont="1" applyAlignment="1">
      <alignment vertical="center" wrapText="1"/>
    </xf>
    <xf numFmtId="43" fontId="33" fillId="0" borderId="0" xfId="29" applyFont="1" applyAlignment="1">
      <alignment vertical="center" wrapText="1"/>
    </xf>
    <xf numFmtId="164" fontId="34" fillId="0" borderId="0" xfId="75" applyNumberFormat="1" applyFont="1" applyAlignment="1">
      <alignment horizontal="left" vertical="center" wrapText="1"/>
    </xf>
    <xf numFmtId="164" fontId="33" fillId="0" borderId="0" xfId="29" applyNumberFormat="1" applyFont="1" applyAlignment="1">
      <alignment horizontal="center" vertical="center" wrapText="1"/>
    </xf>
    <xf numFmtId="164" fontId="33" fillId="0" borderId="0" xfId="75" applyNumberFormat="1" applyFont="1" applyAlignment="1">
      <alignment horizontal="center" vertical="center" wrapText="1"/>
    </xf>
    <xf numFmtId="0" fontId="33" fillId="0" borderId="0" xfId="76" applyFont="1"/>
    <xf numFmtId="0" fontId="33" fillId="0" borderId="0" xfId="76" applyFont="1" applyAlignment="1">
      <alignment horizontal="left"/>
    </xf>
    <xf numFmtId="0" fontId="33" fillId="0" borderId="2" xfId="76" applyFont="1" applyBorder="1" applyAlignment="1">
      <alignment horizontal="center" vertical="center" wrapText="1"/>
    </xf>
    <xf numFmtId="0" fontId="33" fillId="0" borderId="0" xfId="76" applyFont="1" applyAlignment="1">
      <alignment horizontal="center"/>
    </xf>
    <xf numFmtId="43" fontId="33" fillId="0" borderId="2" xfId="76" applyNumberFormat="1" applyFont="1" applyBorder="1" applyAlignment="1">
      <alignment horizontal="center" vertical="center" wrapText="1" shrinkToFit="1"/>
    </xf>
    <xf numFmtId="0" fontId="33" fillId="0" borderId="2" xfId="76" applyFont="1" applyBorder="1" applyAlignment="1">
      <alignment horizontal="center" vertical="center" wrapText="1" shrinkToFit="1"/>
    </xf>
    <xf numFmtId="0" fontId="33" fillId="0" borderId="2" xfId="76" applyFont="1" applyBorder="1" applyAlignment="1">
      <alignment horizontal="center"/>
    </xf>
    <xf numFmtId="0" fontId="33" fillId="0" borderId="18" xfId="76" applyFont="1" applyBorder="1" applyAlignment="1">
      <alignment horizontal="center"/>
    </xf>
    <xf numFmtId="0" fontId="33" fillId="0" borderId="2" xfId="76" applyFont="1" applyBorder="1" applyAlignment="1">
      <alignment horizontal="left"/>
    </xf>
    <xf numFmtId="0" fontId="33" fillId="0" borderId="2" xfId="76" quotePrefix="1" applyFont="1" applyBorder="1"/>
    <xf numFmtId="164" fontId="33" fillId="0" borderId="2" xfId="29" applyNumberFormat="1" applyFont="1" applyBorder="1"/>
    <xf numFmtId="43" fontId="33" fillId="0" borderId="2" xfId="76" applyNumberFormat="1" applyFont="1" applyBorder="1"/>
    <xf numFmtId="43" fontId="33" fillId="0" borderId="2" xfId="29" applyFont="1" applyBorder="1"/>
    <xf numFmtId="0" fontId="33" fillId="0" borderId="2" xfId="76" applyFont="1" applyBorder="1"/>
    <xf numFmtId="0" fontId="33" fillId="0" borderId="17" xfId="76" applyFont="1" applyBorder="1" applyAlignment="1">
      <alignment horizontal="left"/>
    </xf>
    <xf numFmtId="0" fontId="33" fillId="0" borderId="17" xfId="76" quotePrefix="1" applyFont="1" applyBorder="1"/>
    <xf numFmtId="0" fontId="33" fillId="0" borderId="17" xfId="76" applyFont="1" applyBorder="1" applyAlignment="1">
      <alignment horizontal="center"/>
    </xf>
    <xf numFmtId="164" fontId="33" fillId="0" borderId="17" xfId="29" applyNumberFormat="1" applyFont="1" applyBorder="1"/>
    <xf numFmtId="43" fontId="33" fillId="0" borderId="17" xfId="76" applyNumberFormat="1" applyFont="1" applyBorder="1"/>
    <xf numFmtId="43" fontId="33" fillId="0" borderId="0" xfId="29" applyFont="1"/>
    <xf numFmtId="43" fontId="33" fillId="0" borderId="17" xfId="29" applyNumberFormat="1" applyFont="1" applyBorder="1"/>
    <xf numFmtId="14" fontId="33" fillId="0" borderId="16" xfId="76" applyNumberFormat="1" applyFont="1" applyBorder="1" applyAlignment="1">
      <alignment horizontal="center"/>
    </xf>
    <xf numFmtId="0" fontId="33" fillId="0" borderId="16" xfId="76" applyFont="1" applyBorder="1" applyAlignment="1">
      <alignment horizontal="center"/>
    </xf>
    <xf numFmtId="0" fontId="33" fillId="0" borderId="16" xfId="76" applyFont="1" applyBorder="1"/>
    <xf numFmtId="0" fontId="33" fillId="0" borderId="16" xfId="76" quotePrefix="1" applyFont="1" applyBorder="1" applyAlignment="1">
      <alignment horizontal="center"/>
    </xf>
    <xf numFmtId="164" fontId="33" fillId="0" borderId="16" xfId="29" applyNumberFormat="1" applyFont="1" applyBorder="1" applyAlignment="1">
      <alignment horizontal="center"/>
    </xf>
    <xf numFmtId="164" fontId="33" fillId="0" borderId="16" xfId="29" applyNumberFormat="1" applyFont="1" applyBorder="1"/>
    <xf numFmtId="43" fontId="33" fillId="0" borderId="16" xfId="29" applyNumberFormat="1" applyFont="1" applyBorder="1"/>
    <xf numFmtId="43" fontId="33" fillId="0" borderId="16" xfId="29" applyFont="1" applyBorder="1"/>
    <xf numFmtId="0" fontId="33" fillId="0" borderId="19" xfId="76" applyFont="1" applyBorder="1" applyAlignment="1">
      <alignment horizontal="center"/>
    </xf>
    <xf numFmtId="14" fontId="33" fillId="0" borderId="19" xfId="76" applyNumberFormat="1" applyFont="1" applyBorder="1" applyAlignment="1">
      <alignment horizontal="center"/>
    </xf>
    <xf numFmtId="0" fontId="33" fillId="0" borderId="19" xfId="76" applyFont="1" applyBorder="1"/>
    <xf numFmtId="0" fontId="33" fillId="0" borderId="19" xfId="76" quotePrefix="1" applyFont="1" applyBorder="1" applyAlignment="1">
      <alignment horizontal="center"/>
    </xf>
    <xf numFmtId="164" fontId="33" fillId="0" borderId="19" xfId="29" applyNumberFormat="1" applyFont="1" applyBorder="1" applyAlignment="1">
      <alignment horizontal="center"/>
    </xf>
    <xf numFmtId="164" fontId="33" fillId="0" borderId="19" xfId="29" applyNumberFormat="1" applyFont="1" applyBorder="1"/>
    <xf numFmtId="43" fontId="33" fillId="0" borderId="19" xfId="29" applyNumberFormat="1" applyFont="1" applyBorder="1"/>
    <xf numFmtId="43" fontId="33" fillId="0" borderId="19" xfId="29" applyFont="1" applyBorder="1"/>
    <xf numFmtId="0" fontId="36" fillId="0" borderId="0" xfId="76" applyFont="1"/>
    <xf numFmtId="0" fontId="33" fillId="0" borderId="19" xfId="76" applyFont="1" applyBorder="1" applyAlignment="1">
      <alignment horizontal="left"/>
    </xf>
    <xf numFmtId="164" fontId="33" fillId="0" borderId="2" xfId="29" applyNumberFormat="1" applyFont="1" applyBorder="1" applyAlignment="1">
      <alignment horizontal="center"/>
    </xf>
    <xf numFmtId="43" fontId="33" fillId="0" borderId="2" xfId="29" applyNumberFormat="1" applyFont="1" applyBorder="1" applyAlignment="1">
      <alignment horizontal="center"/>
    </xf>
    <xf numFmtId="43" fontId="33" fillId="0" borderId="2" xfId="29" applyFont="1" applyBorder="1" applyAlignment="1">
      <alignment horizontal="center"/>
    </xf>
    <xf numFmtId="0" fontId="33" fillId="0" borderId="0" xfId="76" quotePrefix="1" applyFont="1" applyAlignment="1">
      <alignment horizontal="left"/>
    </xf>
    <xf numFmtId="164" fontId="33" fillId="0" borderId="0" xfId="29" applyNumberFormat="1" applyFont="1"/>
    <xf numFmtId="43" fontId="33" fillId="0" borderId="0" xfId="76" applyNumberFormat="1" applyFont="1"/>
    <xf numFmtId="0" fontId="33" fillId="0" borderId="0" xfId="76" applyFont="1" applyAlignment="1"/>
    <xf numFmtId="43" fontId="33" fillId="0" borderId="0" xfId="29" applyNumberFormat="1" applyFont="1"/>
    <xf numFmtId="164" fontId="33" fillId="0" borderId="0" xfId="29" applyNumberFormat="1" applyFont="1" applyAlignment="1"/>
    <xf numFmtId="43" fontId="33" fillId="0" borderId="0" xfId="29" applyNumberFormat="1" applyFont="1" applyAlignment="1"/>
    <xf numFmtId="43" fontId="33" fillId="0" borderId="0" xfId="29" applyFont="1" applyAlignment="1"/>
    <xf numFmtId="0" fontId="41" fillId="0" borderId="0" xfId="76" applyFont="1" applyAlignment="1">
      <alignment vertical="center"/>
    </xf>
    <xf numFmtId="0" fontId="41" fillId="0" borderId="0" xfId="76" applyFont="1" applyAlignment="1">
      <alignment horizontal="center" vertical="center"/>
    </xf>
    <xf numFmtId="14" fontId="41" fillId="0" borderId="16" xfId="76" applyNumberFormat="1" applyFont="1" applyBorder="1" applyAlignment="1">
      <alignment horizontal="center" vertical="center"/>
    </xf>
    <xf numFmtId="0" fontId="41" fillId="0" borderId="16" xfId="76" applyFont="1" applyBorder="1" applyAlignment="1">
      <alignment vertical="center"/>
    </xf>
    <xf numFmtId="0" fontId="41" fillId="0" borderId="16" xfId="76" quotePrefix="1" applyFont="1" applyBorder="1" applyAlignment="1">
      <alignment horizontal="center" vertical="center"/>
    </xf>
    <xf numFmtId="0" fontId="41" fillId="0" borderId="16" xfId="76" applyFont="1" applyBorder="1" applyAlignment="1">
      <alignment horizontal="center" vertical="center"/>
    </xf>
    <xf numFmtId="14" fontId="41" fillId="0" borderId="17" xfId="76" applyNumberFormat="1" applyFont="1" applyBorder="1" applyAlignment="1">
      <alignment horizontal="center" vertical="center"/>
    </xf>
    <xf numFmtId="0" fontId="41" fillId="0" borderId="17" xfId="76" applyFont="1" applyBorder="1" applyAlignment="1">
      <alignment horizontal="center" vertical="center"/>
    </xf>
    <xf numFmtId="0" fontId="41" fillId="0" borderId="17" xfId="76" applyFont="1" applyBorder="1" applyAlignment="1">
      <alignment vertical="center"/>
    </xf>
    <xf numFmtId="0" fontId="41" fillId="0" borderId="17" xfId="76" quotePrefix="1" applyFont="1" applyBorder="1" applyAlignment="1">
      <alignment horizontal="center" vertical="center"/>
    </xf>
    <xf numFmtId="0" fontId="41" fillId="0" borderId="19" xfId="76" applyFont="1" applyBorder="1" applyAlignment="1">
      <alignment vertical="center"/>
    </xf>
    <xf numFmtId="0" fontId="41" fillId="0" borderId="21" xfId="76" applyFont="1" applyBorder="1" applyAlignment="1">
      <alignment vertical="center"/>
    </xf>
    <xf numFmtId="14" fontId="41" fillId="0" borderId="19" xfId="76" applyNumberFormat="1" applyFont="1" applyBorder="1" applyAlignment="1">
      <alignment horizontal="center" vertical="center"/>
    </xf>
    <xf numFmtId="0" fontId="41" fillId="0" borderId="19" xfId="76" applyFont="1" applyBorder="1" applyAlignment="1">
      <alignment horizontal="center" vertical="center"/>
    </xf>
    <xf numFmtId="0" fontId="41" fillId="0" borderId="19" xfId="76" quotePrefix="1" applyFont="1" applyBorder="1" applyAlignment="1">
      <alignment horizontal="center" vertical="center"/>
    </xf>
    <xf numFmtId="14" fontId="41" fillId="0" borderId="21" xfId="76" applyNumberFormat="1" applyFont="1" applyBorder="1" applyAlignment="1">
      <alignment horizontal="center" vertical="center"/>
    </xf>
    <xf numFmtId="164" fontId="41" fillId="0" borderId="19" xfId="0" applyNumberFormat="1" applyFont="1" applyBorder="1" applyAlignment="1">
      <alignment horizontal="center" vertical="center" wrapText="1"/>
    </xf>
    <xf numFmtId="14" fontId="41" fillId="0" borderId="19" xfId="0" applyNumberFormat="1" applyFont="1" applyBorder="1" applyAlignment="1">
      <alignment horizontal="center" vertical="center" wrapText="1"/>
    </xf>
    <xf numFmtId="164" fontId="41" fillId="0" borderId="19" xfId="0" quotePrefix="1" applyNumberFormat="1" applyFont="1" applyBorder="1" applyAlignment="1">
      <alignment horizontal="center" vertical="center" wrapText="1"/>
    </xf>
    <xf numFmtId="164" fontId="41" fillId="0" borderId="19" xfId="0" applyNumberFormat="1" applyFont="1" applyBorder="1" applyAlignment="1">
      <alignment horizontal="center" vertical="center"/>
    </xf>
    <xf numFmtId="0" fontId="41" fillId="0" borderId="16" xfId="76" quotePrefix="1" applyFont="1" applyBorder="1" applyAlignment="1">
      <alignment vertical="center"/>
    </xf>
    <xf numFmtId="0" fontId="41" fillId="0" borderId="16" xfId="77" applyFont="1" applyBorder="1" applyAlignment="1">
      <alignment horizontal="center"/>
    </xf>
    <xf numFmtId="164" fontId="41" fillId="0" borderId="16" xfId="29" applyNumberFormat="1" applyFont="1" applyBorder="1"/>
    <xf numFmtId="164" fontId="41" fillId="0" borderId="16" xfId="0" applyNumberFormat="1" applyFont="1" applyFill="1" applyBorder="1" applyAlignment="1">
      <alignment horizontal="center" vertical="center" wrapText="1"/>
    </xf>
    <xf numFmtId="14" fontId="41" fillId="0" borderId="16" xfId="76" applyNumberFormat="1" applyFont="1" applyBorder="1" applyAlignment="1">
      <alignment horizontal="center" vertical="center" wrapText="1"/>
    </xf>
    <xf numFmtId="0" fontId="41" fillId="0" borderId="16" xfId="77" applyFont="1" applyBorder="1" applyAlignment="1">
      <alignment horizontal="center" vertical="center" wrapText="1"/>
    </xf>
    <xf numFmtId="0" fontId="41" fillId="0" borderId="16" xfId="76" applyFont="1" applyBorder="1" applyAlignment="1">
      <alignment horizontal="center" vertical="center" wrapText="1"/>
    </xf>
    <xf numFmtId="164" fontId="41" fillId="0" borderId="19" xfId="29" applyNumberFormat="1" applyFont="1" applyBorder="1"/>
    <xf numFmtId="164" fontId="41" fillId="0" borderId="17" xfId="0" applyNumberFormat="1" applyFont="1" applyBorder="1" applyAlignment="1">
      <alignment horizontal="center" vertical="center"/>
    </xf>
    <xf numFmtId="164" fontId="41" fillId="0" borderId="17" xfId="0" applyNumberFormat="1" applyFont="1" applyFill="1" applyBorder="1" applyAlignment="1">
      <alignment horizontal="center" vertical="center" wrapText="1"/>
    </xf>
    <xf numFmtId="0" fontId="41" fillId="0" borderId="19" xfId="77" applyFont="1" applyBorder="1" applyAlignment="1">
      <alignment horizontal="center"/>
    </xf>
    <xf numFmtId="3" fontId="53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8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3" fillId="0" borderId="2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42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41" fillId="0" borderId="0" xfId="53" applyFont="1" applyAlignment="1">
      <alignment horizontal="left" vertical="center"/>
    </xf>
    <xf numFmtId="0" fontId="41" fillId="0" borderId="20" xfId="53" applyFont="1" applyBorder="1" applyAlignment="1">
      <alignment horizontal="center" vertical="center" wrapText="1"/>
    </xf>
    <xf numFmtId="0" fontId="41" fillId="0" borderId="21" xfId="53" applyFont="1" applyBorder="1" applyAlignment="1">
      <alignment horizontal="center" vertical="center" wrapText="1"/>
    </xf>
    <xf numFmtId="0" fontId="41" fillId="0" borderId="24" xfId="53" applyFont="1" applyBorder="1" applyAlignment="1">
      <alignment horizontal="center" vertical="center" wrapText="1"/>
    </xf>
    <xf numFmtId="0" fontId="41" fillId="0" borderId="25" xfId="53" applyFont="1" applyBorder="1" applyAlignment="1">
      <alignment horizontal="center" vertical="center"/>
    </xf>
    <xf numFmtId="0" fontId="41" fillId="0" borderId="18" xfId="53" applyFont="1" applyBorder="1" applyAlignment="1">
      <alignment horizontal="center" vertical="center"/>
    </xf>
    <xf numFmtId="164" fontId="41" fillId="0" borderId="20" xfId="29" applyNumberFormat="1" applyFont="1" applyBorder="1" applyAlignment="1">
      <alignment horizontal="center" vertical="center" wrapText="1"/>
    </xf>
    <xf numFmtId="164" fontId="41" fillId="0" borderId="21" xfId="29" applyNumberFormat="1" applyFont="1" applyBorder="1" applyAlignment="1">
      <alignment horizontal="center" vertical="center" wrapText="1"/>
    </xf>
    <xf numFmtId="164" fontId="41" fillId="0" borderId="24" xfId="29" applyNumberFormat="1" applyFont="1" applyBorder="1" applyAlignment="1">
      <alignment horizontal="center" vertical="center" wrapText="1"/>
    </xf>
    <xf numFmtId="0" fontId="41" fillId="0" borderId="5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4" fillId="0" borderId="5" xfId="0" applyFont="1" applyBorder="1" applyAlignment="1">
      <alignment vertical="center"/>
    </xf>
    <xf numFmtId="0" fontId="44" fillId="0" borderId="18" xfId="0" applyFont="1" applyBorder="1" applyAlignment="1">
      <alignment vertical="center"/>
    </xf>
    <xf numFmtId="0" fontId="41" fillId="0" borderId="20" xfId="53" applyFont="1" applyBorder="1" applyAlignment="1">
      <alignment horizontal="center" vertical="center" wrapText="1" shrinkToFit="1"/>
    </xf>
    <xf numFmtId="0" fontId="41" fillId="0" borderId="24" xfId="53" applyFont="1" applyBorder="1" applyAlignment="1">
      <alignment horizontal="center" vertical="center" wrapText="1" shrinkToFit="1"/>
    </xf>
    <xf numFmtId="0" fontId="41" fillId="0" borderId="25" xfId="53" applyFont="1" applyBorder="1" applyAlignment="1">
      <alignment horizontal="center" vertical="center" wrapText="1" shrinkToFit="1"/>
    </xf>
    <xf numFmtId="0" fontId="41" fillId="0" borderId="18" xfId="53" applyFont="1" applyBorder="1" applyAlignment="1">
      <alignment horizontal="center" vertical="center" wrapText="1" shrinkToFit="1"/>
    </xf>
    <xf numFmtId="0" fontId="34" fillId="21" borderId="25" xfId="34" applyFont="1" applyBorder="1" applyAlignment="1">
      <alignment horizontal="center" vertical="center" wrapText="1"/>
    </xf>
    <xf numFmtId="0" fontId="34" fillId="21" borderId="18" xfId="34" applyFont="1" applyBorder="1" applyAlignment="1">
      <alignment horizontal="center" vertical="center" wrapText="1"/>
    </xf>
    <xf numFmtId="0" fontId="32" fillId="0" borderId="0" xfId="58" applyFont="1" applyBorder="1" applyAlignment="1">
      <alignment horizontal="center" vertical="center"/>
    </xf>
    <xf numFmtId="0" fontId="43" fillId="0" borderId="0" xfId="53" applyFont="1" applyAlignment="1">
      <alignment horizontal="center" vertical="center"/>
    </xf>
    <xf numFmtId="164" fontId="33" fillId="0" borderId="0" xfId="55" applyNumberFormat="1" applyFont="1" applyAlignment="1">
      <alignment horizontal="center" vertical="center" wrapText="1"/>
    </xf>
    <xf numFmtId="0" fontId="41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center" vertical="center"/>
    </xf>
    <xf numFmtId="0" fontId="33" fillId="0" borderId="0" xfId="53" applyFont="1" applyAlignment="1">
      <alignment horizontal="left" vertical="center"/>
    </xf>
    <xf numFmtId="164" fontId="34" fillId="0" borderId="0" xfId="55" applyNumberFormat="1" applyFont="1" applyAlignment="1">
      <alignment horizontal="center" vertical="center" wrapText="1"/>
    </xf>
    <xf numFmtId="0" fontId="33" fillId="0" borderId="23" xfId="53" applyFont="1" applyBorder="1" applyAlignment="1">
      <alignment horizontal="right" vertical="center"/>
    </xf>
    <xf numFmtId="0" fontId="33" fillId="0" borderId="0" xfId="76" applyFont="1" applyAlignment="1">
      <alignment horizontal="center"/>
    </xf>
    <xf numFmtId="0" fontId="33" fillId="0" borderId="25" xfId="76" applyFont="1" applyBorder="1" applyAlignment="1">
      <alignment horizontal="center"/>
    </xf>
    <xf numFmtId="0" fontId="33" fillId="0" borderId="5" xfId="76" applyFont="1" applyBorder="1" applyAlignment="1">
      <alignment horizontal="center"/>
    </xf>
    <xf numFmtId="0" fontId="33" fillId="0" borderId="18" xfId="76" applyFont="1" applyBorder="1" applyAlignment="1">
      <alignment horizontal="center"/>
    </xf>
    <xf numFmtId="0" fontId="33" fillId="0" borderId="2" xfId="76" applyFont="1" applyBorder="1" applyAlignment="1">
      <alignment horizontal="center" vertical="center" wrapText="1" shrinkToFit="1"/>
    </xf>
    <xf numFmtId="0" fontId="33" fillId="0" borderId="25" xfId="76" applyFont="1" applyBorder="1" applyAlignment="1">
      <alignment horizontal="center" vertical="center" wrapText="1" shrinkToFit="1"/>
    </xf>
    <xf numFmtId="0" fontId="33" fillId="0" borderId="18" xfId="76" applyFont="1" applyBorder="1" applyAlignment="1">
      <alignment horizontal="center" vertical="center" wrapText="1" shrinkToFit="1"/>
    </xf>
    <xf numFmtId="0" fontId="33" fillId="0" borderId="23" xfId="76" applyFont="1" applyBorder="1" applyAlignment="1">
      <alignment horizontal="right"/>
    </xf>
    <xf numFmtId="0" fontId="33" fillId="0" borderId="2" xfId="76" applyFont="1" applyBorder="1" applyAlignment="1">
      <alignment horizontal="center" vertical="center" wrapText="1"/>
    </xf>
    <xf numFmtId="0" fontId="33" fillId="0" borderId="2" xfId="76" applyFont="1" applyBorder="1" applyAlignment="1">
      <alignment horizontal="center"/>
    </xf>
    <xf numFmtId="0" fontId="33" fillId="0" borderId="20" xfId="76" applyFont="1" applyBorder="1" applyAlignment="1">
      <alignment horizontal="center" vertical="center" wrapText="1"/>
    </xf>
    <xf numFmtId="0" fontId="33" fillId="0" borderId="21" xfId="76" applyFont="1" applyBorder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/>
    </xf>
    <xf numFmtId="164" fontId="34" fillId="0" borderId="0" xfId="75" applyNumberFormat="1" applyFont="1" applyAlignment="1">
      <alignment horizontal="center" vertical="center" wrapText="1"/>
    </xf>
    <xf numFmtId="0" fontId="51" fillId="25" borderId="0" xfId="74" applyFont="1" applyFill="1" applyAlignment="1">
      <alignment horizontal="left" vertical="top" wrapText="1"/>
    </xf>
    <xf numFmtId="164" fontId="33" fillId="0" borderId="0" xfId="75" applyNumberFormat="1" applyFont="1" applyAlignment="1">
      <alignment horizontal="center" vertical="center" wrapText="1"/>
    </xf>
    <xf numFmtId="0" fontId="52" fillId="0" borderId="0" xfId="76" applyFont="1" applyAlignment="1">
      <alignment horizont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3"/>
    <cellStyle name="Normal_311" xfId="52"/>
    <cellStyle name="Normal_311 2" xfId="74"/>
    <cellStyle name="Normal_Copy of Ke-toan-mo-phong-mauso_ke_toan_NKC_excel-2" xfId="53"/>
    <cellStyle name="Normal_Copy of Ke-toan-mo-phong-mauso_ke_toan_NKC_excel-2 2" xfId="76"/>
    <cellStyle name="Normal_Ctkt08" xfId="54"/>
    <cellStyle name="Normal_Ke-toan-mo-phong-mauso_ke_toan_NKC_excel-1" xfId="77"/>
    <cellStyle name="Normal_ketoanthucte_NhatKySoCai" xfId="55"/>
    <cellStyle name="Normal_ketoanthucte_NhatKySoCai 2" xfId="75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Warning Text" xfId="61" builtinId="11" customBuiltin="1"/>
    <cellStyle name="똿뗦먛귟 [0.00]_PRODUCT DETAIL Q1" xfId="62"/>
    <cellStyle name="똿뗦먛귟_PRODUCT DETAIL Q1" xfId="63"/>
    <cellStyle name="믅됞 [0.00]_PRODUCT DETAIL Q1" xfId="64"/>
    <cellStyle name="믅됞_PRODUCT DETAIL Q1" xfId="65"/>
    <cellStyle name="백분율_HOBONG" xfId="66"/>
    <cellStyle name="뷭?_BOOKSHIP" xfId="67"/>
    <cellStyle name="콤마 [0]_1202" xfId="68"/>
    <cellStyle name="콤마_1202" xfId="69"/>
    <cellStyle name="통화 [0]_1202" xfId="70"/>
    <cellStyle name="통화_1202" xfId="71"/>
    <cellStyle name="표준_(정보부문)월별인원계획" xfId="7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%20-%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-NX"/>
      <sheetName val="NXT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H-131"/>
      <sheetName val="131-VND"/>
      <sheetName val="131-USD"/>
      <sheetName val="131-USD (2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28"/>
  <sheetViews>
    <sheetView workbookViewId="0">
      <pane xSplit="2" ySplit="4" topLeftCell="D5" activePane="bottomRight" state="frozen"/>
      <selection activeCell="B26" sqref="B26"/>
      <selection pane="topRight" activeCell="B26" sqref="B26"/>
      <selection pane="bottomLeft" activeCell="B26" sqref="B26"/>
      <selection pane="bottomRight" activeCell="D5" sqref="D5:D22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8" customWidth="1"/>
    <col min="4" max="4" width="14" style="19" customWidth="1"/>
    <col min="5" max="5" width="10.85546875" style="18" customWidth="1"/>
    <col min="6" max="6" width="14" style="19" customWidth="1"/>
    <col min="7" max="7" width="12.7109375" style="18" customWidth="1"/>
    <col min="8" max="8" width="15.7109375" style="19" customWidth="1"/>
    <col min="9" max="9" width="15.5703125" style="18" customWidth="1"/>
    <col min="10" max="10" width="14.7109375" style="19" customWidth="1"/>
    <col min="11" max="11" width="11.140625" style="18" customWidth="1"/>
    <col min="12" max="12" width="12.5703125" style="19" customWidth="1"/>
    <col min="13" max="13" width="14.5703125" style="18" customWidth="1"/>
    <col min="14" max="14" width="14.42578125" style="19" customWidth="1"/>
    <col min="15" max="16384" width="8" style="6"/>
  </cols>
  <sheetData>
    <row r="1" spans="1:14" ht="21" customHeight="1">
      <c r="A1" s="355" t="s">
        <v>127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</row>
    <row r="2" spans="1:14" s="8" customFormat="1" ht="15.75" customHeight="1">
      <c r="A2" s="356" t="s">
        <v>28</v>
      </c>
      <c r="B2" s="354" t="s">
        <v>33</v>
      </c>
      <c r="C2" s="7" t="s">
        <v>34</v>
      </c>
      <c r="D2" s="20"/>
      <c r="E2" s="7"/>
      <c r="F2" s="20"/>
      <c r="G2" s="7" t="s">
        <v>35</v>
      </c>
      <c r="H2" s="20"/>
      <c r="I2" s="7"/>
      <c r="J2" s="20"/>
      <c r="K2" s="7" t="s">
        <v>36</v>
      </c>
      <c r="L2" s="20"/>
      <c r="M2" s="7"/>
      <c r="N2" s="20"/>
    </row>
    <row r="3" spans="1:14" s="8" customFormat="1" ht="15.75" customHeight="1">
      <c r="A3" s="356"/>
      <c r="B3" s="354"/>
      <c r="C3" s="354" t="s">
        <v>37</v>
      </c>
      <c r="D3" s="354"/>
      <c r="E3" s="354" t="s">
        <v>38</v>
      </c>
      <c r="F3" s="354"/>
      <c r="G3" s="354" t="s">
        <v>37</v>
      </c>
      <c r="H3" s="354"/>
      <c r="I3" s="354" t="s">
        <v>38</v>
      </c>
      <c r="J3" s="354"/>
      <c r="K3" s="354" t="s">
        <v>37</v>
      </c>
      <c r="L3" s="354"/>
      <c r="M3" s="354" t="s">
        <v>38</v>
      </c>
      <c r="N3" s="354"/>
    </row>
    <row r="4" spans="1:14" s="8" customFormat="1" ht="15.75" customHeight="1">
      <c r="A4" s="356"/>
      <c r="B4" s="354"/>
      <c r="C4" s="189" t="s">
        <v>26</v>
      </c>
      <c r="D4" s="21" t="s">
        <v>40</v>
      </c>
      <c r="E4" s="189" t="s">
        <v>26</v>
      </c>
      <c r="F4" s="21" t="s">
        <v>40</v>
      </c>
      <c r="G4" s="189" t="s">
        <v>26</v>
      </c>
      <c r="H4" s="21" t="s">
        <v>40</v>
      </c>
      <c r="I4" s="189" t="s">
        <v>26</v>
      </c>
      <c r="J4" s="21" t="s">
        <v>40</v>
      </c>
      <c r="K4" s="189" t="s">
        <v>26</v>
      </c>
      <c r="L4" s="21" t="s">
        <v>40</v>
      </c>
      <c r="M4" s="189" t="s">
        <v>26</v>
      </c>
      <c r="N4" s="21" t="s">
        <v>40</v>
      </c>
    </row>
    <row r="5" spans="1:14" s="188" customFormat="1" ht="18" customHeight="1">
      <c r="A5" s="182">
        <f t="shared" ref="A5:A22" si="0">ROW()-4</f>
        <v>1</v>
      </c>
      <c r="B5" s="183" t="s">
        <v>170</v>
      </c>
      <c r="C5" s="184">
        <v>0</v>
      </c>
      <c r="D5" s="185">
        <v>0</v>
      </c>
      <c r="E5" s="184">
        <v>0</v>
      </c>
      <c r="F5" s="185">
        <v>0</v>
      </c>
      <c r="G5" s="186">
        <f t="shared" ref="G5:G22" si="1">SUMIF(DSKHusd1,$B5,DSPS1)</f>
        <v>0</v>
      </c>
      <c r="H5" s="187">
        <f t="shared" ref="H5:H22" si="2">SUMIF(DSKHusd1,$B5,DSPS2)</f>
        <v>1739328554</v>
      </c>
      <c r="I5" s="186">
        <f t="shared" ref="I5:I22" si="3">SUMIF(DSKHusd1,$B5,DSPS3)</f>
        <v>0</v>
      </c>
      <c r="J5" s="187">
        <f t="shared" ref="J5:J22" si="4">SUMIF(DSKHusd1,$B5,DSPS4)</f>
        <v>1739328554</v>
      </c>
      <c r="K5" s="198">
        <f t="shared" ref="K5:K7" si="5">ROUND(MAX(C5+G5-E5-I5,0),2)</f>
        <v>0</v>
      </c>
      <c r="L5" s="199">
        <f t="shared" ref="L5:L7" si="6">ROUND(MAX(D5+H5-F5-J5,0),0)</f>
        <v>0</v>
      </c>
      <c r="M5" s="198">
        <f t="shared" ref="M5:M7" si="7">ROUND(MAX(E5+I5-C5-G5,0),2)</f>
        <v>0</v>
      </c>
      <c r="N5" s="199">
        <f t="shared" ref="N5:N7" si="8">ROUND(MAX(F5+J5-D5-H5,0),0)</f>
        <v>0</v>
      </c>
    </row>
    <row r="6" spans="1:14" s="188" customFormat="1" ht="18" customHeight="1">
      <c r="A6" s="249">
        <f t="shared" si="0"/>
        <v>2</v>
      </c>
      <c r="B6" s="250" t="s">
        <v>45</v>
      </c>
      <c r="C6" s="186">
        <v>0</v>
      </c>
      <c r="D6" s="187">
        <v>218485200</v>
      </c>
      <c r="E6" s="186">
        <v>0</v>
      </c>
      <c r="F6" s="187">
        <v>0</v>
      </c>
      <c r="G6" s="186">
        <f t="shared" si="1"/>
        <v>0</v>
      </c>
      <c r="H6" s="187">
        <f t="shared" si="2"/>
        <v>29214900</v>
      </c>
      <c r="I6" s="186">
        <f t="shared" si="3"/>
        <v>0</v>
      </c>
      <c r="J6" s="187">
        <f t="shared" si="4"/>
        <v>200378200</v>
      </c>
      <c r="K6" s="251">
        <f>ROUND(MAX(C6+G6-E6-I6,0),2)</f>
        <v>0</v>
      </c>
      <c r="L6" s="252">
        <f>ROUND(MAX(D6+H6-F6-J6,0),0)</f>
        <v>47321900</v>
      </c>
      <c r="M6" s="251">
        <f t="shared" si="7"/>
        <v>0</v>
      </c>
      <c r="N6" s="252">
        <f t="shared" si="8"/>
        <v>0</v>
      </c>
    </row>
    <row r="7" spans="1:14" s="8" customFormat="1" ht="18" customHeight="1">
      <c r="A7" s="11">
        <f t="shared" si="0"/>
        <v>3</v>
      </c>
      <c r="B7" s="22" t="s">
        <v>171</v>
      </c>
      <c r="C7" s="12">
        <v>0</v>
      </c>
      <c r="D7" s="13">
        <v>0</v>
      </c>
      <c r="E7" s="12">
        <v>29800</v>
      </c>
      <c r="F7" s="13">
        <v>628059001</v>
      </c>
      <c r="G7" s="12">
        <f t="shared" si="1"/>
        <v>85146.45</v>
      </c>
      <c r="H7" s="13">
        <f t="shared" si="2"/>
        <v>1794762167</v>
      </c>
      <c r="I7" s="12">
        <f t="shared" si="3"/>
        <v>55346.45</v>
      </c>
      <c r="J7" s="13">
        <f t="shared" si="4"/>
        <v>1166703166</v>
      </c>
      <c r="K7" s="200">
        <f t="shared" si="5"/>
        <v>0</v>
      </c>
      <c r="L7" s="46">
        <f t="shared" si="6"/>
        <v>0</v>
      </c>
      <c r="M7" s="200">
        <f t="shared" si="7"/>
        <v>0</v>
      </c>
      <c r="N7" s="46">
        <f t="shared" si="8"/>
        <v>0</v>
      </c>
    </row>
    <row r="8" spans="1:14" s="8" customFormat="1" ht="18" customHeight="1">
      <c r="A8" s="11">
        <f t="shared" si="0"/>
        <v>4</v>
      </c>
      <c r="B8" s="33" t="s">
        <v>172</v>
      </c>
      <c r="C8" s="12">
        <v>0</v>
      </c>
      <c r="D8" s="13">
        <v>0</v>
      </c>
      <c r="E8" s="12"/>
      <c r="F8" s="13"/>
      <c r="G8" s="12">
        <f t="shared" si="1"/>
        <v>126324</v>
      </c>
      <c r="H8" s="13">
        <f t="shared" si="2"/>
        <v>2690555603</v>
      </c>
      <c r="I8" s="12">
        <f t="shared" si="3"/>
        <v>126323.99999999997</v>
      </c>
      <c r="J8" s="13">
        <f t="shared" si="4"/>
        <v>2690555603</v>
      </c>
      <c r="K8" s="200">
        <f t="shared" ref="K8:K12" si="9">ROUND(MAX(C8+G8-E8-I8,0),2)</f>
        <v>0</v>
      </c>
      <c r="L8" s="46">
        <f t="shared" ref="L8:L12" si="10">ROUND(MAX(D8+H8-F8-J8,0),0)</f>
        <v>0</v>
      </c>
      <c r="M8" s="200">
        <f t="shared" ref="M8:M12" si="11">ROUND(MAX(E8+I8-C8-G8,0),2)</f>
        <v>0</v>
      </c>
      <c r="N8" s="46">
        <f t="shared" ref="N8:N12" si="12">ROUND(MAX(F8+J8-D8-H8,0),0)</f>
        <v>0</v>
      </c>
    </row>
    <row r="9" spans="1:14" s="8" customFormat="1" ht="18" customHeight="1">
      <c r="A9" s="11">
        <f t="shared" si="0"/>
        <v>5</v>
      </c>
      <c r="B9" s="9" t="s">
        <v>46</v>
      </c>
      <c r="C9" s="12">
        <v>0</v>
      </c>
      <c r="D9" s="13">
        <v>0</v>
      </c>
      <c r="E9" s="12">
        <v>0</v>
      </c>
      <c r="F9" s="13">
        <v>0</v>
      </c>
      <c r="G9" s="12">
        <f t="shared" si="1"/>
        <v>104726.39999999999</v>
      </c>
      <c r="H9" s="13">
        <f t="shared" si="2"/>
        <v>2220511153</v>
      </c>
      <c r="I9" s="12">
        <f t="shared" si="3"/>
        <v>120173.29999999999</v>
      </c>
      <c r="J9" s="13">
        <f t="shared" si="4"/>
        <v>2550765875</v>
      </c>
      <c r="K9" s="200">
        <f t="shared" si="9"/>
        <v>0</v>
      </c>
      <c r="L9" s="46">
        <f t="shared" si="10"/>
        <v>0</v>
      </c>
      <c r="M9" s="200">
        <f t="shared" si="11"/>
        <v>15446.9</v>
      </c>
      <c r="N9" s="46">
        <f t="shared" si="12"/>
        <v>330254722</v>
      </c>
    </row>
    <row r="10" spans="1:14" s="8" customFormat="1" ht="18" customHeight="1">
      <c r="A10" s="11">
        <f t="shared" si="0"/>
        <v>6</v>
      </c>
      <c r="B10" s="9" t="s">
        <v>173</v>
      </c>
      <c r="C10" s="12">
        <v>0</v>
      </c>
      <c r="D10" s="13">
        <v>0</v>
      </c>
      <c r="E10" s="12">
        <v>0</v>
      </c>
      <c r="F10" s="13">
        <v>0</v>
      </c>
      <c r="G10" s="12">
        <f t="shared" si="1"/>
        <v>5422.4</v>
      </c>
      <c r="H10" s="13">
        <f t="shared" si="2"/>
        <v>115930912</v>
      </c>
      <c r="I10" s="12">
        <f t="shared" si="3"/>
        <v>5422.4000000000005</v>
      </c>
      <c r="J10" s="13">
        <f t="shared" si="4"/>
        <v>115930912</v>
      </c>
      <c r="K10" s="200">
        <f t="shared" si="9"/>
        <v>0</v>
      </c>
      <c r="L10" s="46">
        <f t="shared" si="10"/>
        <v>0</v>
      </c>
      <c r="M10" s="200">
        <f t="shared" si="11"/>
        <v>0</v>
      </c>
      <c r="N10" s="46">
        <f t="shared" si="12"/>
        <v>0</v>
      </c>
    </row>
    <row r="11" spans="1:14" s="8" customFormat="1" ht="18" customHeight="1">
      <c r="A11" s="11">
        <f t="shared" si="0"/>
        <v>7</v>
      </c>
      <c r="B11" s="9" t="s">
        <v>42</v>
      </c>
      <c r="C11" s="12">
        <v>5531.2000000000116</v>
      </c>
      <c r="D11" s="13">
        <v>114948763</v>
      </c>
      <c r="E11" s="12"/>
      <c r="F11" s="13"/>
      <c r="G11" s="12">
        <f t="shared" si="1"/>
        <v>212741.8</v>
      </c>
      <c r="H11" s="13">
        <f t="shared" si="2"/>
        <v>4515564290</v>
      </c>
      <c r="I11" s="12">
        <f t="shared" si="3"/>
        <v>215273</v>
      </c>
      <c r="J11" s="13">
        <f t="shared" si="4"/>
        <v>4567288053</v>
      </c>
      <c r="K11" s="200">
        <f>ROUND(MAX(C11+G11-E11-I11,0),2)</f>
        <v>3000</v>
      </c>
      <c r="L11" s="46">
        <f t="shared" si="10"/>
        <v>63225000</v>
      </c>
      <c r="M11" s="200">
        <f t="shared" si="11"/>
        <v>0</v>
      </c>
      <c r="N11" s="46">
        <f t="shared" si="12"/>
        <v>0</v>
      </c>
    </row>
    <row r="12" spans="1:14" s="8" customFormat="1" ht="18" customHeight="1">
      <c r="A12" s="11">
        <f t="shared" si="0"/>
        <v>8</v>
      </c>
      <c r="B12" s="9" t="s">
        <v>174</v>
      </c>
      <c r="C12" s="12">
        <v>215040</v>
      </c>
      <c r="D12" s="13">
        <v>4518604800</v>
      </c>
      <c r="E12" s="12">
        <v>0</v>
      </c>
      <c r="F12" s="12">
        <v>0</v>
      </c>
      <c r="G12" s="12">
        <f t="shared" si="1"/>
        <v>788233.5</v>
      </c>
      <c r="H12" s="13">
        <f t="shared" si="2"/>
        <v>16653692878</v>
      </c>
      <c r="I12" s="12">
        <f t="shared" si="3"/>
        <v>1003273.5000000001</v>
      </c>
      <c r="J12" s="13">
        <f t="shared" si="4"/>
        <v>21172297678</v>
      </c>
      <c r="K12" s="200">
        <f t="shared" si="9"/>
        <v>0</v>
      </c>
      <c r="L12" s="46">
        <f t="shared" si="10"/>
        <v>0</v>
      </c>
      <c r="M12" s="200">
        <f t="shared" si="11"/>
        <v>0</v>
      </c>
      <c r="N12" s="46">
        <f t="shared" si="12"/>
        <v>0</v>
      </c>
    </row>
    <row r="13" spans="1:14" s="8" customFormat="1" ht="18" customHeight="1">
      <c r="A13" s="11">
        <f t="shared" si="0"/>
        <v>9</v>
      </c>
      <c r="B13" s="38" t="s">
        <v>47</v>
      </c>
      <c r="C13" s="39">
        <v>0</v>
      </c>
      <c r="D13" s="32">
        <v>0</v>
      </c>
      <c r="E13" s="39">
        <v>0</v>
      </c>
      <c r="F13" s="39">
        <v>0</v>
      </c>
      <c r="G13" s="12">
        <f t="shared" si="1"/>
        <v>292518.75</v>
      </c>
      <c r="H13" s="13">
        <f t="shared" si="2"/>
        <v>6214853363</v>
      </c>
      <c r="I13" s="12">
        <f t="shared" si="3"/>
        <v>195769.12</v>
      </c>
      <c r="J13" s="13">
        <f t="shared" si="4"/>
        <v>4164866916</v>
      </c>
      <c r="K13" s="200">
        <f t="shared" ref="K13:K14" si="13">ROUND(MAX(C13+G13-E13-I13,0),2)</f>
        <v>96749.63</v>
      </c>
      <c r="L13" s="46">
        <f t="shared" ref="L13:L14" si="14">ROUND(MAX(D13+H13-F13-J13,0),0)</f>
        <v>2049986447</v>
      </c>
      <c r="M13" s="200">
        <f t="shared" ref="M13:M14" si="15">ROUND(MAX(E13+I13-C13-G13,0),2)</f>
        <v>0</v>
      </c>
      <c r="N13" s="46">
        <f t="shared" ref="N13:N14" si="16">ROUND(MAX(F13+J13-D13-H13,0),0)</f>
        <v>0</v>
      </c>
    </row>
    <row r="14" spans="1:14" s="8" customFormat="1" ht="18" customHeight="1">
      <c r="A14" s="11">
        <f t="shared" si="0"/>
        <v>10</v>
      </c>
      <c r="B14" s="38" t="s">
        <v>175</v>
      </c>
      <c r="C14" s="39">
        <v>34152.51</v>
      </c>
      <c r="D14" s="32">
        <v>709686995</v>
      </c>
      <c r="E14" s="39">
        <v>0</v>
      </c>
      <c r="F14" s="39">
        <v>0</v>
      </c>
      <c r="G14" s="12">
        <f t="shared" si="1"/>
        <v>391153.60000000003</v>
      </c>
      <c r="H14" s="13">
        <f t="shared" si="2"/>
        <v>8346020500</v>
      </c>
      <c r="I14" s="12">
        <f t="shared" si="3"/>
        <v>369812.64</v>
      </c>
      <c r="J14" s="13">
        <f t="shared" si="4"/>
        <v>7882841249</v>
      </c>
      <c r="K14" s="200">
        <f t="shared" si="13"/>
        <v>55493.47</v>
      </c>
      <c r="L14" s="46">
        <f t="shared" si="14"/>
        <v>1172866246</v>
      </c>
      <c r="M14" s="200">
        <f t="shared" si="15"/>
        <v>0</v>
      </c>
      <c r="N14" s="46">
        <f t="shared" si="16"/>
        <v>0</v>
      </c>
    </row>
    <row r="15" spans="1:14" s="8" customFormat="1" ht="18" customHeight="1">
      <c r="A15" s="11">
        <f t="shared" si="0"/>
        <v>11</v>
      </c>
      <c r="B15" s="38" t="s">
        <v>176</v>
      </c>
      <c r="C15" s="39">
        <v>0</v>
      </c>
      <c r="D15" s="32">
        <v>0</v>
      </c>
      <c r="E15" s="39">
        <v>0</v>
      </c>
      <c r="F15" s="39">
        <v>0</v>
      </c>
      <c r="G15" s="12">
        <f t="shared" si="1"/>
        <v>272992</v>
      </c>
      <c r="H15" s="13">
        <f t="shared" si="2"/>
        <v>5786554341</v>
      </c>
      <c r="I15" s="12">
        <f t="shared" si="3"/>
        <v>272992.00000000006</v>
      </c>
      <c r="J15" s="13">
        <f t="shared" si="4"/>
        <v>5786554341</v>
      </c>
      <c r="K15" s="200">
        <f t="shared" ref="K15:K22" si="17">ROUND(MAX(C15+G15-E15-I15,0),2)</f>
        <v>0</v>
      </c>
      <c r="L15" s="46">
        <f t="shared" ref="L15:L22" si="18">ROUND(MAX(D15+H15-F15-J15,0),0)</f>
        <v>0</v>
      </c>
      <c r="M15" s="200">
        <f t="shared" ref="M15:M22" si="19">ROUND(MAX(E15+I15-C15-G15,0),2)</f>
        <v>0</v>
      </c>
      <c r="N15" s="46">
        <f t="shared" ref="N15:N22" si="20">ROUND(MAX(F15+J15-D15-H15,0),0)</f>
        <v>0</v>
      </c>
    </row>
    <row r="16" spans="1:14" s="8" customFormat="1" ht="18" customHeight="1">
      <c r="A16" s="11">
        <f t="shared" si="0"/>
        <v>12</v>
      </c>
      <c r="B16" s="38" t="s">
        <v>177</v>
      </c>
      <c r="C16" s="39">
        <v>191777.2</v>
      </c>
      <c r="D16" s="32">
        <v>3994335522</v>
      </c>
      <c r="E16" s="39">
        <v>0</v>
      </c>
      <c r="F16" s="39">
        <v>0</v>
      </c>
      <c r="G16" s="12">
        <f t="shared" si="1"/>
        <v>324090</v>
      </c>
      <c r="H16" s="13">
        <f t="shared" si="2"/>
        <v>6936299654</v>
      </c>
      <c r="I16" s="12">
        <f t="shared" si="3"/>
        <v>515867.2</v>
      </c>
      <c r="J16" s="13">
        <f t="shared" si="4"/>
        <v>10930635176</v>
      </c>
      <c r="K16" s="200">
        <f t="shared" si="17"/>
        <v>0</v>
      </c>
      <c r="L16" s="46">
        <f t="shared" si="18"/>
        <v>0</v>
      </c>
      <c r="M16" s="200">
        <f t="shared" si="19"/>
        <v>0</v>
      </c>
      <c r="N16" s="46">
        <f t="shared" si="20"/>
        <v>0</v>
      </c>
    </row>
    <row r="17" spans="1:14" s="8" customFormat="1" ht="18" customHeight="1">
      <c r="A17" s="11">
        <f t="shared" si="0"/>
        <v>13</v>
      </c>
      <c r="B17" s="38" t="s">
        <v>41</v>
      </c>
      <c r="C17" s="39">
        <v>1600.5</v>
      </c>
      <c r="D17" s="32">
        <v>27040410</v>
      </c>
      <c r="E17" s="39">
        <v>0</v>
      </c>
      <c r="F17" s="39">
        <v>0</v>
      </c>
      <c r="G17" s="12">
        <f t="shared" si="1"/>
        <v>0</v>
      </c>
      <c r="H17" s="13">
        <f t="shared" si="2"/>
        <v>0</v>
      </c>
      <c r="I17" s="12">
        <f t="shared" si="3"/>
        <v>0</v>
      </c>
      <c r="J17" s="13">
        <f t="shared" si="4"/>
        <v>0</v>
      </c>
      <c r="K17" s="200">
        <f t="shared" si="17"/>
        <v>1600.5</v>
      </c>
      <c r="L17" s="46">
        <f t="shared" si="18"/>
        <v>27040410</v>
      </c>
      <c r="M17" s="200">
        <f t="shared" si="19"/>
        <v>0</v>
      </c>
      <c r="N17" s="46">
        <f t="shared" si="20"/>
        <v>0</v>
      </c>
    </row>
    <row r="18" spans="1:14" s="8" customFormat="1" ht="18" customHeight="1">
      <c r="A18" s="11">
        <f t="shared" si="0"/>
        <v>14</v>
      </c>
      <c r="B18" s="38" t="s">
        <v>178</v>
      </c>
      <c r="C18" s="39">
        <v>3000</v>
      </c>
      <c r="D18" s="32">
        <v>57750000</v>
      </c>
      <c r="E18" s="39">
        <v>0</v>
      </c>
      <c r="F18" s="39">
        <v>0</v>
      </c>
      <c r="G18" s="12">
        <f t="shared" si="1"/>
        <v>0</v>
      </c>
      <c r="H18" s="13">
        <f t="shared" si="2"/>
        <v>5475000</v>
      </c>
      <c r="I18" s="12">
        <f t="shared" si="3"/>
        <v>3000</v>
      </c>
      <c r="J18" s="13">
        <f t="shared" si="4"/>
        <v>63225000</v>
      </c>
      <c r="K18" s="200">
        <f t="shared" si="17"/>
        <v>0</v>
      </c>
      <c r="L18" s="46">
        <f t="shared" si="18"/>
        <v>0</v>
      </c>
      <c r="M18" s="200">
        <f t="shared" si="19"/>
        <v>0</v>
      </c>
      <c r="N18" s="46">
        <f t="shared" si="20"/>
        <v>0</v>
      </c>
    </row>
    <row r="19" spans="1:14" s="8" customFormat="1" ht="18" customHeight="1">
      <c r="A19" s="11">
        <f t="shared" si="0"/>
        <v>15</v>
      </c>
      <c r="B19" s="38" t="s">
        <v>179</v>
      </c>
      <c r="C19" s="39">
        <v>4464</v>
      </c>
      <c r="D19" s="32">
        <v>93904704</v>
      </c>
      <c r="E19" s="39">
        <v>0</v>
      </c>
      <c r="F19" s="39">
        <v>0</v>
      </c>
      <c r="G19" s="12">
        <f t="shared" si="1"/>
        <v>0</v>
      </c>
      <c r="H19" s="13">
        <f t="shared" si="2"/>
        <v>1535616</v>
      </c>
      <c r="I19" s="12">
        <f t="shared" si="3"/>
        <v>4464</v>
      </c>
      <c r="J19" s="13">
        <f t="shared" si="4"/>
        <v>95440320</v>
      </c>
      <c r="K19" s="200">
        <f t="shared" si="17"/>
        <v>0</v>
      </c>
      <c r="L19" s="46">
        <f t="shared" si="18"/>
        <v>0</v>
      </c>
      <c r="M19" s="200">
        <f t="shared" si="19"/>
        <v>0</v>
      </c>
      <c r="N19" s="46">
        <f t="shared" si="20"/>
        <v>0</v>
      </c>
    </row>
    <row r="20" spans="1:14" s="8" customFormat="1" ht="18" customHeight="1">
      <c r="A20" s="11">
        <f t="shared" si="0"/>
        <v>16</v>
      </c>
      <c r="B20" s="38" t="s">
        <v>180</v>
      </c>
      <c r="C20" s="39">
        <v>11280</v>
      </c>
      <c r="D20" s="32">
        <v>237286080</v>
      </c>
      <c r="E20" s="39">
        <v>0</v>
      </c>
      <c r="F20" s="39">
        <v>0</v>
      </c>
      <c r="G20" s="12">
        <f t="shared" si="1"/>
        <v>25329</v>
      </c>
      <c r="H20" s="13">
        <f t="shared" si="2"/>
        <v>545414340</v>
      </c>
      <c r="I20" s="12">
        <f t="shared" si="3"/>
        <v>36609</v>
      </c>
      <c r="J20" s="13">
        <f t="shared" si="4"/>
        <v>782700420</v>
      </c>
      <c r="K20" s="200">
        <f t="shared" si="17"/>
        <v>0</v>
      </c>
      <c r="L20" s="46">
        <f t="shared" si="18"/>
        <v>0</v>
      </c>
      <c r="M20" s="200">
        <f t="shared" si="19"/>
        <v>0</v>
      </c>
      <c r="N20" s="46">
        <f t="shared" si="20"/>
        <v>0</v>
      </c>
    </row>
    <row r="21" spans="1:14" s="8" customFormat="1" ht="18" customHeight="1">
      <c r="A21" s="11">
        <f t="shared" si="0"/>
        <v>17</v>
      </c>
      <c r="B21" s="38" t="s">
        <v>181</v>
      </c>
      <c r="C21" s="39">
        <v>1165.92</v>
      </c>
      <c r="D21" s="32">
        <v>24283782</v>
      </c>
      <c r="E21" s="39">
        <v>0</v>
      </c>
      <c r="F21" s="39">
        <v>0</v>
      </c>
      <c r="G21" s="12">
        <f t="shared" si="1"/>
        <v>0</v>
      </c>
      <c r="H21" s="13">
        <f t="shared" si="2"/>
        <v>643588</v>
      </c>
      <c r="I21" s="12">
        <f t="shared" si="3"/>
        <v>1165.92</v>
      </c>
      <c r="J21" s="13">
        <f t="shared" si="4"/>
        <v>24927370</v>
      </c>
      <c r="K21" s="200">
        <f t="shared" si="17"/>
        <v>0</v>
      </c>
      <c r="L21" s="46">
        <f t="shared" si="18"/>
        <v>0</v>
      </c>
      <c r="M21" s="200">
        <f t="shared" si="19"/>
        <v>0</v>
      </c>
      <c r="N21" s="46">
        <f t="shared" si="20"/>
        <v>0</v>
      </c>
    </row>
    <row r="22" spans="1:14" s="8" customFormat="1" ht="18" customHeight="1">
      <c r="A22" s="11">
        <f t="shared" si="0"/>
        <v>18</v>
      </c>
      <c r="B22" s="38" t="s">
        <v>182</v>
      </c>
      <c r="C22" s="39">
        <v>0</v>
      </c>
      <c r="D22" s="32">
        <v>0</v>
      </c>
      <c r="E22" s="39">
        <v>0</v>
      </c>
      <c r="F22" s="39">
        <v>0</v>
      </c>
      <c r="G22" s="12">
        <f t="shared" si="1"/>
        <v>8980.06</v>
      </c>
      <c r="H22" s="13">
        <f t="shared" si="2"/>
        <v>190197671</v>
      </c>
      <c r="I22" s="12">
        <f t="shared" si="3"/>
        <v>8980.06</v>
      </c>
      <c r="J22" s="13">
        <f t="shared" si="4"/>
        <v>190197671</v>
      </c>
      <c r="K22" s="200">
        <f t="shared" si="17"/>
        <v>0</v>
      </c>
      <c r="L22" s="46">
        <f t="shared" si="18"/>
        <v>0</v>
      </c>
      <c r="M22" s="200">
        <f t="shared" si="19"/>
        <v>0</v>
      </c>
      <c r="N22" s="46">
        <f t="shared" si="20"/>
        <v>0</v>
      </c>
    </row>
    <row r="23" spans="1:14" s="8" customFormat="1" ht="18" customHeight="1">
      <c r="A23" s="37"/>
      <c r="B23" s="38"/>
      <c r="C23" s="39"/>
      <c r="D23" s="32"/>
      <c r="E23" s="39"/>
      <c r="F23" s="32"/>
      <c r="G23" s="39"/>
      <c r="H23" s="32"/>
      <c r="I23" s="39"/>
      <c r="J23" s="32"/>
      <c r="K23" s="201"/>
      <c r="L23" s="128"/>
      <c r="M23" s="201"/>
      <c r="N23" s="128"/>
    </row>
    <row r="24" spans="1:14" ht="18" customHeight="1">
      <c r="A24" s="14"/>
      <c r="B24" s="15" t="s">
        <v>39</v>
      </c>
      <c r="C24" s="17">
        <f t="shared" ref="C24:N24" si="21">SUM(C5:C23)</f>
        <v>468011.33</v>
      </c>
      <c r="D24" s="16">
        <f t="shared" si="21"/>
        <v>9996326256</v>
      </c>
      <c r="E24" s="17">
        <f t="shared" si="21"/>
        <v>29800</v>
      </c>
      <c r="F24" s="16">
        <f t="shared" si="21"/>
        <v>628059001</v>
      </c>
      <c r="G24" s="17">
        <f t="shared" si="21"/>
        <v>2637657.9600000004</v>
      </c>
      <c r="H24" s="16">
        <f t="shared" si="21"/>
        <v>57786554530</v>
      </c>
      <c r="I24" s="17">
        <f t="shared" si="21"/>
        <v>2934472.5900000003</v>
      </c>
      <c r="J24" s="16">
        <f t="shared" si="21"/>
        <v>64124636504</v>
      </c>
      <c r="K24" s="17">
        <f t="shared" si="21"/>
        <v>156843.6</v>
      </c>
      <c r="L24" s="16">
        <f t="shared" si="21"/>
        <v>3360440003</v>
      </c>
      <c r="M24" s="17">
        <f t="shared" si="21"/>
        <v>15446.9</v>
      </c>
      <c r="N24" s="16">
        <f t="shared" si="21"/>
        <v>330254722</v>
      </c>
    </row>
    <row r="25" spans="1:14">
      <c r="C25" s="19">
        <v>468011.33</v>
      </c>
      <c r="D25" s="19">
        <v>9996326256</v>
      </c>
      <c r="E25" s="19">
        <v>29800</v>
      </c>
      <c r="F25" s="19">
        <v>628059001</v>
      </c>
      <c r="G25" s="19">
        <v>2637657.9600000004</v>
      </c>
      <c r="H25" s="19">
        <v>57786554530</v>
      </c>
      <c r="I25" s="19">
        <v>2934472.5900000003</v>
      </c>
      <c r="J25" s="19">
        <v>64124636504</v>
      </c>
      <c r="K25" s="19">
        <v>156843.6</v>
      </c>
      <c r="L25" s="19">
        <v>3360440003</v>
      </c>
      <c r="M25" s="19">
        <v>15446.9</v>
      </c>
      <c r="N25" s="19">
        <v>330254722</v>
      </c>
    </row>
    <row r="26" spans="1:14">
      <c r="C26" s="253">
        <f>C24-C25</f>
        <v>0</v>
      </c>
      <c r="D26" s="253">
        <f t="shared" ref="D26:N26" si="22">D24-D25</f>
        <v>0</v>
      </c>
      <c r="E26" s="253">
        <f t="shared" si="22"/>
        <v>0</v>
      </c>
      <c r="F26" s="253">
        <f t="shared" si="22"/>
        <v>0</v>
      </c>
      <c r="G26" s="253">
        <f t="shared" si="22"/>
        <v>0</v>
      </c>
      <c r="H26" s="253">
        <f t="shared" si="22"/>
        <v>0</v>
      </c>
      <c r="I26" s="253">
        <f t="shared" si="22"/>
        <v>0</v>
      </c>
      <c r="J26" s="253">
        <f t="shared" si="22"/>
        <v>0</v>
      </c>
      <c r="K26" s="253">
        <f t="shared" si="22"/>
        <v>0</v>
      </c>
      <c r="L26" s="253">
        <f t="shared" si="22"/>
        <v>0</v>
      </c>
      <c r="M26" s="253">
        <f t="shared" si="22"/>
        <v>0</v>
      </c>
      <c r="N26" s="253">
        <f t="shared" si="22"/>
        <v>0</v>
      </c>
    </row>
    <row r="28" spans="1:14">
      <c r="I28" s="19"/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pageMargins left="0.16" right="0" top="0" bottom="0" header="0" footer="0"/>
  <pageSetup paperSize="9" scale="8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412"/>
  <sheetViews>
    <sheetView workbookViewId="0">
      <pane ySplit="4" topLeftCell="A386" activePane="bottomLeft" state="frozen"/>
      <selection activeCell="D29" sqref="D29"/>
      <selection pane="bottomLeft" activeCell="E408" sqref="E408:E410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4" customFormat="1" ht="15.75" customHeight="1">
      <c r="A1" s="357" t="s">
        <v>152</v>
      </c>
      <c r="B1" s="360" t="s">
        <v>3</v>
      </c>
      <c r="C1" s="361"/>
      <c r="D1" s="357" t="s">
        <v>4</v>
      </c>
      <c r="E1" s="357" t="s">
        <v>151</v>
      </c>
      <c r="F1" s="357" t="s">
        <v>5</v>
      </c>
      <c r="G1" s="357" t="s">
        <v>25</v>
      </c>
      <c r="H1" s="360" t="s">
        <v>6</v>
      </c>
      <c r="I1" s="362"/>
      <c r="J1" s="362"/>
      <c r="K1" s="361"/>
    </row>
    <row r="2" spans="1:11" s="24" customFormat="1" ht="15.75" customHeight="1">
      <c r="A2" s="358"/>
      <c r="B2" s="363" t="s">
        <v>8</v>
      </c>
      <c r="C2" s="363" t="s">
        <v>9</v>
      </c>
      <c r="D2" s="358"/>
      <c r="E2" s="358"/>
      <c r="F2" s="358"/>
      <c r="G2" s="358"/>
      <c r="H2" s="365" t="s">
        <v>10</v>
      </c>
      <c r="I2" s="366"/>
      <c r="J2" s="365" t="s">
        <v>11</v>
      </c>
      <c r="K2" s="366"/>
    </row>
    <row r="3" spans="1:11" s="24" customFormat="1" ht="24" customHeight="1">
      <c r="A3" s="359"/>
      <c r="B3" s="364"/>
      <c r="C3" s="364"/>
      <c r="D3" s="359"/>
      <c r="E3" s="359"/>
      <c r="F3" s="359"/>
      <c r="G3" s="359"/>
      <c r="H3" s="5" t="s">
        <v>26</v>
      </c>
      <c r="I3" s="3" t="s">
        <v>27</v>
      </c>
      <c r="J3" s="4" t="s">
        <v>26</v>
      </c>
      <c r="K3" s="3" t="s">
        <v>27</v>
      </c>
    </row>
    <row r="4" spans="1:11" s="24" customFormat="1" ht="12.75">
      <c r="A4" s="25" t="s">
        <v>12</v>
      </c>
      <c r="B4" s="193" t="s">
        <v>13</v>
      </c>
      <c r="C4" s="25" t="s">
        <v>14</v>
      </c>
      <c r="D4" s="25" t="s">
        <v>15</v>
      </c>
      <c r="E4" s="25"/>
      <c r="F4" s="25" t="s">
        <v>16</v>
      </c>
      <c r="G4" s="25">
        <v>1</v>
      </c>
      <c r="H4" s="25">
        <v>3</v>
      </c>
      <c r="I4" s="25">
        <v>4</v>
      </c>
      <c r="J4" s="25">
        <v>5</v>
      </c>
      <c r="K4" s="25">
        <v>6</v>
      </c>
    </row>
    <row r="5" spans="1:11" s="23" customFormat="1" ht="17.25" customHeight="1">
      <c r="A5" s="145">
        <f>IF(C5&lt;&gt;"",MONTH(C5),"")</f>
        <v>2</v>
      </c>
      <c r="B5" s="27" t="s">
        <v>48</v>
      </c>
      <c r="C5" s="26">
        <v>41690</v>
      </c>
      <c r="D5" s="121" t="s">
        <v>163</v>
      </c>
      <c r="E5" s="28" t="s">
        <v>170</v>
      </c>
      <c r="F5" s="27" t="s">
        <v>109</v>
      </c>
      <c r="G5" s="110"/>
      <c r="H5" s="123"/>
      <c r="I5" s="13"/>
      <c r="J5" s="123"/>
      <c r="K5" s="13">
        <v>150000000</v>
      </c>
    </row>
    <row r="6" spans="1:11" s="23" customFormat="1" ht="17.25" customHeight="1">
      <c r="A6" s="145">
        <f t="shared" ref="A6:A70" si="0">IF(C6&lt;&gt;"",MONTH(C6),"")</f>
        <v>3</v>
      </c>
      <c r="B6" s="27" t="s">
        <v>183</v>
      </c>
      <c r="C6" s="26">
        <v>41701</v>
      </c>
      <c r="D6" s="121" t="s">
        <v>184</v>
      </c>
      <c r="E6" s="28" t="s">
        <v>170</v>
      </c>
      <c r="F6" s="29" t="s">
        <v>185</v>
      </c>
      <c r="G6" s="110"/>
      <c r="H6" s="123"/>
      <c r="I6" s="13">
        <v>447890976</v>
      </c>
      <c r="J6" s="123"/>
      <c r="K6" s="13"/>
    </row>
    <row r="7" spans="1:11" s="23" customFormat="1" ht="17.25" customHeight="1">
      <c r="A7" s="145">
        <f t="shared" si="0"/>
        <v>3</v>
      </c>
      <c r="B7" s="31" t="s">
        <v>183</v>
      </c>
      <c r="C7" s="26">
        <v>41701</v>
      </c>
      <c r="D7" s="30" t="s">
        <v>186</v>
      </c>
      <c r="E7" s="28" t="s">
        <v>170</v>
      </c>
      <c r="F7" s="118" t="s">
        <v>185</v>
      </c>
      <c r="G7" s="110"/>
      <c r="H7" s="122"/>
      <c r="I7" s="13">
        <v>1791800</v>
      </c>
      <c r="J7" s="12"/>
      <c r="K7" s="13"/>
    </row>
    <row r="8" spans="1:11" s="23" customFormat="1" ht="17.25" customHeight="1">
      <c r="A8" s="145">
        <f t="shared" si="0"/>
        <v>3</v>
      </c>
      <c r="B8" s="31" t="s">
        <v>183</v>
      </c>
      <c r="C8" s="26">
        <v>41701</v>
      </c>
      <c r="D8" s="30" t="s">
        <v>186</v>
      </c>
      <c r="E8" s="28" t="s">
        <v>170</v>
      </c>
      <c r="F8" s="118" t="s">
        <v>187</v>
      </c>
      <c r="G8" s="110"/>
      <c r="H8" s="13"/>
      <c r="I8" s="13">
        <v>44789098</v>
      </c>
      <c r="J8" s="12"/>
      <c r="K8" s="13"/>
    </row>
    <row r="9" spans="1:11" s="23" customFormat="1" ht="17.25" customHeight="1">
      <c r="A9" s="145">
        <f t="shared" si="0"/>
        <v>3</v>
      </c>
      <c r="B9" s="27" t="s">
        <v>183</v>
      </c>
      <c r="C9" s="26">
        <v>41701</v>
      </c>
      <c r="D9" s="121" t="s">
        <v>186</v>
      </c>
      <c r="E9" s="28" t="s">
        <v>170</v>
      </c>
      <c r="F9" s="29" t="s">
        <v>187</v>
      </c>
      <c r="G9" s="110"/>
      <c r="H9" s="122"/>
      <c r="I9" s="13">
        <v>179180</v>
      </c>
      <c r="J9" s="122"/>
      <c r="K9" s="13"/>
    </row>
    <row r="10" spans="1:11" s="23" customFormat="1" ht="17.25" customHeight="1">
      <c r="A10" s="145">
        <f t="shared" si="0"/>
        <v>3</v>
      </c>
      <c r="B10" s="31" t="s">
        <v>48</v>
      </c>
      <c r="C10" s="26">
        <v>41701</v>
      </c>
      <c r="D10" s="30" t="s">
        <v>163</v>
      </c>
      <c r="E10" s="28" t="s">
        <v>170</v>
      </c>
      <c r="F10" s="118" t="s">
        <v>109</v>
      </c>
      <c r="G10" s="110"/>
      <c r="H10" s="122"/>
      <c r="I10" s="13"/>
      <c r="J10" s="12"/>
      <c r="K10" s="13">
        <v>344651054</v>
      </c>
    </row>
    <row r="11" spans="1:11" s="23" customFormat="1" ht="17.25" customHeight="1">
      <c r="A11" s="145">
        <f t="shared" si="0"/>
        <v>5</v>
      </c>
      <c r="B11" s="31" t="s">
        <v>183</v>
      </c>
      <c r="C11" s="26">
        <v>41773</v>
      </c>
      <c r="D11" s="30" t="s">
        <v>188</v>
      </c>
      <c r="E11" s="28" t="s">
        <v>170</v>
      </c>
      <c r="F11" s="118" t="s">
        <v>185</v>
      </c>
      <c r="G11" s="110"/>
      <c r="H11" s="122"/>
      <c r="I11" s="13">
        <v>1131525000</v>
      </c>
      <c r="J11" s="12"/>
      <c r="K11" s="13"/>
    </row>
    <row r="12" spans="1:11" s="23" customFormat="1" ht="17.25" customHeight="1">
      <c r="A12" s="145">
        <f t="shared" si="0"/>
        <v>5</v>
      </c>
      <c r="B12" s="31" t="s">
        <v>183</v>
      </c>
      <c r="C12" s="26">
        <v>41773</v>
      </c>
      <c r="D12" s="30" t="s">
        <v>188</v>
      </c>
      <c r="E12" s="28" t="s">
        <v>170</v>
      </c>
      <c r="F12" s="118" t="s">
        <v>187</v>
      </c>
      <c r="G12" s="110"/>
      <c r="H12" s="13"/>
      <c r="I12" s="13">
        <v>113152500</v>
      </c>
      <c r="J12" s="12"/>
      <c r="K12" s="13"/>
    </row>
    <row r="13" spans="1:11" s="129" customFormat="1" ht="17.25" customHeight="1">
      <c r="A13" s="145">
        <f t="shared" si="0"/>
        <v>5</v>
      </c>
      <c r="B13" s="125" t="s">
        <v>48</v>
      </c>
      <c r="C13" s="124">
        <v>41773</v>
      </c>
      <c r="D13" s="126" t="s">
        <v>163</v>
      </c>
      <c r="E13" s="28" t="s">
        <v>170</v>
      </c>
      <c r="F13" s="127" t="s">
        <v>109</v>
      </c>
      <c r="G13" s="128"/>
      <c r="H13" s="45"/>
      <c r="I13" s="45"/>
      <c r="J13" s="47"/>
      <c r="K13" s="45">
        <v>1244677500</v>
      </c>
    </row>
    <row r="14" spans="1:11" s="23" customFormat="1" ht="16.5" customHeight="1">
      <c r="A14" s="145">
        <f t="shared" si="0"/>
        <v>1</v>
      </c>
      <c r="B14" s="27" t="s">
        <v>48</v>
      </c>
      <c r="C14" s="26">
        <v>41647</v>
      </c>
      <c r="D14" s="28" t="s">
        <v>189</v>
      </c>
      <c r="E14" s="28" t="s">
        <v>45</v>
      </c>
      <c r="F14" s="27" t="s">
        <v>109</v>
      </c>
      <c r="G14" s="110"/>
      <c r="H14" s="130"/>
      <c r="I14" s="13"/>
      <c r="J14" s="12"/>
      <c r="K14" s="13">
        <v>100378200</v>
      </c>
    </row>
    <row r="15" spans="1:11" s="23" customFormat="1" ht="16.5" customHeight="1">
      <c r="A15" s="145">
        <f t="shared" si="0"/>
        <v>1</v>
      </c>
      <c r="B15" s="27" t="s">
        <v>183</v>
      </c>
      <c r="C15" s="26">
        <v>41664</v>
      </c>
      <c r="D15" s="28" t="s">
        <v>190</v>
      </c>
      <c r="E15" s="28" t="s">
        <v>45</v>
      </c>
      <c r="F15" s="29" t="s">
        <v>185</v>
      </c>
      <c r="G15" s="110"/>
      <c r="H15" s="130"/>
      <c r="I15" s="13">
        <v>204000</v>
      </c>
      <c r="J15" s="12"/>
      <c r="K15" s="13"/>
    </row>
    <row r="16" spans="1:11" s="23" customFormat="1" ht="16.5" customHeight="1">
      <c r="A16" s="145">
        <f t="shared" si="0"/>
        <v>1</v>
      </c>
      <c r="B16" s="27" t="s">
        <v>183</v>
      </c>
      <c r="C16" s="26">
        <v>41664</v>
      </c>
      <c r="D16" s="28" t="s">
        <v>191</v>
      </c>
      <c r="E16" s="28" t="s">
        <v>45</v>
      </c>
      <c r="F16" s="29" t="s">
        <v>185</v>
      </c>
      <c r="G16" s="110"/>
      <c r="H16" s="130"/>
      <c r="I16" s="13">
        <v>4845000</v>
      </c>
      <c r="J16" s="12"/>
      <c r="K16" s="13"/>
    </row>
    <row r="17" spans="1:11" s="23" customFormat="1" ht="16.5" customHeight="1">
      <c r="A17" s="145">
        <f t="shared" si="0"/>
        <v>1</v>
      </c>
      <c r="B17" s="31" t="s">
        <v>183</v>
      </c>
      <c r="C17" s="26">
        <v>41664</v>
      </c>
      <c r="D17" s="30" t="s">
        <v>190</v>
      </c>
      <c r="E17" s="28" t="s">
        <v>45</v>
      </c>
      <c r="F17" s="118" t="s">
        <v>185</v>
      </c>
      <c r="G17" s="110"/>
      <c r="H17" s="120"/>
      <c r="I17" s="13">
        <v>6174000</v>
      </c>
      <c r="J17" s="12"/>
      <c r="K17" s="13"/>
    </row>
    <row r="18" spans="1:11" s="23" customFormat="1" ht="16.5" customHeight="1">
      <c r="A18" s="145">
        <f t="shared" si="0"/>
        <v>1</v>
      </c>
      <c r="B18" s="31" t="s">
        <v>183</v>
      </c>
      <c r="C18" s="26">
        <v>41664</v>
      </c>
      <c r="D18" s="30" t="s">
        <v>191</v>
      </c>
      <c r="E18" s="28" t="s">
        <v>45</v>
      </c>
      <c r="F18" s="118" t="s">
        <v>185</v>
      </c>
      <c r="G18" s="110"/>
      <c r="H18" s="120"/>
      <c r="I18" s="13">
        <v>13800000</v>
      </c>
      <c r="J18" s="12"/>
      <c r="K18" s="13"/>
    </row>
    <row r="19" spans="1:11" s="23" customFormat="1" ht="16.5" customHeight="1">
      <c r="A19" s="145">
        <f t="shared" si="0"/>
        <v>1</v>
      </c>
      <c r="B19" s="31" t="s">
        <v>183</v>
      </c>
      <c r="C19" s="26">
        <v>41664</v>
      </c>
      <c r="D19" s="30" t="s">
        <v>190</v>
      </c>
      <c r="E19" s="28" t="s">
        <v>45</v>
      </c>
      <c r="F19" s="118" t="s">
        <v>185</v>
      </c>
      <c r="G19" s="110"/>
      <c r="H19" s="120"/>
      <c r="I19" s="13">
        <v>1536000</v>
      </c>
      <c r="J19" s="12"/>
      <c r="K19" s="13"/>
    </row>
    <row r="20" spans="1:11" s="129" customFormat="1" ht="16.5" customHeight="1">
      <c r="A20" s="145">
        <f t="shared" si="0"/>
        <v>1</v>
      </c>
      <c r="B20" s="125" t="s">
        <v>183</v>
      </c>
      <c r="C20" s="124">
        <v>41664</v>
      </c>
      <c r="D20" s="126" t="s">
        <v>191</v>
      </c>
      <c r="E20" s="28" t="s">
        <v>45</v>
      </c>
      <c r="F20" s="127" t="s">
        <v>187</v>
      </c>
      <c r="G20" s="128"/>
      <c r="H20" s="131"/>
      <c r="I20" s="45">
        <v>20400</v>
      </c>
      <c r="J20" s="47"/>
      <c r="K20" s="45"/>
    </row>
    <row r="21" spans="1:11" s="23" customFormat="1" ht="16.5" customHeight="1">
      <c r="A21" s="145">
        <f t="shared" si="0"/>
        <v>1</v>
      </c>
      <c r="B21" s="27" t="s">
        <v>183</v>
      </c>
      <c r="C21" s="26">
        <v>41664</v>
      </c>
      <c r="D21" s="28" t="s">
        <v>191</v>
      </c>
      <c r="E21" s="28" t="s">
        <v>45</v>
      </c>
      <c r="F21" s="27" t="s">
        <v>187</v>
      </c>
      <c r="G21" s="110"/>
      <c r="H21" s="130"/>
      <c r="I21" s="13">
        <v>484500</v>
      </c>
      <c r="J21" s="12"/>
      <c r="K21" s="13"/>
    </row>
    <row r="22" spans="1:11" s="23" customFormat="1" ht="16.5" customHeight="1">
      <c r="A22" s="145">
        <f t="shared" si="0"/>
        <v>1</v>
      </c>
      <c r="B22" s="27" t="s">
        <v>183</v>
      </c>
      <c r="C22" s="26">
        <v>41664</v>
      </c>
      <c r="D22" s="28" t="s">
        <v>190</v>
      </c>
      <c r="E22" s="28" t="s">
        <v>45</v>
      </c>
      <c r="F22" s="29" t="s">
        <v>187</v>
      </c>
      <c r="G22" s="110"/>
      <c r="H22" s="130"/>
      <c r="I22" s="13">
        <v>617400</v>
      </c>
      <c r="J22" s="12"/>
      <c r="K22" s="13"/>
    </row>
    <row r="23" spans="1:11" s="23" customFormat="1" ht="16.5" customHeight="1">
      <c r="A23" s="145">
        <f t="shared" si="0"/>
        <v>1</v>
      </c>
      <c r="B23" s="27" t="s">
        <v>183</v>
      </c>
      <c r="C23" s="26">
        <v>41664</v>
      </c>
      <c r="D23" s="28" t="s">
        <v>191</v>
      </c>
      <c r="E23" s="28" t="s">
        <v>45</v>
      </c>
      <c r="F23" s="29" t="s">
        <v>187</v>
      </c>
      <c r="G23" s="110"/>
      <c r="H23" s="130"/>
      <c r="I23" s="13">
        <v>1380000</v>
      </c>
      <c r="J23" s="12"/>
      <c r="K23" s="13"/>
    </row>
    <row r="24" spans="1:11" s="23" customFormat="1" ht="16.5" customHeight="1">
      <c r="A24" s="145">
        <f t="shared" si="0"/>
        <v>1</v>
      </c>
      <c r="B24" s="31" t="s">
        <v>183</v>
      </c>
      <c r="C24" s="26">
        <v>41664</v>
      </c>
      <c r="D24" s="30" t="s">
        <v>190</v>
      </c>
      <c r="E24" s="28" t="s">
        <v>45</v>
      </c>
      <c r="F24" s="118" t="s">
        <v>187</v>
      </c>
      <c r="G24" s="110"/>
      <c r="H24" s="120"/>
      <c r="I24" s="13">
        <v>153600</v>
      </c>
      <c r="J24" s="12"/>
      <c r="K24" s="13"/>
    </row>
    <row r="25" spans="1:11" s="23" customFormat="1" ht="16.5" customHeight="1">
      <c r="A25" s="145">
        <f t="shared" si="0"/>
        <v>5</v>
      </c>
      <c r="B25" s="31" t="s">
        <v>48</v>
      </c>
      <c r="C25" s="26">
        <v>41772</v>
      </c>
      <c r="D25" s="30" t="s">
        <v>189</v>
      </c>
      <c r="E25" s="28" t="s">
        <v>45</v>
      </c>
      <c r="F25" s="118" t="s">
        <v>109</v>
      </c>
      <c r="G25" s="110"/>
      <c r="H25" s="120"/>
      <c r="I25" s="13"/>
      <c r="J25" s="12"/>
      <c r="K25" s="13">
        <v>100000000</v>
      </c>
    </row>
    <row r="26" spans="1:11" s="23" customFormat="1" ht="16.5" customHeight="1">
      <c r="A26" s="145">
        <f t="shared" si="0"/>
        <v>1</v>
      </c>
      <c r="B26" s="31" t="s">
        <v>192</v>
      </c>
      <c r="C26" s="26">
        <v>41662</v>
      </c>
      <c r="D26" s="30" t="s">
        <v>193</v>
      </c>
      <c r="E26" s="28" t="s">
        <v>171</v>
      </c>
      <c r="F26" s="118" t="s">
        <v>50</v>
      </c>
      <c r="G26" s="110">
        <v>21036</v>
      </c>
      <c r="H26" s="120">
        <v>82244.55</v>
      </c>
      <c r="I26" s="13">
        <v>1730096354</v>
      </c>
      <c r="J26" s="12"/>
      <c r="K26" s="13"/>
    </row>
    <row r="27" spans="1:11" s="129" customFormat="1" ht="16.5" customHeight="1">
      <c r="A27" s="145">
        <f t="shared" si="0"/>
        <v>1</v>
      </c>
      <c r="B27" s="125" t="s">
        <v>192</v>
      </c>
      <c r="C27" s="124">
        <v>41662</v>
      </c>
      <c r="D27" s="126" t="s">
        <v>194</v>
      </c>
      <c r="E27" s="28" t="s">
        <v>171</v>
      </c>
      <c r="F27" s="127" t="s">
        <v>50</v>
      </c>
      <c r="G27" s="46">
        <v>21036</v>
      </c>
      <c r="H27" s="131">
        <v>2901.9</v>
      </c>
      <c r="I27" s="45">
        <v>61044368</v>
      </c>
      <c r="J27" s="47"/>
      <c r="K27" s="45"/>
    </row>
    <row r="28" spans="1:11" s="23" customFormat="1" ht="15.75" customHeight="1">
      <c r="A28" s="145">
        <f t="shared" si="0"/>
        <v>2</v>
      </c>
      <c r="B28" s="27" t="s">
        <v>48</v>
      </c>
      <c r="C28" s="26">
        <v>41676</v>
      </c>
      <c r="D28" s="28" t="s">
        <v>163</v>
      </c>
      <c r="E28" s="28" t="s">
        <v>171</v>
      </c>
      <c r="F28" s="116" t="s">
        <v>49</v>
      </c>
      <c r="G28" s="110">
        <v>21080</v>
      </c>
      <c r="H28" s="130"/>
      <c r="I28" s="13"/>
      <c r="J28" s="12">
        <v>18582.77</v>
      </c>
      <c r="K28" s="13">
        <v>391724792</v>
      </c>
    </row>
    <row r="29" spans="1:11" s="23" customFormat="1" ht="15.75" customHeight="1">
      <c r="A29" s="145">
        <f t="shared" si="0"/>
        <v>2</v>
      </c>
      <c r="B29" s="31" t="s">
        <v>51</v>
      </c>
      <c r="C29" s="26">
        <v>41676</v>
      </c>
      <c r="D29" s="30" t="s">
        <v>195</v>
      </c>
      <c r="E29" s="28" t="s">
        <v>171</v>
      </c>
      <c r="F29" s="132" t="s">
        <v>196</v>
      </c>
      <c r="G29" s="110">
        <v>21080</v>
      </c>
      <c r="H29" s="32"/>
      <c r="I29" s="13"/>
      <c r="J29" s="12">
        <v>9.3000000000000007</v>
      </c>
      <c r="K29" s="13">
        <v>196044</v>
      </c>
    </row>
    <row r="30" spans="1:11" s="23" customFormat="1" ht="15.75" customHeight="1">
      <c r="A30" s="145">
        <f t="shared" si="0"/>
        <v>2</v>
      </c>
      <c r="B30" s="31" t="s">
        <v>51</v>
      </c>
      <c r="C30" s="26">
        <v>41676</v>
      </c>
      <c r="D30" s="30" t="s">
        <v>197</v>
      </c>
      <c r="E30" s="28" t="s">
        <v>171</v>
      </c>
      <c r="F30" s="132" t="s">
        <v>60</v>
      </c>
      <c r="G30" s="110">
        <v>21080</v>
      </c>
      <c r="H30" s="32"/>
      <c r="I30" s="13"/>
      <c r="J30" s="12">
        <v>0.93</v>
      </c>
      <c r="K30" s="13">
        <v>19604</v>
      </c>
    </row>
    <row r="31" spans="1:11" s="23" customFormat="1" ht="15.75" customHeight="1">
      <c r="A31" s="145">
        <f t="shared" ref="A31" si="1">IF(C31&lt;&gt;"",MONTH(C31),"")</f>
        <v>2</v>
      </c>
      <c r="B31" s="31" t="s">
        <v>51</v>
      </c>
      <c r="C31" s="26">
        <v>41676</v>
      </c>
      <c r="D31" s="30" t="s">
        <v>198</v>
      </c>
      <c r="E31" s="28" t="s">
        <v>171</v>
      </c>
      <c r="F31" s="132" t="s">
        <v>196</v>
      </c>
      <c r="G31" s="110">
        <v>21080</v>
      </c>
      <c r="H31" s="32"/>
      <c r="I31" s="13"/>
      <c r="J31" s="12">
        <v>7</v>
      </c>
      <c r="K31" s="13">
        <v>147560</v>
      </c>
    </row>
    <row r="32" spans="1:11" s="23" customFormat="1" ht="15.75" customHeight="1">
      <c r="A32" s="145">
        <f t="shared" si="0"/>
        <v>2</v>
      </c>
      <c r="B32" s="27" t="s">
        <v>48</v>
      </c>
      <c r="C32" s="26">
        <v>41684</v>
      </c>
      <c r="D32" s="28" t="s">
        <v>163</v>
      </c>
      <c r="E32" s="28" t="s">
        <v>171</v>
      </c>
      <c r="F32" s="29" t="s">
        <v>49</v>
      </c>
      <c r="G32" s="110">
        <v>21080</v>
      </c>
      <c r="H32" s="130"/>
      <c r="I32" s="13"/>
      <c r="J32" s="12">
        <v>17183.54</v>
      </c>
      <c r="K32" s="13">
        <v>362229023</v>
      </c>
    </row>
    <row r="33" spans="1:11" s="23" customFormat="1" ht="15.75" customHeight="1">
      <c r="A33" s="145">
        <f t="shared" si="0"/>
        <v>2</v>
      </c>
      <c r="B33" s="27" t="s">
        <v>51</v>
      </c>
      <c r="C33" s="26">
        <v>41684</v>
      </c>
      <c r="D33" s="28" t="s">
        <v>195</v>
      </c>
      <c r="E33" s="28" t="s">
        <v>171</v>
      </c>
      <c r="F33" s="29" t="s">
        <v>196</v>
      </c>
      <c r="G33" s="110">
        <v>21080</v>
      </c>
      <c r="H33" s="130"/>
      <c r="I33" s="13"/>
      <c r="J33" s="12">
        <v>8.6</v>
      </c>
      <c r="K33" s="13">
        <v>181288</v>
      </c>
    </row>
    <row r="34" spans="1:11" s="23" customFormat="1" ht="15.75" customHeight="1">
      <c r="A34" s="145">
        <f t="shared" si="0"/>
        <v>2</v>
      </c>
      <c r="B34" s="27" t="s">
        <v>51</v>
      </c>
      <c r="C34" s="26">
        <v>41684</v>
      </c>
      <c r="D34" s="28" t="s">
        <v>197</v>
      </c>
      <c r="E34" s="28" t="s">
        <v>171</v>
      </c>
      <c r="F34" s="29" t="s">
        <v>60</v>
      </c>
      <c r="G34" s="110">
        <v>21080</v>
      </c>
      <c r="H34" s="130"/>
      <c r="I34" s="13"/>
      <c r="J34" s="12">
        <v>0.86</v>
      </c>
      <c r="K34" s="13">
        <v>18129</v>
      </c>
    </row>
    <row r="35" spans="1:11" s="23" customFormat="1" ht="15.75" customHeight="1">
      <c r="A35" s="145">
        <f t="shared" si="0"/>
        <v>2</v>
      </c>
      <c r="B35" s="27" t="s">
        <v>51</v>
      </c>
      <c r="C35" s="26">
        <v>41684</v>
      </c>
      <c r="D35" s="28" t="s">
        <v>198</v>
      </c>
      <c r="E35" s="28" t="s">
        <v>171</v>
      </c>
      <c r="F35" s="116" t="s">
        <v>196</v>
      </c>
      <c r="G35" s="110">
        <v>21080</v>
      </c>
      <c r="H35" s="13"/>
      <c r="I35" s="13"/>
      <c r="J35" s="12">
        <v>7</v>
      </c>
      <c r="K35" s="13">
        <v>147560</v>
      </c>
    </row>
    <row r="36" spans="1:11" s="23" customFormat="1" ht="15.75" customHeight="1">
      <c r="A36" s="145">
        <f t="shared" si="0"/>
        <v>2</v>
      </c>
      <c r="B36" s="31" t="s">
        <v>48</v>
      </c>
      <c r="C36" s="26">
        <v>41690</v>
      </c>
      <c r="D36" s="30" t="s">
        <v>163</v>
      </c>
      <c r="E36" s="28" t="s">
        <v>171</v>
      </c>
      <c r="F36" s="132" t="s">
        <v>49</v>
      </c>
      <c r="G36" s="110">
        <v>21080</v>
      </c>
      <c r="H36" s="32"/>
      <c r="I36" s="13"/>
      <c r="J36" s="12">
        <v>18734.84</v>
      </c>
      <c r="K36" s="13">
        <v>394930427</v>
      </c>
    </row>
    <row r="37" spans="1:11" s="23" customFormat="1" ht="15.75" customHeight="1">
      <c r="A37" s="145">
        <f t="shared" si="0"/>
        <v>2</v>
      </c>
      <c r="B37" s="31" t="s">
        <v>51</v>
      </c>
      <c r="C37" s="26">
        <v>41690</v>
      </c>
      <c r="D37" s="30" t="s">
        <v>195</v>
      </c>
      <c r="E37" s="28" t="s">
        <v>171</v>
      </c>
      <c r="F37" s="132" t="s">
        <v>196</v>
      </c>
      <c r="G37" s="110">
        <v>21080</v>
      </c>
      <c r="H37" s="32"/>
      <c r="I37" s="13"/>
      <c r="J37" s="12">
        <v>9.3699999999999992</v>
      </c>
      <c r="K37" s="13">
        <v>197520</v>
      </c>
    </row>
    <row r="38" spans="1:11" s="129" customFormat="1" ht="16.5" customHeight="1">
      <c r="A38" s="145">
        <f t="shared" si="0"/>
        <v>2</v>
      </c>
      <c r="B38" s="125" t="s">
        <v>51</v>
      </c>
      <c r="C38" s="124">
        <v>41690</v>
      </c>
      <c r="D38" s="126" t="s">
        <v>197</v>
      </c>
      <c r="E38" s="28" t="s">
        <v>171</v>
      </c>
      <c r="F38" s="127" t="s">
        <v>60</v>
      </c>
      <c r="G38" s="46">
        <v>21080</v>
      </c>
      <c r="H38" s="131"/>
      <c r="I38" s="45"/>
      <c r="J38" s="47">
        <v>0.94</v>
      </c>
      <c r="K38" s="45">
        <v>19815</v>
      </c>
    </row>
    <row r="39" spans="1:11" s="23" customFormat="1" ht="15.75" customHeight="1">
      <c r="A39" s="145">
        <f t="shared" si="0"/>
        <v>2</v>
      </c>
      <c r="B39" s="140" t="s">
        <v>51</v>
      </c>
      <c r="C39" s="140">
        <v>41690</v>
      </c>
      <c r="D39" s="141" t="s">
        <v>198</v>
      </c>
      <c r="E39" s="28" t="s">
        <v>171</v>
      </c>
      <c r="F39" s="132" t="s">
        <v>196</v>
      </c>
      <c r="G39" s="119">
        <v>21080</v>
      </c>
      <c r="H39" s="39"/>
      <c r="I39" s="13"/>
      <c r="J39" s="12">
        <v>7</v>
      </c>
      <c r="K39" s="13">
        <v>147560</v>
      </c>
    </row>
    <row r="40" spans="1:11" s="23" customFormat="1" ht="15.75" customHeight="1">
      <c r="A40" s="145">
        <f t="shared" si="0"/>
        <v>2</v>
      </c>
      <c r="B40" s="140" t="s">
        <v>48</v>
      </c>
      <c r="C40" s="140">
        <v>41690</v>
      </c>
      <c r="D40" s="141" t="s">
        <v>163</v>
      </c>
      <c r="E40" s="28" t="s">
        <v>171</v>
      </c>
      <c r="F40" s="132" t="s">
        <v>49</v>
      </c>
      <c r="G40" s="119">
        <v>21080</v>
      </c>
      <c r="H40" s="39"/>
      <c r="I40" s="13"/>
      <c r="J40" s="12">
        <v>792.1</v>
      </c>
      <c r="K40" s="13">
        <v>16697468</v>
      </c>
    </row>
    <row r="41" spans="1:11" s="23" customFormat="1" ht="15.75" customHeight="1">
      <c r="A41" s="145">
        <f t="shared" si="0"/>
        <v>2</v>
      </c>
      <c r="B41" s="140" t="s">
        <v>51</v>
      </c>
      <c r="C41" s="140">
        <v>41690</v>
      </c>
      <c r="D41" s="141" t="s">
        <v>195</v>
      </c>
      <c r="E41" s="28" t="s">
        <v>171</v>
      </c>
      <c r="F41" s="132" t="s">
        <v>196</v>
      </c>
      <c r="G41" s="119">
        <v>21080</v>
      </c>
      <c r="H41" s="39"/>
      <c r="I41" s="13"/>
      <c r="J41" s="12">
        <v>2</v>
      </c>
      <c r="K41" s="13">
        <v>42160</v>
      </c>
    </row>
    <row r="42" spans="1:11" s="23" customFormat="1" ht="15.75" customHeight="1">
      <c r="A42" s="145">
        <f t="shared" si="0"/>
        <v>2</v>
      </c>
      <c r="B42" s="140" t="s">
        <v>51</v>
      </c>
      <c r="C42" s="140">
        <v>41690</v>
      </c>
      <c r="D42" s="30" t="s">
        <v>197</v>
      </c>
      <c r="E42" s="28" t="s">
        <v>171</v>
      </c>
      <c r="F42" s="132" t="s">
        <v>60</v>
      </c>
      <c r="G42" s="119">
        <v>21080</v>
      </c>
      <c r="H42" s="96"/>
      <c r="I42" s="13"/>
      <c r="J42" s="12">
        <v>0.2</v>
      </c>
      <c r="K42" s="13">
        <v>4216</v>
      </c>
    </row>
    <row r="43" spans="1:11" s="23" customFormat="1" ht="16.5" customHeight="1">
      <c r="A43" s="145">
        <f t="shared" si="0"/>
        <v>2</v>
      </c>
      <c r="B43" s="27" t="s">
        <v>51</v>
      </c>
      <c r="C43" s="26">
        <v>41690</v>
      </c>
      <c r="D43" s="28" t="s">
        <v>53</v>
      </c>
      <c r="E43" s="28" t="s">
        <v>171</v>
      </c>
      <c r="F43" s="29" t="s">
        <v>59</v>
      </c>
      <c r="G43" s="110"/>
      <c r="H43" s="130"/>
      <c r="I43" s="13">
        <v>3621445</v>
      </c>
      <c r="J43" s="12"/>
      <c r="K43" s="13"/>
    </row>
    <row r="44" spans="1:11" s="242" customFormat="1" ht="16.5" customHeight="1">
      <c r="A44" s="226">
        <f t="shared" si="0"/>
        <v>8</v>
      </c>
      <c r="B44" s="237" t="s">
        <v>199</v>
      </c>
      <c r="C44" s="228">
        <v>41869</v>
      </c>
      <c r="D44" s="238" t="s">
        <v>200</v>
      </c>
      <c r="E44" s="229" t="s">
        <v>172</v>
      </c>
      <c r="F44" s="239" t="s">
        <v>50</v>
      </c>
      <c r="G44" s="231">
        <v>21246</v>
      </c>
      <c r="H44" s="240">
        <v>42804</v>
      </c>
      <c r="I44" s="233">
        <v>909413783</v>
      </c>
      <c r="J44" s="241"/>
      <c r="K44" s="233">
        <v>0</v>
      </c>
    </row>
    <row r="45" spans="1:11" s="242" customFormat="1" ht="15.75" customHeight="1">
      <c r="A45" s="226">
        <f t="shared" si="0"/>
        <v>8</v>
      </c>
      <c r="B45" s="227" t="s">
        <v>48</v>
      </c>
      <c r="C45" s="228">
        <v>41871</v>
      </c>
      <c r="D45" s="229" t="s">
        <v>201</v>
      </c>
      <c r="E45" s="229" t="s">
        <v>172</v>
      </c>
      <c r="F45" s="239" t="s">
        <v>49</v>
      </c>
      <c r="G45" s="231">
        <v>21225</v>
      </c>
      <c r="H45" s="232"/>
      <c r="I45" s="233">
        <v>0</v>
      </c>
      <c r="J45" s="243">
        <v>40600</v>
      </c>
      <c r="K45" s="233">
        <v>861735000</v>
      </c>
    </row>
    <row r="46" spans="1:11" s="242" customFormat="1" ht="16.5" customHeight="1">
      <c r="A46" s="226">
        <f t="shared" si="0"/>
        <v>9</v>
      </c>
      <c r="B46" s="227" t="s">
        <v>48</v>
      </c>
      <c r="C46" s="228">
        <v>41885</v>
      </c>
      <c r="D46" s="229" t="s">
        <v>163</v>
      </c>
      <c r="E46" s="229" t="s">
        <v>172</v>
      </c>
      <c r="F46" s="239" t="s">
        <v>49</v>
      </c>
      <c r="G46" s="231">
        <v>21175</v>
      </c>
      <c r="H46" s="232"/>
      <c r="I46" s="233">
        <v>0</v>
      </c>
      <c r="J46" s="243">
        <v>1885.96</v>
      </c>
      <c r="K46" s="233">
        <v>39935203</v>
      </c>
    </row>
    <row r="47" spans="1:11" s="242" customFormat="1" ht="16.5" customHeight="1">
      <c r="A47" s="226">
        <f t="shared" si="0"/>
        <v>9</v>
      </c>
      <c r="B47" s="237" t="s">
        <v>51</v>
      </c>
      <c r="C47" s="244">
        <v>41885</v>
      </c>
      <c r="D47" s="238" t="s">
        <v>202</v>
      </c>
      <c r="E47" s="229" t="s">
        <v>172</v>
      </c>
      <c r="F47" s="230" t="s">
        <v>55</v>
      </c>
      <c r="G47" s="231">
        <v>21175</v>
      </c>
      <c r="H47" s="240"/>
      <c r="I47" s="233">
        <v>0</v>
      </c>
      <c r="J47" s="241">
        <v>71.05</v>
      </c>
      <c r="K47" s="233">
        <v>1504484</v>
      </c>
    </row>
    <row r="48" spans="1:11" s="23" customFormat="1" ht="16.5" customHeight="1">
      <c r="A48" s="145">
        <f t="shared" si="0"/>
        <v>9</v>
      </c>
      <c r="B48" s="27" t="s">
        <v>51</v>
      </c>
      <c r="C48" s="26">
        <v>41885</v>
      </c>
      <c r="D48" s="28" t="s">
        <v>161</v>
      </c>
      <c r="E48" s="229" t="s">
        <v>172</v>
      </c>
      <c r="F48" s="118" t="s">
        <v>196</v>
      </c>
      <c r="G48" s="110">
        <v>21175</v>
      </c>
      <c r="H48" s="120"/>
      <c r="I48" s="13">
        <v>0</v>
      </c>
      <c r="J48" s="12">
        <v>60.9</v>
      </c>
      <c r="K48" s="13">
        <v>1289558</v>
      </c>
    </row>
    <row r="49" spans="1:11" s="23" customFormat="1" ht="16.5" customHeight="1">
      <c r="A49" s="145">
        <f t="shared" si="0"/>
        <v>9</v>
      </c>
      <c r="B49" s="31" t="s">
        <v>51</v>
      </c>
      <c r="C49" s="26">
        <v>41885</v>
      </c>
      <c r="D49" s="30" t="s">
        <v>162</v>
      </c>
      <c r="E49" s="229" t="s">
        <v>172</v>
      </c>
      <c r="F49" s="132" t="s">
        <v>60</v>
      </c>
      <c r="G49" s="110">
        <v>21175</v>
      </c>
      <c r="H49" s="120"/>
      <c r="I49" s="13">
        <v>0</v>
      </c>
      <c r="J49" s="39">
        <v>6.09</v>
      </c>
      <c r="K49" s="13">
        <v>128956</v>
      </c>
    </row>
    <row r="50" spans="1:11" s="23" customFormat="1" ht="16.5" customHeight="1">
      <c r="A50" s="145">
        <f t="shared" si="0"/>
        <v>9</v>
      </c>
      <c r="B50" s="31" t="s">
        <v>51</v>
      </c>
      <c r="C50" s="26">
        <v>41885</v>
      </c>
      <c r="D50" s="30" t="s">
        <v>61</v>
      </c>
      <c r="E50" s="229" t="s">
        <v>172</v>
      </c>
      <c r="F50" s="132" t="s">
        <v>196</v>
      </c>
      <c r="G50" s="110">
        <v>21175</v>
      </c>
      <c r="H50" s="120"/>
      <c r="I50" s="13">
        <v>0</v>
      </c>
      <c r="J50" s="39">
        <v>180</v>
      </c>
      <c r="K50" s="13">
        <v>3811500</v>
      </c>
    </row>
    <row r="51" spans="1:11" s="23" customFormat="1" ht="16.5" customHeight="1">
      <c r="A51" s="145">
        <f t="shared" si="0"/>
        <v>9</v>
      </c>
      <c r="B51" s="31" t="s">
        <v>51</v>
      </c>
      <c r="C51" s="26">
        <v>41885</v>
      </c>
      <c r="D51" s="28" t="s">
        <v>53</v>
      </c>
      <c r="E51" s="229" t="s">
        <v>172</v>
      </c>
      <c r="F51" s="118" t="s">
        <v>55</v>
      </c>
      <c r="G51" s="110"/>
      <c r="H51" s="130"/>
      <c r="I51" s="13">
        <v>0</v>
      </c>
      <c r="J51" s="12"/>
      <c r="K51" s="13">
        <v>1009082</v>
      </c>
    </row>
    <row r="52" spans="1:11" s="23" customFormat="1" ht="16.5" customHeight="1">
      <c r="A52" s="145">
        <f t="shared" si="0"/>
        <v>10</v>
      </c>
      <c r="B52" s="31" t="s">
        <v>203</v>
      </c>
      <c r="C52" s="26">
        <v>41926</v>
      </c>
      <c r="D52" s="28" t="s">
        <v>200</v>
      </c>
      <c r="E52" s="229" t="s">
        <v>172</v>
      </c>
      <c r="F52" s="118" t="s">
        <v>50</v>
      </c>
      <c r="G52" s="110">
        <v>21246</v>
      </c>
      <c r="H52" s="130">
        <v>41760</v>
      </c>
      <c r="I52" s="13">
        <v>887232960</v>
      </c>
      <c r="J52" s="12"/>
      <c r="K52" s="13">
        <v>0</v>
      </c>
    </row>
    <row r="53" spans="1:11" s="23" customFormat="1" ht="16.5" customHeight="1">
      <c r="A53" s="145">
        <f t="shared" si="0"/>
        <v>10</v>
      </c>
      <c r="B53" s="27" t="s">
        <v>48</v>
      </c>
      <c r="C53" s="26">
        <v>41929</v>
      </c>
      <c r="D53" s="28" t="s">
        <v>201</v>
      </c>
      <c r="E53" s="229" t="s">
        <v>172</v>
      </c>
      <c r="F53" s="118" t="s">
        <v>49</v>
      </c>
      <c r="G53" s="110">
        <v>21220</v>
      </c>
      <c r="H53" s="130"/>
      <c r="I53" s="13">
        <v>0</v>
      </c>
      <c r="J53" s="12">
        <v>39558.620000000003</v>
      </c>
      <c r="K53" s="13">
        <v>839433916</v>
      </c>
    </row>
    <row r="54" spans="1:11" s="23" customFormat="1" ht="16.5" customHeight="1">
      <c r="A54" s="145">
        <f t="shared" si="0"/>
        <v>10</v>
      </c>
      <c r="B54" s="27" t="s">
        <v>51</v>
      </c>
      <c r="C54" s="26">
        <v>41929</v>
      </c>
      <c r="D54" s="28" t="s">
        <v>204</v>
      </c>
      <c r="E54" s="229" t="s">
        <v>172</v>
      </c>
      <c r="F54" s="29" t="s">
        <v>196</v>
      </c>
      <c r="G54" s="110">
        <v>21220</v>
      </c>
      <c r="H54" s="130"/>
      <c r="I54" s="13">
        <v>0</v>
      </c>
      <c r="J54" s="12">
        <v>37.619999999999997</v>
      </c>
      <c r="K54" s="13">
        <v>798296</v>
      </c>
    </row>
    <row r="55" spans="1:11" s="23" customFormat="1" ht="16.5" customHeight="1">
      <c r="A55" s="145">
        <f t="shared" si="0"/>
        <v>10</v>
      </c>
      <c r="B55" s="31" t="s">
        <v>51</v>
      </c>
      <c r="C55" s="117">
        <v>41929</v>
      </c>
      <c r="D55" s="30" t="s">
        <v>205</v>
      </c>
      <c r="E55" s="229" t="s">
        <v>172</v>
      </c>
      <c r="F55" s="29" t="s">
        <v>60</v>
      </c>
      <c r="G55" s="110">
        <v>21220</v>
      </c>
      <c r="H55" s="120"/>
      <c r="I55" s="13">
        <v>0</v>
      </c>
      <c r="J55" s="12">
        <v>3.76</v>
      </c>
      <c r="K55" s="13">
        <v>79788</v>
      </c>
    </row>
    <row r="56" spans="1:11" s="23" customFormat="1" ht="16.5" customHeight="1">
      <c r="A56" s="145">
        <f t="shared" si="0"/>
        <v>10</v>
      </c>
      <c r="B56" s="31" t="s">
        <v>48</v>
      </c>
      <c r="C56" s="117">
        <v>41941</v>
      </c>
      <c r="D56" s="30" t="s">
        <v>163</v>
      </c>
      <c r="E56" s="229" t="s">
        <v>172</v>
      </c>
      <c r="F56" s="29" t="s">
        <v>49</v>
      </c>
      <c r="G56" s="110">
        <v>21245</v>
      </c>
      <c r="H56" s="120"/>
      <c r="I56" s="13">
        <v>0</v>
      </c>
      <c r="J56" s="12">
        <v>1855.26</v>
      </c>
      <c r="K56" s="13">
        <v>39414999</v>
      </c>
    </row>
    <row r="57" spans="1:11" s="23" customFormat="1" ht="16.5" customHeight="1">
      <c r="A57" s="145">
        <f t="shared" si="0"/>
        <v>10</v>
      </c>
      <c r="B57" s="31" t="s">
        <v>51</v>
      </c>
      <c r="C57" s="117">
        <v>41941</v>
      </c>
      <c r="D57" s="30" t="s">
        <v>206</v>
      </c>
      <c r="E57" s="229" t="s">
        <v>172</v>
      </c>
      <c r="F57" s="118" t="s">
        <v>196</v>
      </c>
      <c r="G57" s="110">
        <v>21245</v>
      </c>
      <c r="H57" s="120"/>
      <c r="I57" s="13">
        <v>0</v>
      </c>
      <c r="J57" s="12">
        <v>59.4</v>
      </c>
      <c r="K57" s="13">
        <v>1261953</v>
      </c>
    </row>
    <row r="58" spans="1:11" s="23" customFormat="1" ht="16.5" customHeight="1">
      <c r="A58" s="145">
        <f t="shared" si="0"/>
        <v>10</v>
      </c>
      <c r="B58" s="100" t="s">
        <v>51</v>
      </c>
      <c r="C58" s="99">
        <v>41941</v>
      </c>
      <c r="D58" s="94" t="s">
        <v>207</v>
      </c>
      <c r="E58" s="229" t="s">
        <v>172</v>
      </c>
      <c r="F58" s="105" t="s">
        <v>60</v>
      </c>
      <c r="G58" s="106">
        <v>21245</v>
      </c>
      <c r="H58" s="120"/>
      <c r="I58" s="13">
        <v>0</v>
      </c>
      <c r="J58" s="12">
        <v>5.94</v>
      </c>
      <c r="K58" s="13">
        <v>126195</v>
      </c>
    </row>
    <row r="59" spans="1:11" s="23" customFormat="1" ht="16.5" customHeight="1">
      <c r="A59" s="145">
        <f t="shared" si="0"/>
        <v>10</v>
      </c>
      <c r="B59" s="27" t="s">
        <v>51</v>
      </c>
      <c r="C59" s="26">
        <v>41941</v>
      </c>
      <c r="D59" s="30" t="s">
        <v>208</v>
      </c>
      <c r="E59" s="229" t="s">
        <v>172</v>
      </c>
      <c r="F59" s="132" t="s">
        <v>55</v>
      </c>
      <c r="G59" s="119">
        <v>21245</v>
      </c>
      <c r="H59" s="120"/>
      <c r="I59" s="13">
        <v>0</v>
      </c>
      <c r="J59" s="12">
        <v>59.4</v>
      </c>
      <c r="K59" s="13">
        <v>1261953</v>
      </c>
    </row>
    <row r="60" spans="1:11" s="23" customFormat="1" ht="16.5" customHeight="1">
      <c r="A60" s="145">
        <f t="shared" si="0"/>
        <v>10</v>
      </c>
      <c r="B60" s="27" t="s">
        <v>51</v>
      </c>
      <c r="C60" s="26">
        <v>41941</v>
      </c>
      <c r="D60" s="30" t="s">
        <v>198</v>
      </c>
      <c r="E60" s="229" t="s">
        <v>172</v>
      </c>
      <c r="F60" s="132" t="s">
        <v>196</v>
      </c>
      <c r="G60" s="119">
        <v>21245</v>
      </c>
      <c r="H60" s="120"/>
      <c r="I60" s="13">
        <v>0</v>
      </c>
      <c r="J60" s="12">
        <v>180</v>
      </c>
      <c r="K60" s="13">
        <v>3824100</v>
      </c>
    </row>
    <row r="61" spans="1:11" s="23" customFormat="1" ht="16.5" customHeight="1">
      <c r="A61" s="145">
        <f t="shared" si="0"/>
        <v>10</v>
      </c>
      <c r="B61" s="100" t="s">
        <v>51</v>
      </c>
      <c r="C61" s="99">
        <v>41941</v>
      </c>
      <c r="D61" s="104" t="s">
        <v>53</v>
      </c>
      <c r="E61" s="229" t="s">
        <v>172</v>
      </c>
      <c r="F61" s="105" t="s">
        <v>55</v>
      </c>
      <c r="G61" s="106"/>
      <c r="H61" s="120"/>
      <c r="I61" s="13"/>
      <c r="J61" s="103"/>
      <c r="K61" s="13">
        <v>1031760</v>
      </c>
    </row>
    <row r="62" spans="1:11" s="23" customFormat="1" ht="16.5" customHeight="1">
      <c r="A62" s="145">
        <f t="shared" si="0"/>
        <v>11</v>
      </c>
      <c r="B62" s="100" t="s">
        <v>209</v>
      </c>
      <c r="C62" s="99">
        <v>41969</v>
      </c>
      <c r="D62" s="104" t="s">
        <v>210</v>
      </c>
      <c r="E62" s="229" t="s">
        <v>172</v>
      </c>
      <c r="F62" s="105" t="s">
        <v>50</v>
      </c>
      <c r="G62" s="106">
        <v>21246</v>
      </c>
      <c r="H62" s="120">
        <v>41760</v>
      </c>
      <c r="I62" s="13">
        <v>887232960</v>
      </c>
      <c r="J62" s="103"/>
      <c r="K62" s="13"/>
    </row>
    <row r="63" spans="1:11" s="23" customFormat="1" ht="16.5" customHeight="1">
      <c r="A63" s="145">
        <f t="shared" si="0"/>
        <v>11</v>
      </c>
      <c r="B63" s="100" t="s">
        <v>48</v>
      </c>
      <c r="C63" s="99">
        <v>41971</v>
      </c>
      <c r="D63" s="94" t="s">
        <v>201</v>
      </c>
      <c r="E63" s="229" t="s">
        <v>172</v>
      </c>
      <c r="F63" s="101" t="s">
        <v>49</v>
      </c>
      <c r="G63" s="102">
        <v>21410</v>
      </c>
      <c r="H63" s="120"/>
      <c r="I63" s="13"/>
      <c r="J63" s="103">
        <v>39600</v>
      </c>
      <c r="K63" s="13">
        <v>847836000</v>
      </c>
    </row>
    <row r="64" spans="1:11" s="23" customFormat="1" ht="16.5" customHeight="1">
      <c r="A64" s="145">
        <f t="shared" si="0"/>
        <v>12</v>
      </c>
      <c r="B64" s="31" t="s">
        <v>48</v>
      </c>
      <c r="C64" s="26">
        <v>41977</v>
      </c>
      <c r="D64" s="30" t="s">
        <v>211</v>
      </c>
      <c r="E64" s="229" t="s">
        <v>172</v>
      </c>
      <c r="F64" s="132" t="s">
        <v>49</v>
      </c>
      <c r="G64" s="110">
        <v>21330</v>
      </c>
      <c r="H64" s="120"/>
      <c r="I64" s="13"/>
      <c r="J64" s="103">
        <v>1894.96</v>
      </c>
      <c r="K64" s="13">
        <v>40419497</v>
      </c>
    </row>
    <row r="65" spans="1:11" s="23" customFormat="1" ht="16.5" customHeight="1">
      <c r="A65" s="145">
        <f t="shared" si="0"/>
        <v>12</v>
      </c>
      <c r="B65" s="31" t="s">
        <v>51</v>
      </c>
      <c r="C65" s="26">
        <v>41977</v>
      </c>
      <c r="D65" s="30" t="s">
        <v>206</v>
      </c>
      <c r="E65" s="229" t="s">
        <v>172</v>
      </c>
      <c r="F65" s="132" t="s">
        <v>196</v>
      </c>
      <c r="G65" s="110">
        <v>21330</v>
      </c>
      <c r="H65" s="120"/>
      <c r="I65" s="13"/>
      <c r="J65" s="103">
        <v>59.4</v>
      </c>
      <c r="K65" s="13">
        <v>1267002</v>
      </c>
    </row>
    <row r="66" spans="1:11" s="23" customFormat="1" ht="16.5" customHeight="1">
      <c r="A66" s="145">
        <f t="shared" si="0"/>
        <v>12</v>
      </c>
      <c r="B66" s="100" t="s">
        <v>51</v>
      </c>
      <c r="C66" s="99">
        <v>41977</v>
      </c>
      <c r="D66" s="94" t="s">
        <v>207</v>
      </c>
      <c r="E66" s="229" t="s">
        <v>172</v>
      </c>
      <c r="F66" s="101" t="s">
        <v>60</v>
      </c>
      <c r="G66" s="102">
        <v>21330</v>
      </c>
      <c r="H66" s="120"/>
      <c r="I66" s="13"/>
      <c r="J66" s="103">
        <v>5.94</v>
      </c>
      <c r="K66" s="13">
        <v>126760</v>
      </c>
    </row>
    <row r="67" spans="1:11" s="129" customFormat="1" ht="16.5" customHeight="1">
      <c r="A67" s="145">
        <f t="shared" si="0"/>
        <v>12</v>
      </c>
      <c r="B67" s="125" t="s">
        <v>51</v>
      </c>
      <c r="C67" s="124">
        <v>41977</v>
      </c>
      <c r="D67" s="126" t="s">
        <v>208</v>
      </c>
      <c r="E67" s="229" t="s">
        <v>172</v>
      </c>
      <c r="F67" s="127" t="s">
        <v>55</v>
      </c>
      <c r="G67" s="46">
        <v>21330</v>
      </c>
      <c r="H67" s="131"/>
      <c r="I67" s="13"/>
      <c r="J67" s="47">
        <v>29.7</v>
      </c>
      <c r="K67" s="45">
        <v>633501</v>
      </c>
    </row>
    <row r="68" spans="1:11" s="23" customFormat="1" ht="16.5" customHeight="1">
      <c r="A68" s="145">
        <f t="shared" si="0"/>
        <v>12</v>
      </c>
      <c r="B68" s="100" t="s">
        <v>51</v>
      </c>
      <c r="C68" s="99">
        <v>41977</v>
      </c>
      <c r="D68" s="94" t="s">
        <v>198</v>
      </c>
      <c r="E68" s="229" t="s">
        <v>172</v>
      </c>
      <c r="F68" s="101" t="s">
        <v>196</v>
      </c>
      <c r="G68" s="102">
        <v>21330</v>
      </c>
      <c r="H68" s="120"/>
      <c r="I68" s="13"/>
      <c r="J68" s="103">
        <v>170</v>
      </c>
      <c r="K68" s="13">
        <v>3626100</v>
      </c>
    </row>
    <row r="69" spans="1:11" s="23" customFormat="1" ht="16.5" customHeight="1">
      <c r="A69" s="145">
        <f t="shared" si="0"/>
        <v>12</v>
      </c>
      <c r="B69" s="27" t="s">
        <v>51</v>
      </c>
      <c r="C69" s="26">
        <v>41977</v>
      </c>
      <c r="D69" s="28" t="s">
        <v>53</v>
      </c>
      <c r="E69" s="229" t="s">
        <v>172</v>
      </c>
      <c r="F69" s="29" t="s">
        <v>59</v>
      </c>
      <c r="G69" s="110"/>
      <c r="H69" s="120"/>
      <c r="I69" s="13">
        <v>6675900</v>
      </c>
      <c r="J69" s="12"/>
      <c r="K69" s="13"/>
    </row>
    <row r="70" spans="1:11" s="23" customFormat="1" ht="16.5" customHeight="1">
      <c r="A70" s="145">
        <f t="shared" si="0"/>
        <v>5</v>
      </c>
      <c r="B70" s="27" t="s">
        <v>48</v>
      </c>
      <c r="C70" s="26">
        <v>41772</v>
      </c>
      <c r="D70" s="28" t="s">
        <v>163</v>
      </c>
      <c r="E70" s="28" t="s">
        <v>46</v>
      </c>
      <c r="F70" s="29" t="s">
        <v>49</v>
      </c>
      <c r="G70" s="110">
        <v>21080</v>
      </c>
      <c r="H70" s="120"/>
      <c r="I70" s="13">
        <v>0</v>
      </c>
      <c r="J70" s="12">
        <v>14464.04</v>
      </c>
      <c r="K70" s="13">
        <v>304901963</v>
      </c>
    </row>
    <row r="71" spans="1:11" s="23" customFormat="1" ht="16.5" customHeight="1">
      <c r="A71" s="145">
        <f t="shared" ref="A71:A138" si="2">IF(C71&lt;&gt;"",MONTH(C71),"")</f>
        <v>5</v>
      </c>
      <c r="B71" s="27" t="s">
        <v>51</v>
      </c>
      <c r="C71" s="26">
        <v>41772</v>
      </c>
      <c r="D71" s="28" t="s">
        <v>198</v>
      </c>
      <c r="E71" s="28" t="s">
        <v>46</v>
      </c>
      <c r="F71" s="29" t="s">
        <v>196</v>
      </c>
      <c r="G71" s="110">
        <v>21080</v>
      </c>
      <c r="H71" s="120"/>
      <c r="I71" s="13">
        <v>0</v>
      </c>
      <c r="J71" s="12">
        <v>10.96</v>
      </c>
      <c r="K71" s="13">
        <v>231037</v>
      </c>
    </row>
    <row r="72" spans="1:11" s="23" customFormat="1" ht="16.5" customHeight="1">
      <c r="A72" s="145">
        <f t="shared" si="2"/>
        <v>5</v>
      </c>
      <c r="B72" s="31" t="s">
        <v>212</v>
      </c>
      <c r="C72" s="26">
        <v>41782</v>
      </c>
      <c r="D72" s="30" t="s">
        <v>184</v>
      </c>
      <c r="E72" s="28" t="s">
        <v>46</v>
      </c>
      <c r="F72" s="118" t="s">
        <v>50</v>
      </c>
      <c r="G72" s="110">
        <v>21036</v>
      </c>
      <c r="H72" s="120">
        <v>34316</v>
      </c>
      <c r="I72" s="13">
        <v>721871376</v>
      </c>
      <c r="J72" s="12"/>
      <c r="K72" s="13">
        <v>0</v>
      </c>
    </row>
    <row r="73" spans="1:11" s="23" customFormat="1" ht="17.25" customHeight="1">
      <c r="A73" s="145">
        <f t="shared" si="2"/>
        <v>5</v>
      </c>
      <c r="B73" s="31" t="s">
        <v>212</v>
      </c>
      <c r="C73" s="26">
        <v>41782</v>
      </c>
      <c r="D73" s="30" t="s">
        <v>184</v>
      </c>
      <c r="E73" s="28" t="s">
        <v>46</v>
      </c>
      <c r="F73" s="118" t="s">
        <v>50</v>
      </c>
      <c r="G73" s="110">
        <v>21036</v>
      </c>
      <c r="H73" s="120">
        <v>4536</v>
      </c>
      <c r="I73" s="13">
        <v>95419296</v>
      </c>
      <c r="J73" s="12"/>
      <c r="K73" s="13">
        <v>0</v>
      </c>
    </row>
    <row r="74" spans="1:11" s="23" customFormat="1" ht="16.5" customHeight="1">
      <c r="A74" s="145">
        <f t="shared" si="2"/>
        <v>5</v>
      </c>
      <c r="B74" s="100" t="s">
        <v>212</v>
      </c>
      <c r="C74" s="99">
        <v>41782</v>
      </c>
      <c r="D74" s="94" t="s">
        <v>213</v>
      </c>
      <c r="E74" s="28" t="s">
        <v>46</v>
      </c>
      <c r="F74" s="101" t="s">
        <v>50</v>
      </c>
      <c r="G74" s="102">
        <v>21036</v>
      </c>
      <c r="H74" s="120">
        <v>7488</v>
      </c>
      <c r="I74" s="13">
        <v>157517568</v>
      </c>
      <c r="J74" s="103"/>
      <c r="K74" s="13">
        <v>0</v>
      </c>
    </row>
    <row r="75" spans="1:11" s="23" customFormat="1" ht="16.5" customHeight="1">
      <c r="A75" s="145">
        <f t="shared" si="2"/>
        <v>6</v>
      </c>
      <c r="B75" s="31" t="s">
        <v>48</v>
      </c>
      <c r="C75" s="26">
        <v>41793</v>
      </c>
      <c r="D75" s="30" t="s">
        <v>163</v>
      </c>
      <c r="E75" s="28" t="s">
        <v>46</v>
      </c>
      <c r="F75" s="132" t="s">
        <v>49</v>
      </c>
      <c r="G75" s="102">
        <v>21180</v>
      </c>
      <c r="H75" s="120"/>
      <c r="I75" s="13">
        <v>0</v>
      </c>
      <c r="J75" s="12">
        <v>31844.48</v>
      </c>
      <c r="K75" s="13">
        <v>674466086</v>
      </c>
    </row>
    <row r="76" spans="1:11" s="23" customFormat="1" ht="16.5" customHeight="1">
      <c r="A76" s="145">
        <f t="shared" si="2"/>
        <v>6</v>
      </c>
      <c r="B76" s="31" t="s">
        <v>51</v>
      </c>
      <c r="C76" s="26">
        <v>41793</v>
      </c>
      <c r="D76" s="30" t="s">
        <v>214</v>
      </c>
      <c r="E76" s="28" t="s">
        <v>46</v>
      </c>
      <c r="F76" s="132" t="s">
        <v>196</v>
      </c>
      <c r="G76" s="102">
        <v>21180</v>
      </c>
      <c r="H76" s="120"/>
      <c r="I76" s="13">
        <v>0</v>
      </c>
      <c r="J76" s="12">
        <v>15.93</v>
      </c>
      <c r="K76" s="13">
        <v>337397</v>
      </c>
    </row>
    <row r="77" spans="1:11" s="23" customFormat="1" ht="16.5" customHeight="1">
      <c r="A77" s="145">
        <f t="shared" si="2"/>
        <v>6</v>
      </c>
      <c r="B77" s="31" t="s">
        <v>51</v>
      </c>
      <c r="C77" s="26">
        <v>41793</v>
      </c>
      <c r="D77" s="28" t="s">
        <v>215</v>
      </c>
      <c r="E77" s="28" t="s">
        <v>46</v>
      </c>
      <c r="F77" s="118" t="s">
        <v>60</v>
      </c>
      <c r="G77" s="102">
        <v>21180</v>
      </c>
      <c r="H77" s="120"/>
      <c r="I77" s="13">
        <v>0</v>
      </c>
      <c r="J77" s="12">
        <v>1.59</v>
      </c>
      <c r="K77" s="13">
        <v>33676</v>
      </c>
    </row>
    <row r="78" spans="1:11" s="23" customFormat="1" ht="16.5" customHeight="1">
      <c r="A78" s="145">
        <f t="shared" si="2"/>
        <v>6</v>
      </c>
      <c r="B78" s="31" t="s">
        <v>51</v>
      </c>
      <c r="C78" s="26">
        <v>41793</v>
      </c>
      <c r="D78" s="28" t="s">
        <v>198</v>
      </c>
      <c r="E78" s="28" t="s">
        <v>46</v>
      </c>
      <c r="F78" s="118" t="s">
        <v>196</v>
      </c>
      <c r="G78" s="102">
        <v>21180</v>
      </c>
      <c r="H78" s="120"/>
      <c r="I78" s="13">
        <v>0</v>
      </c>
      <c r="J78" s="12">
        <v>3</v>
      </c>
      <c r="K78" s="13">
        <v>63540</v>
      </c>
    </row>
    <row r="79" spans="1:11" s="115" customFormat="1" ht="15.75">
      <c r="A79" s="145">
        <f t="shared" si="2"/>
        <v>6</v>
      </c>
      <c r="B79" s="27" t="s">
        <v>51</v>
      </c>
      <c r="C79" s="26">
        <v>41793</v>
      </c>
      <c r="D79" s="28" t="s">
        <v>53</v>
      </c>
      <c r="E79" s="28" t="s">
        <v>46</v>
      </c>
      <c r="F79" s="27" t="s">
        <v>59</v>
      </c>
      <c r="G79" s="110"/>
      <c r="H79" s="130"/>
      <c r="I79" s="13">
        <v>5225459</v>
      </c>
      <c r="J79" s="12"/>
      <c r="K79" s="13">
        <v>0</v>
      </c>
    </row>
    <row r="80" spans="1:11" s="115" customFormat="1" ht="15.75">
      <c r="A80" s="145">
        <f t="shared" si="2"/>
        <v>8</v>
      </c>
      <c r="B80" s="31" t="s">
        <v>48</v>
      </c>
      <c r="C80" s="26">
        <v>41879</v>
      </c>
      <c r="D80" s="30" t="s">
        <v>163</v>
      </c>
      <c r="E80" s="28" t="s">
        <v>46</v>
      </c>
      <c r="F80" s="29" t="s">
        <v>49</v>
      </c>
      <c r="G80" s="110">
        <v>21175</v>
      </c>
      <c r="H80" s="120"/>
      <c r="I80" s="13">
        <v>0</v>
      </c>
      <c r="J80" s="39">
        <v>17239.91</v>
      </c>
      <c r="K80" s="13">
        <v>365055094</v>
      </c>
    </row>
    <row r="81" spans="1:12" s="115" customFormat="1" ht="15.75">
      <c r="A81" s="145">
        <f t="shared" si="2"/>
        <v>8</v>
      </c>
      <c r="B81" s="27" t="s">
        <v>51</v>
      </c>
      <c r="C81" s="26">
        <v>41879</v>
      </c>
      <c r="D81" s="28" t="s">
        <v>214</v>
      </c>
      <c r="E81" s="28" t="s">
        <v>46</v>
      </c>
      <c r="F81" s="29" t="s">
        <v>196</v>
      </c>
      <c r="G81" s="110">
        <v>21175</v>
      </c>
      <c r="H81" s="130"/>
      <c r="I81" s="13">
        <v>0</v>
      </c>
      <c r="J81" s="12">
        <v>8.6300000000000008</v>
      </c>
      <c r="K81" s="13">
        <v>182740</v>
      </c>
    </row>
    <row r="82" spans="1:12" s="115" customFormat="1" ht="15.75">
      <c r="A82" s="145">
        <f t="shared" si="2"/>
        <v>8</v>
      </c>
      <c r="B82" s="27" t="s">
        <v>51</v>
      </c>
      <c r="C82" s="26">
        <v>41879</v>
      </c>
      <c r="D82" s="28" t="s">
        <v>215</v>
      </c>
      <c r="E82" s="28" t="s">
        <v>46</v>
      </c>
      <c r="F82" s="29" t="s">
        <v>60</v>
      </c>
      <c r="G82" s="110">
        <v>21175</v>
      </c>
      <c r="H82" s="130"/>
      <c r="I82" s="13">
        <v>0</v>
      </c>
      <c r="J82" s="12">
        <v>0.86</v>
      </c>
      <c r="K82" s="13">
        <v>18211</v>
      </c>
    </row>
    <row r="83" spans="1:12" s="115" customFormat="1" ht="15.75">
      <c r="A83" s="145">
        <f t="shared" si="2"/>
        <v>8</v>
      </c>
      <c r="B83" s="27" t="s">
        <v>51</v>
      </c>
      <c r="C83" s="26">
        <v>41879</v>
      </c>
      <c r="D83" s="30" t="s">
        <v>52</v>
      </c>
      <c r="E83" s="28" t="s">
        <v>46</v>
      </c>
      <c r="F83" s="118" t="s">
        <v>196</v>
      </c>
      <c r="G83" s="110">
        <v>21175</v>
      </c>
      <c r="H83" s="120"/>
      <c r="I83" s="13">
        <v>0</v>
      </c>
      <c r="J83" s="39">
        <v>3</v>
      </c>
      <c r="K83" s="13">
        <v>63525</v>
      </c>
    </row>
    <row r="84" spans="1:12" s="115" customFormat="1" ht="15.75">
      <c r="A84" s="145">
        <f t="shared" si="2"/>
        <v>9</v>
      </c>
      <c r="B84" s="27" t="s">
        <v>216</v>
      </c>
      <c r="C84" s="26">
        <v>41898</v>
      </c>
      <c r="D84" s="30" t="s">
        <v>217</v>
      </c>
      <c r="E84" s="28" t="s">
        <v>46</v>
      </c>
      <c r="F84" s="118" t="s">
        <v>50</v>
      </c>
      <c r="G84" s="110">
        <v>21246</v>
      </c>
      <c r="H84" s="120">
        <v>46506.400000000001</v>
      </c>
      <c r="I84" s="13">
        <v>988074974</v>
      </c>
      <c r="J84" s="12"/>
      <c r="K84" s="13">
        <v>0</v>
      </c>
    </row>
    <row r="85" spans="1:12" s="115" customFormat="1" ht="15.75">
      <c r="A85" s="145">
        <f t="shared" si="2"/>
        <v>9</v>
      </c>
      <c r="B85" s="27" t="s">
        <v>216</v>
      </c>
      <c r="C85" s="26">
        <v>41898</v>
      </c>
      <c r="D85" s="28" t="s">
        <v>218</v>
      </c>
      <c r="E85" s="28" t="s">
        <v>46</v>
      </c>
      <c r="F85" s="27" t="s">
        <v>50</v>
      </c>
      <c r="G85" s="110">
        <v>21246</v>
      </c>
      <c r="H85" s="130">
        <v>11880</v>
      </c>
      <c r="I85" s="13">
        <v>252402480</v>
      </c>
      <c r="J85" s="12"/>
      <c r="K85" s="13">
        <v>0</v>
      </c>
    </row>
    <row r="86" spans="1:12" s="115" customFormat="1" ht="15.75">
      <c r="A86" s="145">
        <f t="shared" si="2"/>
        <v>9</v>
      </c>
      <c r="B86" s="31" t="s">
        <v>48</v>
      </c>
      <c r="C86" s="26">
        <v>41906</v>
      </c>
      <c r="D86" s="30" t="s">
        <v>163</v>
      </c>
      <c r="E86" s="28" t="s">
        <v>46</v>
      </c>
      <c r="F86" s="29" t="s">
        <v>49</v>
      </c>
      <c r="G86" s="110">
        <v>21195</v>
      </c>
      <c r="H86" s="120"/>
      <c r="I86" s="13">
        <v>0</v>
      </c>
      <c r="J86" s="39">
        <v>41108.370000000003</v>
      </c>
      <c r="K86" s="13">
        <v>871291902</v>
      </c>
    </row>
    <row r="87" spans="1:12" s="115" customFormat="1" ht="15.75">
      <c r="A87" s="145">
        <f t="shared" ref="A87" si="3">IF(C87&lt;&gt;"",MONTH(C87),"")</f>
        <v>9</v>
      </c>
      <c r="B87" s="31" t="s">
        <v>51</v>
      </c>
      <c r="C87" s="26">
        <v>41906</v>
      </c>
      <c r="D87" s="30" t="s">
        <v>219</v>
      </c>
      <c r="E87" s="28" t="s">
        <v>46</v>
      </c>
      <c r="F87" s="29" t="s">
        <v>196</v>
      </c>
      <c r="G87" s="110">
        <v>21195</v>
      </c>
      <c r="H87" s="120"/>
      <c r="I87" s="13">
        <v>0</v>
      </c>
      <c r="J87" s="39">
        <v>20.57</v>
      </c>
      <c r="K87" s="13">
        <v>435981</v>
      </c>
    </row>
    <row r="88" spans="1:12" s="115" customFormat="1" ht="15.75">
      <c r="A88" s="145">
        <f t="shared" si="2"/>
        <v>9</v>
      </c>
      <c r="B88" s="27" t="s">
        <v>51</v>
      </c>
      <c r="C88" s="26">
        <v>41906</v>
      </c>
      <c r="D88" s="28" t="s">
        <v>220</v>
      </c>
      <c r="E88" s="28" t="s">
        <v>46</v>
      </c>
      <c r="F88" s="29" t="s">
        <v>60</v>
      </c>
      <c r="G88" s="110">
        <v>21195</v>
      </c>
      <c r="H88" s="130"/>
      <c r="I88" s="13">
        <v>0</v>
      </c>
      <c r="J88" s="12">
        <v>2.06</v>
      </c>
      <c r="K88" s="13">
        <v>43662</v>
      </c>
    </row>
    <row r="89" spans="1:12" s="115" customFormat="1" ht="15.75">
      <c r="A89" s="145">
        <f t="shared" si="2"/>
        <v>9</v>
      </c>
      <c r="B89" s="27" t="s">
        <v>51</v>
      </c>
      <c r="C89" s="26">
        <v>41906</v>
      </c>
      <c r="D89" s="28" t="s">
        <v>61</v>
      </c>
      <c r="E89" s="28" t="s">
        <v>46</v>
      </c>
      <c r="F89" s="27" t="s">
        <v>196</v>
      </c>
      <c r="G89" s="110">
        <v>21195</v>
      </c>
      <c r="H89" s="120"/>
      <c r="I89" s="13">
        <v>0</v>
      </c>
      <c r="J89" s="39">
        <v>3</v>
      </c>
      <c r="K89" s="13">
        <v>63585</v>
      </c>
    </row>
    <row r="90" spans="1:12" s="115" customFormat="1" ht="15.75">
      <c r="A90" s="145">
        <f t="shared" si="2"/>
        <v>9</v>
      </c>
      <c r="B90" s="27" t="s">
        <v>51</v>
      </c>
      <c r="C90" s="26">
        <v>41906</v>
      </c>
      <c r="D90" s="28" t="s">
        <v>53</v>
      </c>
      <c r="E90" s="28" t="s">
        <v>46</v>
      </c>
      <c r="F90" s="27" t="s">
        <v>55</v>
      </c>
      <c r="G90" s="110"/>
      <c r="H90" s="120"/>
      <c r="I90" s="13">
        <v>0</v>
      </c>
      <c r="J90" s="12"/>
      <c r="K90" s="13">
        <v>3322754</v>
      </c>
    </row>
    <row r="91" spans="1:12" s="115" customFormat="1" ht="15.75">
      <c r="A91" s="145">
        <f t="shared" si="2"/>
        <v>12</v>
      </c>
      <c r="B91" s="27" t="s">
        <v>48</v>
      </c>
      <c r="C91" s="26">
        <v>41978</v>
      </c>
      <c r="D91" s="28" t="s">
        <v>221</v>
      </c>
      <c r="E91" s="28" t="s">
        <v>46</v>
      </c>
      <c r="F91" s="27" t="s">
        <v>49</v>
      </c>
      <c r="G91" s="110">
        <v>21380</v>
      </c>
      <c r="H91" s="120"/>
      <c r="I91" s="13"/>
      <c r="J91" s="39">
        <v>15446.9</v>
      </c>
      <c r="K91" s="13">
        <v>330254722</v>
      </c>
    </row>
    <row r="92" spans="1:12" s="115" customFormat="1" ht="15.75">
      <c r="A92" s="145">
        <f t="shared" ref="A92" si="4">IF(C92&lt;&gt;"",MONTH(C92),"")</f>
        <v>1</v>
      </c>
      <c r="B92" s="27" t="s">
        <v>222</v>
      </c>
      <c r="C92" s="26">
        <v>41654</v>
      </c>
      <c r="D92" s="28" t="s">
        <v>186</v>
      </c>
      <c r="E92" s="28" t="s">
        <v>173</v>
      </c>
      <c r="F92" s="27" t="s">
        <v>50</v>
      </c>
      <c r="G92" s="110">
        <v>21036</v>
      </c>
      <c r="H92" s="120">
        <v>1900.8</v>
      </c>
      <c r="I92" s="13">
        <v>39985229</v>
      </c>
      <c r="J92" s="39"/>
      <c r="K92" s="13">
        <v>0</v>
      </c>
    </row>
    <row r="93" spans="1:12" s="115" customFormat="1" ht="15.75">
      <c r="A93" s="145">
        <f t="shared" ref="A93" si="5">IF(C93&lt;&gt;"",MONTH(C93),"")</f>
        <v>1</v>
      </c>
      <c r="B93" s="27" t="s">
        <v>222</v>
      </c>
      <c r="C93" s="26">
        <v>41654</v>
      </c>
      <c r="D93" s="28" t="s">
        <v>184</v>
      </c>
      <c r="E93" s="28" t="s">
        <v>173</v>
      </c>
      <c r="F93" s="27" t="s">
        <v>50</v>
      </c>
      <c r="G93" s="110">
        <v>21036</v>
      </c>
      <c r="H93" s="120">
        <v>3521.6</v>
      </c>
      <c r="I93" s="13">
        <v>74080378</v>
      </c>
      <c r="J93" s="39"/>
      <c r="K93" s="13">
        <v>0</v>
      </c>
    </row>
    <row r="94" spans="1:12" s="115" customFormat="1" ht="15.75">
      <c r="A94" s="145">
        <f t="shared" si="2"/>
        <v>12</v>
      </c>
      <c r="B94" s="31" t="s">
        <v>48</v>
      </c>
      <c r="C94" s="26">
        <v>41990</v>
      </c>
      <c r="D94" s="28" t="s">
        <v>223</v>
      </c>
      <c r="E94" s="28" t="s">
        <v>173</v>
      </c>
      <c r="F94" s="118" t="s">
        <v>49</v>
      </c>
      <c r="G94" s="110">
        <v>21380</v>
      </c>
      <c r="H94" s="130"/>
      <c r="I94" s="13">
        <v>0</v>
      </c>
      <c r="J94" s="12">
        <v>5419.77</v>
      </c>
      <c r="K94" s="13">
        <v>115874683</v>
      </c>
    </row>
    <row r="95" spans="1:12" s="115" customFormat="1" ht="15.75">
      <c r="A95" s="145">
        <f t="shared" si="2"/>
        <v>12</v>
      </c>
      <c r="B95" s="31" t="s">
        <v>51</v>
      </c>
      <c r="C95" s="26">
        <v>41990</v>
      </c>
      <c r="D95" s="28" t="s">
        <v>57</v>
      </c>
      <c r="E95" s="28" t="s">
        <v>173</v>
      </c>
      <c r="F95" s="118" t="s">
        <v>196</v>
      </c>
      <c r="G95" s="110">
        <v>21380</v>
      </c>
      <c r="H95" s="130"/>
      <c r="I95" s="13">
        <v>0</v>
      </c>
      <c r="J95" s="12">
        <v>2.39</v>
      </c>
      <c r="K95" s="13">
        <v>51098</v>
      </c>
    </row>
    <row r="96" spans="1:12" s="115" customFormat="1" ht="15.75">
      <c r="A96" s="145">
        <f t="shared" si="2"/>
        <v>12</v>
      </c>
      <c r="B96" s="27" t="s">
        <v>51</v>
      </c>
      <c r="C96" s="26">
        <v>41990</v>
      </c>
      <c r="D96" s="28" t="s">
        <v>58</v>
      </c>
      <c r="E96" s="28" t="s">
        <v>173</v>
      </c>
      <c r="F96" s="118" t="s">
        <v>60</v>
      </c>
      <c r="G96" s="110">
        <v>21380</v>
      </c>
      <c r="H96" s="130"/>
      <c r="I96" s="13">
        <v>0</v>
      </c>
      <c r="J96" s="12">
        <v>0.24</v>
      </c>
      <c r="K96" s="13">
        <v>5131</v>
      </c>
      <c r="L96" s="23">
        <v>1</v>
      </c>
    </row>
    <row r="97" spans="1:12" s="115" customFormat="1" ht="15.75">
      <c r="A97" s="145">
        <f t="shared" ref="A97:A98" si="6">IF(C97&lt;&gt;"",MONTH(C97),"")</f>
        <v>12</v>
      </c>
      <c r="B97" s="27" t="s">
        <v>51</v>
      </c>
      <c r="C97" s="26">
        <v>41990</v>
      </c>
      <c r="D97" s="28" t="s">
        <v>53</v>
      </c>
      <c r="E97" s="28" t="s">
        <v>173</v>
      </c>
      <c r="F97" s="118" t="s">
        <v>59</v>
      </c>
      <c r="G97" s="110"/>
      <c r="H97" s="130"/>
      <c r="I97" s="13">
        <v>1865305</v>
      </c>
      <c r="J97" s="12"/>
      <c r="K97" s="13">
        <v>0</v>
      </c>
    </row>
    <row r="98" spans="1:12" s="115" customFormat="1" ht="15.75">
      <c r="A98" s="145">
        <f t="shared" si="6"/>
        <v>1</v>
      </c>
      <c r="B98" s="27" t="s">
        <v>48</v>
      </c>
      <c r="C98" s="26">
        <v>41642</v>
      </c>
      <c r="D98" s="28" t="s">
        <v>224</v>
      </c>
      <c r="E98" s="30" t="s">
        <v>42</v>
      </c>
      <c r="F98" s="118" t="s">
        <v>49</v>
      </c>
      <c r="G98" s="110">
        <v>21075</v>
      </c>
      <c r="H98" s="130"/>
      <c r="I98" s="13">
        <v>0</v>
      </c>
      <c r="J98" s="12">
        <v>1177.3900000000001</v>
      </c>
      <c r="K98" s="13">
        <v>24813494</v>
      </c>
      <c r="L98" s="23">
        <v>1</v>
      </c>
    </row>
    <row r="99" spans="1:12" s="115" customFormat="1" ht="15.75">
      <c r="A99" s="145">
        <f t="shared" ref="A99" si="7">IF(C99&lt;&gt;"",MONTH(C99),"")</f>
        <v>1</v>
      </c>
      <c r="B99" s="27" t="s">
        <v>51</v>
      </c>
      <c r="C99" s="26">
        <v>41642</v>
      </c>
      <c r="D99" s="28" t="s">
        <v>167</v>
      </c>
      <c r="E99" s="30" t="s">
        <v>42</v>
      </c>
      <c r="F99" s="118" t="s">
        <v>55</v>
      </c>
      <c r="G99" s="110">
        <v>21075</v>
      </c>
      <c r="H99" s="130"/>
      <c r="I99" s="13">
        <v>0</v>
      </c>
      <c r="J99" s="12">
        <v>18.809999999999999</v>
      </c>
      <c r="K99" s="13">
        <v>396421</v>
      </c>
    </row>
    <row r="100" spans="1:12" s="115" customFormat="1" ht="15.75">
      <c r="A100" s="145">
        <f t="shared" si="2"/>
        <v>1</v>
      </c>
      <c r="B100" s="31" t="s">
        <v>51</v>
      </c>
      <c r="C100" s="26">
        <v>41642</v>
      </c>
      <c r="D100" s="28" t="s">
        <v>61</v>
      </c>
      <c r="E100" s="30" t="s">
        <v>42</v>
      </c>
      <c r="F100" s="118" t="s">
        <v>196</v>
      </c>
      <c r="G100" s="110">
        <v>21075</v>
      </c>
      <c r="H100" s="130"/>
      <c r="I100" s="13">
        <v>0</v>
      </c>
      <c r="J100" s="12">
        <v>85</v>
      </c>
      <c r="K100" s="13">
        <v>1791375</v>
      </c>
    </row>
    <row r="101" spans="1:12" s="115" customFormat="1" ht="15.75">
      <c r="A101" s="145">
        <f t="shared" si="2"/>
        <v>1</v>
      </c>
      <c r="B101" s="27" t="s">
        <v>48</v>
      </c>
      <c r="C101" s="26">
        <v>41642</v>
      </c>
      <c r="D101" s="28" t="s">
        <v>224</v>
      </c>
      <c r="E101" s="30" t="s">
        <v>42</v>
      </c>
      <c r="F101" s="118" t="s">
        <v>49</v>
      </c>
      <c r="G101" s="110">
        <v>21075</v>
      </c>
      <c r="H101" s="130"/>
      <c r="I101" s="13">
        <v>0</v>
      </c>
      <c r="J101" s="12">
        <v>1146.3599999999999</v>
      </c>
      <c r="K101" s="13">
        <v>24159537</v>
      </c>
      <c r="L101" s="23">
        <v>1</v>
      </c>
    </row>
    <row r="102" spans="1:12" s="115" customFormat="1" ht="15.75">
      <c r="A102" s="145">
        <f t="shared" si="2"/>
        <v>1</v>
      </c>
      <c r="B102" s="27" t="s">
        <v>51</v>
      </c>
      <c r="C102" s="26">
        <v>41642</v>
      </c>
      <c r="D102" s="28" t="s">
        <v>208</v>
      </c>
      <c r="E102" s="30" t="s">
        <v>42</v>
      </c>
      <c r="F102" s="118" t="s">
        <v>55</v>
      </c>
      <c r="G102" s="110">
        <v>21075</v>
      </c>
      <c r="H102" s="130"/>
      <c r="I102" s="13">
        <v>0</v>
      </c>
      <c r="J102" s="12">
        <v>18.64</v>
      </c>
      <c r="K102" s="13">
        <v>392838</v>
      </c>
    </row>
    <row r="103" spans="1:12" s="115" customFormat="1" ht="15.75">
      <c r="A103" s="145">
        <f t="shared" si="2"/>
        <v>1</v>
      </c>
      <c r="B103" s="27" t="s">
        <v>51</v>
      </c>
      <c r="C103" s="26">
        <v>41642</v>
      </c>
      <c r="D103" s="28" t="s">
        <v>61</v>
      </c>
      <c r="E103" s="30" t="s">
        <v>42</v>
      </c>
      <c r="F103" s="118" t="s">
        <v>196</v>
      </c>
      <c r="G103" s="110">
        <v>21075</v>
      </c>
      <c r="H103" s="130"/>
      <c r="I103" s="13">
        <v>0</v>
      </c>
      <c r="J103" s="12">
        <v>85</v>
      </c>
      <c r="K103" s="13">
        <v>1791375</v>
      </c>
    </row>
    <row r="104" spans="1:12" s="115" customFormat="1" ht="15.75">
      <c r="A104" s="145">
        <f t="shared" si="2"/>
        <v>1</v>
      </c>
      <c r="B104" s="27" t="s">
        <v>51</v>
      </c>
      <c r="C104" s="26">
        <v>41642</v>
      </c>
      <c r="D104" s="28" t="s">
        <v>53</v>
      </c>
      <c r="E104" s="30" t="s">
        <v>42</v>
      </c>
      <c r="F104" s="118" t="s">
        <v>59</v>
      </c>
      <c r="G104" s="110"/>
      <c r="H104" s="130"/>
      <c r="I104" s="13">
        <v>1621277</v>
      </c>
      <c r="J104" s="12"/>
      <c r="K104" s="13"/>
    </row>
    <row r="105" spans="1:12" s="115" customFormat="1" ht="15.75">
      <c r="A105" s="145">
        <f t="shared" si="2"/>
        <v>1</v>
      </c>
      <c r="B105" s="27" t="s">
        <v>225</v>
      </c>
      <c r="C105" s="26">
        <v>41648</v>
      </c>
      <c r="D105" s="28" t="s">
        <v>186</v>
      </c>
      <c r="E105" s="30" t="s">
        <v>42</v>
      </c>
      <c r="F105" s="118" t="s">
        <v>50</v>
      </c>
      <c r="G105" s="110">
        <v>21036</v>
      </c>
      <c r="H105" s="12">
        <v>21496.799999999999</v>
      </c>
      <c r="I105" s="13">
        <v>452206685</v>
      </c>
      <c r="J105" s="12"/>
      <c r="K105" s="13">
        <v>0</v>
      </c>
    </row>
    <row r="106" spans="1:12" s="115" customFormat="1" ht="15.75">
      <c r="A106" s="145">
        <f t="shared" si="2"/>
        <v>1</v>
      </c>
      <c r="B106" s="27" t="s">
        <v>48</v>
      </c>
      <c r="C106" s="26">
        <v>41649</v>
      </c>
      <c r="D106" s="28" t="s">
        <v>226</v>
      </c>
      <c r="E106" s="30" t="s">
        <v>42</v>
      </c>
      <c r="F106" s="118" t="s">
        <v>49</v>
      </c>
      <c r="G106" s="110">
        <v>21110</v>
      </c>
      <c r="H106" s="12"/>
      <c r="I106" s="13">
        <v>0</v>
      </c>
      <c r="J106" s="12">
        <v>20400</v>
      </c>
      <c r="K106" s="13">
        <v>430644000</v>
      </c>
    </row>
    <row r="107" spans="1:12" s="115" customFormat="1" ht="15.75">
      <c r="A107" s="145">
        <f t="shared" si="2"/>
        <v>1</v>
      </c>
      <c r="B107" s="27" t="s">
        <v>48</v>
      </c>
      <c r="C107" s="26">
        <v>41657</v>
      </c>
      <c r="D107" s="28" t="s">
        <v>163</v>
      </c>
      <c r="E107" s="30" t="s">
        <v>42</v>
      </c>
      <c r="F107" s="118" t="s">
        <v>49</v>
      </c>
      <c r="G107" s="110">
        <v>21070</v>
      </c>
      <c r="H107" s="12"/>
      <c r="I107" s="13">
        <v>0</v>
      </c>
      <c r="J107" s="12">
        <v>991.4</v>
      </c>
      <c r="K107" s="13">
        <v>20888798</v>
      </c>
    </row>
    <row r="108" spans="1:12" s="234" customFormat="1" ht="15.75">
      <c r="A108" s="226">
        <f t="shared" si="2"/>
        <v>1</v>
      </c>
      <c r="B108" s="227" t="s">
        <v>51</v>
      </c>
      <c r="C108" s="228">
        <v>41657</v>
      </c>
      <c r="D108" s="229" t="s">
        <v>167</v>
      </c>
      <c r="E108" s="30" t="s">
        <v>42</v>
      </c>
      <c r="F108" s="230" t="s">
        <v>55</v>
      </c>
      <c r="G108" s="231">
        <v>21070</v>
      </c>
      <c r="H108" s="232"/>
      <c r="I108" s="233">
        <v>0</v>
      </c>
      <c r="J108" s="232">
        <v>20.399999999999999</v>
      </c>
      <c r="K108" s="233">
        <v>429828</v>
      </c>
    </row>
    <row r="109" spans="1:12" s="234" customFormat="1" ht="15.75">
      <c r="A109" s="226">
        <f t="shared" ref="A109:A110" si="8">IF(C109&lt;&gt;"",MONTH(C109),"")</f>
        <v>1</v>
      </c>
      <c r="B109" s="227" t="s">
        <v>51</v>
      </c>
      <c r="C109" s="228">
        <v>41657</v>
      </c>
      <c r="D109" s="229" t="s">
        <v>61</v>
      </c>
      <c r="E109" s="30" t="s">
        <v>42</v>
      </c>
      <c r="F109" s="230" t="s">
        <v>196</v>
      </c>
      <c r="G109" s="231">
        <v>21070</v>
      </c>
      <c r="H109" s="232"/>
      <c r="I109" s="233">
        <v>0</v>
      </c>
      <c r="J109" s="232">
        <v>85</v>
      </c>
      <c r="K109" s="233">
        <v>1790950</v>
      </c>
    </row>
    <row r="110" spans="1:12" s="234" customFormat="1" ht="15.75">
      <c r="A110" s="226">
        <f t="shared" si="8"/>
        <v>1</v>
      </c>
      <c r="B110" s="227" t="s">
        <v>51</v>
      </c>
      <c r="C110" s="228">
        <v>41657</v>
      </c>
      <c r="D110" s="229" t="s">
        <v>53</v>
      </c>
      <c r="E110" s="30" t="s">
        <v>42</v>
      </c>
      <c r="F110" s="230" t="s">
        <v>59</v>
      </c>
      <c r="G110" s="231"/>
      <c r="H110" s="232"/>
      <c r="I110" s="233">
        <v>1546891</v>
      </c>
      <c r="J110" s="232"/>
      <c r="K110" s="233"/>
    </row>
    <row r="111" spans="1:12" s="234" customFormat="1" ht="15.75">
      <c r="A111" s="226">
        <f t="shared" ref="A111:A118" si="9">IF(C111&lt;&gt;"",MONTH(C111),"")</f>
        <v>4</v>
      </c>
      <c r="B111" s="227" t="s">
        <v>227</v>
      </c>
      <c r="C111" s="228">
        <v>41732</v>
      </c>
      <c r="D111" s="229" t="s">
        <v>193</v>
      </c>
      <c r="E111" s="30" t="s">
        <v>42</v>
      </c>
      <c r="F111" s="230" t="s">
        <v>50</v>
      </c>
      <c r="G111" s="231">
        <v>21036</v>
      </c>
      <c r="H111" s="232">
        <v>7840</v>
      </c>
      <c r="I111" s="233">
        <v>164922240</v>
      </c>
      <c r="J111" s="232"/>
      <c r="K111" s="233">
        <v>0</v>
      </c>
    </row>
    <row r="112" spans="1:12" s="115" customFormat="1" ht="15.75">
      <c r="A112" s="145">
        <f t="shared" si="9"/>
        <v>4</v>
      </c>
      <c r="B112" s="27" t="s">
        <v>48</v>
      </c>
      <c r="C112" s="228">
        <v>41746</v>
      </c>
      <c r="D112" s="28" t="s">
        <v>163</v>
      </c>
      <c r="E112" s="30" t="s">
        <v>42</v>
      </c>
      <c r="F112" s="118" t="s">
        <v>49</v>
      </c>
      <c r="G112" s="231">
        <v>21080</v>
      </c>
      <c r="H112" s="130"/>
      <c r="I112" s="13">
        <v>0</v>
      </c>
      <c r="J112" s="12">
        <v>7755</v>
      </c>
      <c r="K112" s="13">
        <v>163475400</v>
      </c>
    </row>
    <row r="113" spans="1:11" s="115" customFormat="1" ht="15.75">
      <c r="A113" s="145">
        <f t="shared" si="9"/>
        <v>4</v>
      </c>
      <c r="B113" s="27" t="s">
        <v>51</v>
      </c>
      <c r="C113" s="228">
        <v>41746</v>
      </c>
      <c r="D113" s="28" t="s">
        <v>61</v>
      </c>
      <c r="E113" s="30" t="s">
        <v>42</v>
      </c>
      <c r="F113" s="118" t="s">
        <v>196</v>
      </c>
      <c r="G113" s="110">
        <v>21080</v>
      </c>
      <c r="H113" s="130"/>
      <c r="I113" s="13">
        <v>0</v>
      </c>
      <c r="J113" s="12">
        <v>85</v>
      </c>
      <c r="K113" s="13">
        <v>1791800</v>
      </c>
    </row>
    <row r="114" spans="1:11" s="115" customFormat="1" ht="15.75">
      <c r="A114" s="145">
        <f t="shared" si="9"/>
        <v>4</v>
      </c>
      <c r="B114" s="143" t="s">
        <v>51</v>
      </c>
      <c r="C114" s="142">
        <v>41746</v>
      </c>
      <c r="D114" s="235" t="s">
        <v>53</v>
      </c>
      <c r="E114" s="30" t="s">
        <v>42</v>
      </c>
      <c r="F114" s="144" t="s">
        <v>59</v>
      </c>
      <c r="G114" s="102"/>
      <c r="H114" s="103"/>
      <c r="I114" s="13">
        <v>344960</v>
      </c>
      <c r="J114" s="103"/>
      <c r="K114" s="13"/>
    </row>
    <row r="115" spans="1:11" s="115" customFormat="1" ht="15.75">
      <c r="A115" s="145">
        <f t="shared" si="9"/>
        <v>4</v>
      </c>
      <c r="B115" s="27" t="s">
        <v>228</v>
      </c>
      <c r="C115" s="142">
        <v>41757</v>
      </c>
      <c r="D115" s="235" t="s">
        <v>186</v>
      </c>
      <c r="E115" s="30" t="s">
        <v>42</v>
      </c>
      <c r="F115" s="144" t="s">
        <v>50</v>
      </c>
      <c r="G115" s="102">
        <v>21036</v>
      </c>
      <c r="H115" s="103">
        <v>21168</v>
      </c>
      <c r="I115" s="13">
        <v>445290048</v>
      </c>
      <c r="J115" s="103"/>
      <c r="K115" s="13">
        <v>0</v>
      </c>
    </row>
    <row r="116" spans="1:11" s="115" customFormat="1" ht="15.75">
      <c r="A116" s="145">
        <f t="shared" si="9"/>
        <v>5</v>
      </c>
      <c r="B116" s="27" t="s">
        <v>48</v>
      </c>
      <c r="C116" s="142">
        <v>41765</v>
      </c>
      <c r="D116" s="235" t="s">
        <v>226</v>
      </c>
      <c r="E116" s="30" t="s">
        <v>42</v>
      </c>
      <c r="F116" s="144" t="s">
        <v>49</v>
      </c>
      <c r="G116" s="102">
        <v>21075</v>
      </c>
      <c r="H116" s="103"/>
      <c r="I116" s="13">
        <v>0</v>
      </c>
      <c r="J116" s="103">
        <v>20100</v>
      </c>
      <c r="K116" s="13">
        <v>423607500</v>
      </c>
    </row>
    <row r="117" spans="1:11" s="115" customFormat="1" ht="15.75">
      <c r="A117" s="145">
        <f t="shared" si="9"/>
        <v>5</v>
      </c>
      <c r="B117" s="27" t="s">
        <v>48</v>
      </c>
      <c r="C117" s="142">
        <v>41772</v>
      </c>
      <c r="D117" s="235" t="s">
        <v>163</v>
      </c>
      <c r="E117" s="30" t="s">
        <v>42</v>
      </c>
      <c r="F117" s="144" t="s">
        <v>49</v>
      </c>
      <c r="G117" s="102">
        <v>21080</v>
      </c>
      <c r="H117" s="103"/>
      <c r="I117" s="13">
        <v>0</v>
      </c>
      <c r="J117" s="103">
        <v>972.24</v>
      </c>
      <c r="K117" s="13">
        <v>20494819</v>
      </c>
    </row>
    <row r="118" spans="1:11" s="115" customFormat="1" ht="15.75">
      <c r="A118" s="145">
        <f t="shared" si="9"/>
        <v>5</v>
      </c>
      <c r="B118" s="27" t="s">
        <v>51</v>
      </c>
      <c r="C118" s="26">
        <v>41772</v>
      </c>
      <c r="D118" s="28" t="s">
        <v>167</v>
      </c>
      <c r="E118" s="30" t="s">
        <v>42</v>
      </c>
      <c r="F118" s="118" t="s">
        <v>55</v>
      </c>
      <c r="G118" s="110">
        <v>21080</v>
      </c>
      <c r="H118" s="130"/>
      <c r="I118" s="13"/>
      <c r="J118" s="12">
        <v>10.76</v>
      </c>
      <c r="K118" s="13">
        <v>226821</v>
      </c>
    </row>
    <row r="119" spans="1:11" s="115" customFormat="1" ht="15.75">
      <c r="A119" s="145">
        <f t="shared" ref="A119:A124" si="10">IF(C119&lt;&gt;"",MONTH(C119),"")</f>
        <v>5</v>
      </c>
      <c r="B119" s="27" t="s">
        <v>51</v>
      </c>
      <c r="C119" s="26">
        <v>41772</v>
      </c>
      <c r="D119" s="28" t="s">
        <v>61</v>
      </c>
      <c r="E119" s="30" t="s">
        <v>42</v>
      </c>
      <c r="F119" s="118" t="s">
        <v>196</v>
      </c>
      <c r="G119" s="110">
        <v>21080</v>
      </c>
      <c r="H119" s="130"/>
      <c r="I119" s="13"/>
      <c r="J119" s="12">
        <v>85</v>
      </c>
      <c r="K119" s="13">
        <v>1791800</v>
      </c>
    </row>
    <row r="120" spans="1:11" s="115" customFormat="1" ht="15.75">
      <c r="A120" s="145">
        <f t="shared" si="10"/>
        <v>5</v>
      </c>
      <c r="B120" s="27" t="s">
        <v>51</v>
      </c>
      <c r="C120" s="26">
        <v>41772</v>
      </c>
      <c r="D120" s="28" t="s">
        <v>53</v>
      </c>
      <c r="E120" s="30" t="s">
        <v>42</v>
      </c>
      <c r="F120" s="118" t="s">
        <v>59</v>
      </c>
      <c r="G120" s="110"/>
      <c r="H120" s="130"/>
      <c r="I120" s="13">
        <v>830892</v>
      </c>
      <c r="J120" s="12"/>
      <c r="K120" s="13"/>
    </row>
    <row r="121" spans="1:11" s="115" customFormat="1" ht="15.75">
      <c r="A121" s="145">
        <f t="shared" si="10"/>
        <v>4</v>
      </c>
      <c r="B121" s="27" t="s">
        <v>229</v>
      </c>
      <c r="C121" s="26">
        <v>41758</v>
      </c>
      <c r="D121" s="28" t="s">
        <v>193</v>
      </c>
      <c r="E121" s="30" t="s">
        <v>42</v>
      </c>
      <c r="F121" s="118" t="s">
        <v>50</v>
      </c>
      <c r="G121" s="110">
        <v>21036</v>
      </c>
      <c r="H121" s="130">
        <v>10290</v>
      </c>
      <c r="I121" s="13">
        <v>216460440</v>
      </c>
      <c r="J121" s="12"/>
      <c r="K121" s="13">
        <v>0</v>
      </c>
    </row>
    <row r="122" spans="1:11" s="115" customFormat="1" ht="15.75">
      <c r="A122" s="145">
        <f t="shared" si="10"/>
        <v>4</v>
      </c>
      <c r="B122" s="27" t="s">
        <v>229</v>
      </c>
      <c r="C122" s="26">
        <v>41758</v>
      </c>
      <c r="D122" s="28" t="s">
        <v>193</v>
      </c>
      <c r="E122" s="30" t="s">
        <v>42</v>
      </c>
      <c r="F122" s="118" t="s">
        <v>50</v>
      </c>
      <c r="G122" s="110">
        <v>21036</v>
      </c>
      <c r="H122" s="130">
        <v>14608</v>
      </c>
      <c r="I122" s="13">
        <v>307293888</v>
      </c>
      <c r="J122" s="12"/>
      <c r="K122" s="13">
        <v>0</v>
      </c>
    </row>
    <row r="123" spans="1:11" s="234" customFormat="1" ht="15.75">
      <c r="A123" s="226">
        <f t="shared" ref="A123" si="11">IF(C123&lt;&gt;"",MONTH(C123),"")</f>
        <v>5</v>
      </c>
      <c r="B123" s="227" t="s">
        <v>48</v>
      </c>
      <c r="C123" s="228">
        <v>41765</v>
      </c>
      <c r="D123" s="229" t="s">
        <v>226</v>
      </c>
      <c r="E123" s="30" t="s">
        <v>42</v>
      </c>
      <c r="F123" s="230" t="s">
        <v>49</v>
      </c>
      <c r="G123" s="231">
        <v>21075</v>
      </c>
      <c r="H123" s="232"/>
      <c r="I123" s="233">
        <v>0</v>
      </c>
      <c r="J123" s="243">
        <v>23650</v>
      </c>
      <c r="K123" s="233">
        <v>498423750</v>
      </c>
    </row>
    <row r="124" spans="1:11" s="115" customFormat="1" ht="15.75">
      <c r="A124" s="145">
        <f t="shared" si="10"/>
        <v>5</v>
      </c>
      <c r="B124" s="27" t="s">
        <v>48</v>
      </c>
      <c r="C124" s="26">
        <v>41772</v>
      </c>
      <c r="D124" s="28" t="s">
        <v>163</v>
      </c>
      <c r="E124" s="30" t="s">
        <v>42</v>
      </c>
      <c r="F124" s="118" t="s">
        <v>49</v>
      </c>
      <c r="G124" s="110">
        <v>21080</v>
      </c>
      <c r="H124" s="130"/>
      <c r="I124" s="13">
        <v>0</v>
      </c>
      <c r="J124" s="12">
        <v>1103.28</v>
      </c>
      <c r="K124" s="13">
        <v>23257142</v>
      </c>
    </row>
    <row r="125" spans="1:11" s="115" customFormat="1" ht="15.75">
      <c r="A125" s="145">
        <f t="shared" ref="A125" si="12">IF(C125&lt;&gt;"",MONTH(C125),"")</f>
        <v>5</v>
      </c>
      <c r="B125" s="27" t="s">
        <v>51</v>
      </c>
      <c r="C125" s="26">
        <v>41772</v>
      </c>
      <c r="D125" s="28" t="s">
        <v>167</v>
      </c>
      <c r="E125" s="30" t="s">
        <v>42</v>
      </c>
      <c r="F125" s="118" t="s">
        <v>55</v>
      </c>
      <c r="G125" s="110">
        <v>21080</v>
      </c>
      <c r="H125" s="130"/>
      <c r="I125" s="13"/>
      <c r="J125" s="12">
        <v>59.72</v>
      </c>
      <c r="K125" s="13">
        <v>1258898</v>
      </c>
    </row>
    <row r="126" spans="1:11" s="115" customFormat="1" ht="15.75">
      <c r="A126" s="145">
        <f t="shared" ref="A126" si="13">IF(C126&lt;&gt;"",MONTH(C126),"")</f>
        <v>5</v>
      </c>
      <c r="B126" s="27" t="s">
        <v>51</v>
      </c>
      <c r="C126" s="26">
        <v>41772</v>
      </c>
      <c r="D126" s="28" t="s">
        <v>61</v>
      </c>
      <c r="E126" s="30" t="s">
        <v>42</v>
      </c>
      <c r="F126" s="118" t="s">
        <v>196</v>
      </c>
      <c r="G126" s="110">
        <v>21080</v>
      </c>
      <c r="H126" s="130"/>
      <c r="I126" s="13"/>
      <c r="J126" s="12">
        <v>85</v>
      </c>
      <c r="K126" s="13">
        <v>1791800</v>
      </c>
    </row>
    <row r="127" spans="1:11" s="115" customFormat="1" ht="15.75">
      <c r="A127" s="145">
        <f t="shared" si="2"/>
        <v>5</v>
      </c>
      <c r="B127" s="27" t="s">
        <v>51</v>
      </c>
      <c r="C127" s="26">
        <v>41772</v>
      </c>
      <c r="D127" s="235" t="s">
        <v>53</v>
      </c>
      <c r="E127" s="30" t="s">
        <v>42</v>
      </c>
      <c r="F127" s="144" t="s">
        <v>59</v>
      </c>
      <c r="G127" s="110"/>
      <c r="H127" s="130"/>
      <c r="I127" s="13">
        <v>977262</v>
      </c>
      <c r="J127" s="12"/>
      <c r="K127" s="13"/>
    </row>
    <row r="128" spans="1:11" s="115" customFormat="1" ht="15.75">
      <c r="A128" s="145">
        <f t="shared" si="2"/>
        <v>5</v>
      </c>
      <c r="B128" s="27" t="s">
        <v>230</v>
      </c>
      <c r="C128" s="26">
        <v>41789</v>
      </c>
      <c r="D128" s="235" t="s">
        <v>193</v>
      </c>
      <c r="E128" s="30" t="s">
        <v>42</v>
      </c>
      <c r="F128" s="144" t="s">
        <v>50</v>
      </c>
      <c r="G128" s="110">
        <v>21036</v>
      </c>
      <c r="H128" s="130">
        <v>11205</v>
      </c>
      <c r="I128" s="13">
        <v>235708380</v>
      </c>
      <c r="J128" s="12"/>
      <c r="K128" s="13">
        <v>0</v>
      </c>
    </row>
    <row r="129" spans="1:11" s="115" customFormat="1" ht="15.75">
      <c r="A129" s="145">
        <f t="shared" si="2"/>
        <v>6</v>
      </c>
      <c r="B129" s="27" t="s">
        <v>48</v>
      </c>
      <c r="C129" s="26">
        <v>41802</v>
      </c>
      <c r="D129" s="28" t="s">
        <v>231</v>
      </c>
      <c r="E129" s="30" t="s">
        <v>42</v>
      </c>
      <c r="F129" s="118" t="s">
        <v>49</v>
      </c>
      <c r="G129" s="110">
        <v>21190</v>
      </c>
      <c r="H129" s="130"/>
      <c r="I129" s="13"/>
      <c r="J129" s="12">
        <v>11021.59</v>
      </c>
      <c r="K129" s="13">
        <v>233547492</v>
      </c>
    </row>
    <row r="130" spans="1:11" s="115" customFormat="1" ht="15.75">
      <c r="A130" s="145">
        <f t="shared" si="2"/>
        <v>6</v>
      </c>
      <c r="B130" s="27" t="s">
        <v>51</v>
      </c>
      <c r="C130" s="26">
        <v>41802</v>
      </c>
      <c r="D130" s="28" t="s">
        <v>232</v>
      </c>
      <c r="E130" s="30" t="s">
        <v>42</v>
      </c>
      <c r="F130" s="118" t="s">
        <v>196</v>
      </c>
      <c r="G130" s="110">
        <v>21190</v>
      </c>
      <c r="H130" s="130"/>
      <c r="I130" s="13"/>
      <c r="J130" s="12">
        <v>86.74</v>
      </c>
      <c r="K130" s="13">
        <v>1838021</v>
      </c>
    </row>
    <row r="131" spans="1:11" s="115" customFormat="1" ht="15.75">
      <c r="A131" s="145">
        <f t="shared" si="2"/>
        <v>6</v>
      </c>
      <c r="B131" s="27" t="s">
        <v>51</v>
      </c>
      <c r="C131" s="26">
        <v>41802</v>
      </c>
      <c r="D131" s="28" t="s">
        <v>233</v>
      </c>
      <c r="E131" s="30" t="s">
        <v>42</v>
      </c>
      <c r="F131" s="118" t="s">
        <v>60</v>
      </c>
      <c r="G131" s="110">
        <v>21190</v>
      </c>
      <c r="H131" s="130"/>
      <c r="I131" s="13"/>
      <c r="J131" s="12">
        <v>8.67</v>
      </c>
      <c r="K131" s="13">
        <v>183717</v>
      </c>
    </row>
    <row r="132" spans="1:11" s="115" customFormat="1" ht="15.75">
      <c r="A132" s="145">
        <f t="shared" si="2"/>
        <v>6</v>
      </c>
      <c r="B132" s="27" t="s">
        <v>51</v>
      </c>
      <c r="C132" s="26">
        <v>41802</v>
      </c>
      <c r="D132" s="28" t="s">
        <v>198</v>
      </c>
      <c r="E132" s="30" t="s">
        <v>42</v>
      </c>
      <c r="F132" s="118" t="s">
        <v>196</v>
      </c>
      <c r="G132" s="110">
        <v>21190</v>
      </c>
      <c r="H132" s="130"/>
      <c r="I132" s="13"/>
      <c r="J132" s="12">
        <v>88</v>
      </c>
      <c r="K132" s="13">
        <v>1864720</v>
      </c>
    </row>
    <row r="133" spans="1:11" s="115" customFormat="1" ht="15.75">
      <c r="A133" s="145">
        <f t="shared" si="2"/>
        <v>6</v>
      </c>
      <c r="B133" s="27" t="s">
        <v>51</v>
      </c>
      <c r="C133" s="26">
        <v>41802</v>
      </c>
      <c r="D133" s="28" t="s">
        <v>53</v>
      </c>
      <c r="E133" s="30" t="s">
        <v>42</v>
      </c>
      <c r="F133" s="118" t="s">
        <v>59</v>
      </c>
      <c r="G133" s="110"/>
      <c r="H133" s="130"/>
      <c r="I133" s="13">
        <v>1725570</v>
      </c>
      <c r="J133" s="12"/>
      <c r="K133" s="13"/>
    </row>
    <row r="134" spans="1:11" s="115" customFormat="1" ht="15.75">
      <c r="A134" s="145">
        <f t="shared" si="2"/>
        <v>7</v>
      </c>
      <c r="B134" s="27" t="s">
        <v>234</v>
      </c>
      <c r="C134" s="26">
        <v>41831</v>
      </c>
      <c r="D134" s="28" t="s">
        <v>193</v>
      </c>
      <c r="E134" s="30" t="s">
        <v>42</v>
      </c>
      <c r="F134" s="118" t="s">
        <v>50</v>
      </c>
      <c r="G134" s="102">
        <v>21246</v>
      </c>
      <c r="H134" s="130">
        <v>13580</v>
      </c>
      <c r="I134" s="13">
        <v>288520680</v>
      </c>
      <c r="J134" s="12"/>
      <c r="K134" s="13">
        <v>0</v>
      </c>
    </row>
    <row r="135" spans="1:11" s="115" customFormat="1" ht="15.75">
      <c r="A135" s="145">
        <f t="shared" si="2"/>
        <v>7</v>
      </c>
      <c r="B135" s="27" t="s">
        <v>48</v>
      </c>
      <c r="C135" s="26">
        <v>41836</v>
      </c>
      <c r="D135" s="28" t="s">
        <v>235</v>
      </c>
      <c r="E135" s="30" t="s">
        <v>42</v>
      </c>
      <c r="F135" s="118" t="s">
        <v>49</v>
      </c>
      <c r="G135" s="102">
        <v>21230</v>
      </c>
      <c r="H135" s="130"/>
      <c r="I135" s="13">
        <v>0</v>
      </c>
      <c r="J135" s="12">
        <v>12901</v>
      </c>
      <c r="K135" s="13">
        <v>273888230</v>
      </c>
    </row>
    <row r="136" spans="1:11" s="115" customFormat="1" ht="15.75">
      <c r="A136" s="145">
        <f t="shared" si="2"/>
        <v>7</v>
      </c>
      <c r="B136" s="27" t="s">
        <v>48</v>
      </c>
      <c r="C136" s="26">
        <v>41843</v>
      </c>
      <c r="D136" s="28" t="s">
        <v>163</v>
      </c>
      <c r="E136" s="30" t="s">
        <v>42</v>
      </c>
      <c r="F136" s="118" t="s">
        <v>49</v>
      </c>
      <c r="G136" s="102">
        <v>21205</v>
      </c>
      <c r="H136" s="130"/>
      <c r="I136" s="13">
        <v>0</v>
      </c>
      <c r="J136" s="12">
        <v>601.41999999999996</v>
      </c>
      <c r="K136" s="13">
        <v>12753111</v>
      </c>
    </row>
    <row r="137" spans="1:11" s="115" customFormat="1" ht="15.75">
      <c r="A137" s="145">
        <f t="shared" si="2"/>
        <v>7</v>
      </c>
      <c r="B137" s="27" t="s">
        <v>51</v>
      </c>
      <c r="C137" s="26">
        <v>41843</v>
      </c>
      <c r="D137" s="28" t="s">
        <v>161</v>
      </c>
      <c r="E137" s="30" t="s">
        <v>42</v>
      </c>
      <c r="F137" s="118" t="s">
        <v>196</v>
      </c>
      <c r="G137" s="102">
        <v>21205</v>
      </c>
      <c r="H137" s="130"/>
      <c r="I137" s="13">
        <v>0</v>
      </c>
      <c r="J137" s="12">
        <v>19.350000000000001</v>
      </c>
      <c r="K137" s="13">
        <v>410317</v>
      </c>
    </row>
    <row r="138" spans="1:11" s="115" customFormat="1" ht="15.75">
      <c r="A138" s="145">
        <f t="shared" si="2"/>
        <v>7</v>
      </c>
      <c r="B138" s="27" t="s">
        <v>51</v>
      </c>
      <c r="C138" s="26">
        <v>41843</v>
      </c>
      <c r="D138" s="28" t="s">
        <v>162</v>
      </c>
      <c r="E138" s="30" t="s">
        <v>42</v>
      </c>
      <c r="F138" s="118" t="s">
        <v>60</v>
      </c>
      <c r="G138" s="102">
        <v>21205</v>
      </c>
      <c r="H138" s="130"/>
      <c r="I138" s="13">
        <v>0</v>
      </c>
      <c r="J138" s="12">
        <v>1.94</v>
      </c>
      <c r="K138" s="13">
        <v>41138</v>
      </c>
    </row>
    <row r="139" spans="1:11" s="115" customFormat="1" ht="15.75">
      <c r="A139" s="145">
        <f t="shared" ref="A139:A409" si="14">IF(C139&lt;&gt;"",MONTH(C139),"")</f>
        <v>7</v>
      </c>
      <c r="B139" s="27" t="s">
        <v>51</v>
      </c>
      <c r="C139" s="26">
        <v>41843</v>
      </c>
      <c r="D139" s="28" t="s">
        <v>236</v>
      </c>
      <c r="E139" s="30" t="s">
        <v>42</v>
      </c>
      <c r="F139" s="118" t="s">
        <v>55</v>
      </c>
      <c r="G139" s="102">
        <v>21205</v>
      </c>
      <c r="H139" s="130"/>
      <c r="I139" s="13">
        <v>0</v>
      </c>
      <c r="J139" s="12">
        <v>11.29</v>
      </c>
      <c r="K139" s="13">
        <v>239404</v>
      </c>
    </row>
    <row r="140" spans="1:11" s="115" customFormat="1" ht="15.75">
      <c r="A140" s="145">
        <f t="shared" si="14"/>
        <v>7</v>
      </c>
      <c r="B140" s="27" t="s">
        <v>51</v>
      </c>
      <c r="C140" s="26">
        <v>41843</v>
      </c>
      <c r="D140" s="28" t="s">
        <v>198</v>
      </c>
      <c r="E140" s="30" t="s">
        <v>42</v>
      </c>
      <c r="F140" s="118" t="s">
        <v>196</v>
      </c>
      <c r="G140" s="102">
        <v>21205</v>
      </c>
      <c r="H140" s="130"/>
      <c r="I140" s="13">
        <v>0</v>
      </c>
      <c r="J140" s="12">
        <v>45</v>
      </c>
      <c r="K140" s="13">
        <v>954225</v>
      </c>
    </row>
    <row r="141" spans="1:11" s="115" customFormat="1" ht="15.75">
      <c r="A141" s="145">
        <f t="shared" si="14"/>
        <v>7</v>
      </c>
      <c r="B141" s="27" t="s">
        <v>51</v>
      </c>
      <c r="C141" s="26">
        <v>41843</v>
      </c>
      <c r="D141" s="28" t="s">
        <v>53</v>
      </c>
      <c r="E141" s="30" t="s">
        <v>42</v>
      </c>
      <c r="F141" s="118" t="s">
        <v>55</v>
      </c>
      <c r="G141" s="102"/>
      <c r="H141" s="130"/>
      <c r="I141" s="13"/>
      <c r="J141" s="12"/>
      <c r="K141" s="13">
        <v>234255</v>
      </c>
    </row>
    <row r="142" spans="1:11" s="115" customFormat="1" ht="15.75">
      <c r="A142" s="145">
        <f t="shared" si="14"/>
        <v>7</v>
      </c>
      <c r="B142" s="27" t="s">
        <v>237</v>
      </c>
      <c r="C142" s="26">
        <v>41837</v>
      </c>
      <c r="D142" s="28" t="s">
        <v>186</v>
      </c>
      <c r="E142" s="30" t="s">
        <v>42</v>
      </c>
      <c r="F142" s="118" t="s">
        <v>50</v>
      </c>
      <c r="G142" s="102">
        <v>21246</v>
      </c>
      <c r="H142" s="130">
        <v>22848</v>
      </c>
      <c r="I142" s="13">
        <v>485428608</v>
      </c>
      <c r="J142" s="12"/>
      <c r="K142" s="13">
        <v>0</v>
      </c>
    </row>
    <row r="143" spans="1:11" s="115" customFormat="1" ht="15.75">
      <c r="A143" s="145">
        <f t="shared" si="14"/>
        <v>7</v>
      </c>
      <c r="B143" s="27" t="s">
        <v>48</v>
      </c>
      <c r="C143" s="26">
        <v>41842</v>
      </c>
      <c r="D143" s="28" t="s">
        <v>238</v>
      </c>
      <c r="E143" s="30" t="s">
        <v>42</v>
      </c>
      <c r="F143" s="118" t="s">
        <v>49</v>
      </c>
      <c r="G143" s="102">
        <v>21210</v>
      </c>
      <c r="H143" s="130"/>
      <c r="I143" s="13">
        <v>0</v>
      </c>
      <c r="J143" s="12">
        <v>21700</v>
      </c>
      <c r="K143" s="13">
        <v>460257000</v>
      </c>
    </row>
    <row r="144" spans="1:11" s="115" customFormat="1" ht="15.75">
      <c r="A144" s="145">
        <f t="shared" si="14"/>
        <v>7</v>
      </c>
      <c r="B144" s="27" t="s">
        <v>48</v>
      </c>
      <c r="C144" s="26">
        <v>41850</v>
      </c>
      <c r="D144" s="235" t="s">
        <v>163</v>
      </c>
      <c r="E144" s="30" t="s">
        <v>42</v>
      </c>
      <c r="F144" s="118" t="s">
        <v>49</v>
      </c>
      <c r="G144" s="102">
        <v>21210</v>
      </c>
      <c r="H144" s="130"/>
      <c r="I144" s="13">
        <v>0</v>
      </c>
      <c r="J144" s="12">
        <v>937.38</v>
      </c>
      <c r="K144" s="13">
        <v>19881830</v>
      </c>
    </row>
    <row r="145" spans="1:11" s="115" customFormat="1" ht="15.75">
      <c r="A145" s="145">
        <f t="shared" si="14"/>
        <v>7</v>
      </c>
      <c r="B145" s="27" t="s">
        <v>51</v>
      </c>
      <c r="C145" s="26">
        <v>41850</v>
      </c>
      <c r="D145" s="28" t="s">
        <v>239</v>
      </c>
      <c r="E145" s="30" t="s">
        <v>42</v>
      </c>
      <c r="F145" s="118" t="s">
        <v>196</v>
      </c>
      <c r="G145" s="102">
        <v>21210</v>
      </c>
      <c r="H145" s="130"/>
      <c r="I145" s="13">
        <v>0</v>
      </c>
      <c r="J145" s="12">
        <v>114.2</v>
      </c>
      <c r="K145" s="13">
        <v>2422182</v>
      </c>
    </row>
    <row r="146" spans="1:11" s="115" customFormat="1" ht="15.75">
      <c r="A146" s="145">
        <f t="shared" si="14"/>
        <v>7</v>
      </c>
      <c r="B146" s="27" t="s">
        <v>51</v>
      </c>
      <c r="C146" s="26">
        <v>41850</v>
      </c>
      <c r="D146" s="28" t="s">
        <v>240</v>
      </c>
      <c r="E146" s="30" t="s">
        <v>42</v>
      </c>
      <c r="F146" s="118" t="s">
        <v>60</v>
      </c>
      <c r="G146" s="102">
        <v>21210</v>
      </c>
      <c r="H146" s="130"/>
      <c r="I146" s="13">
        <v>0</v>
      </c>
      <c r="J146" s="12">
        <v>11.42</v>
      </c>
      <c r="K146" s="13">
        <v>242218</v>
      </c>
    </row>
    <row r="147" spans="1:11" s="115" customFormat="1" ht="15.75">
      <c r="A147" s="145">
        <f t="shared" si="14"/>
        <v>7</v>
      </c>
      <c r="B147" s="27" t="s">
        <v>51</v>
      </c>
      <c r="C147" s="26">
        <v>41850</v>
      </c>
      <c r="D147" s="28" t="s">
        <v>52</v>
      </c>
      <c r="E147" s="30" t="s">
        <v>42</v>
      </c>
      <c r="F147" s="118" t="s">
        <v>196</v>
      </c>
      <c r="G147" s="102">
        <v>21210</v>
      </c>
      <c r="H147" s="130"/>
      <c r="I147" s="13">
        <v>0</v>
      </c>
      <c r="J147" s="12">
        <v>85</v>
      </c>
      <c r="K147" s="13">
        <v>1802850</v>
      </c>
    </row>
    <row r="148" spans="1:11" s="115" customFormat="1" ht="15.75">
      <c r="A148" s="145">
        <f t="shared" si="14"/>
        <v>7</v>
      </c>
      <c r="B148" s="27" t="s">
        <v>51</v>
      </c>
      <c r="C148" s="26">
        <v>41850</v>
      </c>
      <c r="D148" s="28" t="s">
        <v>53</v>
      </c>
      <c r="E148" s="30" t="s">
        <v>42</v>
      </c>
      <c r="F148" s="118" t="s">
        <v>55</v>
      </c>
      <c r="G148" s="102"/>
      <c r="H148" s="130"/>
      <c r="I148" s="13"/>
      <c r="J148" s="12"/>
      <c r="K148" s="13">
        <v>822528</v>
      </c>
    </row>
    <row r="149" spans="1:11" s="115" customFormat="1" ht="15.75">
      <c r="A149" s="145">
        <f t="shared" si="14"/>
        <v>9</v>
      </c>
      <c r="B149" s="27" t="s">
        <v>241</v>
      </c>
      <c r="C149" s="26">
        <v>41887</v>
      </c>
      <c r="D149" s="235" t="s">
        <v>168</v>
      </c>
      <c r="E149" s="30" t="s">
        <v>42</v>
      </c>
      <c r="F149" s="118" t="s">
        <v>50</v>
      </c>
      <c r="G149" s="102">
        <v>21246</v>
      </c>
      <c r="H149" s="130">
        <v>12432</v>
      </c>
      <c r="I149" s="13">
        <v>264130272</v>
      </c>
      <c r="J149" s="12"/>
      <c r="K149" s="13">
        <v>0</v>
      </c>
    </row>
    <row r="150" spans="1:11" s="115" customFormat="1" ht="15.75">
      <c r="A150" s="145">
        <f t="shared" si="14"/>
        <v>9</v>
      </c>
      <c r="B150" s="27" t="s">
        <v>48</v>
      </c>
      <c r="C150" s="26">
        <v>41890</v>
      </c>
      <c r="D150" s="28" t="s">
        <v>238</v>
      </c>
      <c r="E150" s="30" t="s">
        <v>42</v>
      </c>
      <c r="F150" s="118" t="s">
        <v>49</v>
      </c>
      <c r="G150" s="110">
        <v>21175</v>
      </c>
      <c r="H150" s="130"/>
      <c r="I150" s="13">
        <v>0</v>
      </c>
      <c r="J150" s="12">
        <v>11800</v>
      </c>
      <c r="K150" s="13">
        <v>249865000</v>
      </c>
    </row>
    <row r="151" spans="1:11" s="115" customFormat="1" ht="15.75">
      <c r="A151" s="145">
        <f t="shared" si="14"/>
        <v>9</v>
      </c>
      <c r="B151" s="247" t="s">
        <v>48</v>
      </c>
      <c r="C151" s="26">
        <v>41898</v>
      </c>
      <c r="D151" s="28" t="s">
        <v>163</v>
      </c>
      <c r="E151" s="30" t="s">
        <v>42</v>
      </c>
      <c r="F151" s="118" t="s">
        <v>49</v>
      </c>
      <c r="G151" s="110">
        <v>21175</v>
      </c>
      <c r="H151" s="130"/>
      <c r="I151" s="13">
        <v>0</v>
      </c>
      <c r="J151" s="12">
        <v>455.06</v>
      </c>
      <c r="K151" s="13">
        <v>9635896</v>
      </c>
    </row>
    <row r="152" spans="1:11" s="115" customFormat="1" ht="15.75">
      <c r="A152" s="145">
        <f t="shared" si="14"/>
        <v>9</v>
      </c>
      <c r="B152" s="247" t="s">
        <v>51</v>
      </c>
      <c r="C152" s="26">
        <v>41898</v>
      </c>
      <c r="D152" s="28" t="s">
        <v>239</v>
      </c>
      <c r="E152" s="30" t="s">
        <v>42</v>
      </c>
      <c r="F152" s="118" t="s">
        <v>196</v>
      </c>
      <c r="G152" s="110">
        <v>21175</v>
      </c>
      <c r="H152" s="130"/>
      <c r="I152" s="13">
        <v>0</v>
      </c>
      <c r="J152" s="12">
        <v>119.95</v>
      </c>
      <c r="K152" s="13">
        <v>2539941</v>
      </c>
    </row>
    <row r="153" spans="1:11" s="115" customFormat="1" ht="15.75">
      <c r="A153" s="145">
        <f t="shared" si="14"/>
        <v>9</v>
      </c>
      <c r="B153" s="27" t="s">
        <v>51</v>
      </c>
      <c r="C153" s="26">
        <v>41898</v>
      </c>
      <c r="D153" s="28" t="s">
        <v>240</v>
      </c>
      <c r="E153" s="30" t="s">
        <v>42</v>
      </c>
      <c r="F153" s="118" t="s">
        <v>196</v>
      </c>
      <c r="G153" s="110">
        <v>21175</v>
      </c>
      <c r="H153" s="130"/>
      <c r="I153" s="13">
        <v>0</v>
      </c>
      <c r="J153" s="12">
        <v>11.99</v>
      </c>
      <c r="K153" s="13">
        <v>253888</v>
      </c>
    </row>
    <row r="154" spans="1:11" s="115" customFormat="1" ht="15.75">
      <c r="A154" s="145">
        <f t="shared" ref="A154:A155" si="15">IF(C154&lt;&gt;"",MONTH(C154),"")</f>
        <v>9</v>
      </c>
      <c r="B154" s="27" t="s">
        <v>51</v>
      </c>
      <c r="C154" s="26">
        <v>41898</v>
      </c>
      <c r="D154" s="28" t="s">
        <v>52</v>
      </c>
      <c r="E154" s="30" t="s">
        <v>42</v>
      </c>
      <c r="F154" s="118" t="s">
        <v>196</v>
      </c>
      <c r="G154" s="110">
        <v>21175</v>
      </c>
      <c r="H154" s="130"/>
      <c r="I154" s="13">
        <v>0</v>
      </c>
      <c r="J154" s="12">
        <v>45</v>
      </c>
      <c r="K154" s="13">
        <v>952875</v>
      </c>
    </row>
    <row r="155" spans="1:11" s="115" customFormat="1" ht="15.75">
      <c r="A155" s="145">
        <f t="shared" si="15"/>
        <v>9</v>
      </c>
      <c r="B155" s="27" t="s">
        <v>51</v>
      </c>
      <c r="C155" s="26">
        <v>41898</v>
      </c>
      <c r="D155" s="28" t="s">
        <v>53</v>
      </c>
      <c r="E155" s="30" t="s">
        <v>42</v>
      </c>
      <c r="F155" s="118" t="s">
        <v>55</v>
      </c>
      <c r="G155" s="110"/>
      <c r="H155" s="130"/>
      <c r="I155" s="13"/>
      <c r="J155" s="12"/>
      <c r="K155" s="13">
        <v>882672</v>
      </c>
    </row>
    <row r="156" spans="1:11" s="234" customFormat="1" ht="15.75">
      <c r="A156" s="226">
        <f t="shared" ref="A156:A157" si="16">IF(C156&lt;&gt;"",MONTH(C156),"")</f>
        <v>9</v>
      </c>
      <c r="B156" s="227" t="s">
        <v>241</v>
      </c>
      <c r="C156" s="228">
        <v>41887</v>
      </c>
      <c r="D156" s="229" t="s">
        <v>168</v>
      </c>
      <c r="E156" s="30" t="s">
        <v>42</v>
      </c>
      <c r="F156" s="230" t="s">
        <v>50</v>
      </c>
      <c r="G156" s="231">
        <v>21246</v>
      </c>
      <c r="H156" s="232">
        <v>9126</v>
      </c>
      <c r="I156" s="233">
        <v>193890996</v>
      </c>
      <c r="J156" s="243"/>
      <c r="K156" s="233">
        <v>0</v>
      </c>
    </row>
    <row r="157" spans="1:11" s="234" customFormat="1" ht="15.75">
      <c r="A157" s="226">
        <f t="shared" si="16"/>
        <v>9</v>
      </c>
      <c r="B157" s="227" t="s">
        <v>48</v>
      </c>
      <c r="C157" s="228">
        <v>41890</v>
      </c>
      <c r="D157" s="229" t="s">
        <v>238</v>
      </c>
      <c r="E157" s="30" t="s">
        <v>42</v>
      </c>
      <c r="F157" s="230" t="s">
        <v>49</v>
      </c>
      <c r="G157" s="231">
        <v>21175</v>
      </c>
      <c r="H157" s="232"/>
      <c r="I157" s="233">
        <v>0</v>
      </c>
      <c r="J157" s="243">
        <v>8600</v>
      </c>
      <c r="K157" s="233">
        <v>182105000</v>
      </c>
    </row>
    <row r="158" spans="1:11" s="115" customFormat="1" ht="15.75">
      <c r="A158" s="145">
        <f t="shared" si="14"/>
        <v>9</v>
      </c>
      <c r="B158" s="27" t="s">
        <v>48</v>
      </c>
      <c r="C158" s="26">
        <v>41898</v>
      </c>
      <c r="D158" s="28" t="s">
        <v>163</v>
      </c>
      <c r="E158" s="30" t="s">
        <v>42</v>
      </c>
      <c r="F158" s="118" t="s">
        <v>49</v>
      </c>
      <c r="G158" s="110">
        <v>21175</v>
      </c>
      <c r="H158" s="130"/>
      <c r="I158" s="13">
        <v>0</v>
      </c>
      <c r="J158" s="12">
        <v>414.94</v>
      </c>
      <c r="K158" s="13">
        <v>8786355</v>
      </c>
    </row>
    <row r="159" spans="1:11" s="115" customFormat="1" ht="15.75">
      <c r="A159" s="145">
        <f t="shared" ref="A159:A161" si="17">IF(C159&lt;&gt;"",MONTH(C159),"")</f>
        <v>9</v>
      </c>
      <c r="B159" s="27" t="s">
        <v>51</v>
      </c>
      <c r="C159" s="26">
        <v>41898</v>
      </c>
      <c r="D159" s="28" t="s">
        <v>239</v>
      </c>
      <c r="E159" s="30" t="s">
        <v>42</v>
      </c>
      <c r="F159" s="118" t="s">
        <v>196</v>
      </c>
      <c r="G159" s="110">
        <v>21175</v>
      </c>
      <c r="H159" s="130"/>
      <c r="I159" s="13">
        <v>0</v>
      </c>
      <c r="J159" s="12">
        <v>69.150000000000006</v>
      </c>
      <c r="K159" s="13">
        <v>1464251</v>
      </c>
    </row>
    <row r="160" spans="1:11" s="115" customFormat="1" ht="15.75">
      <c r="A160" s="145">
        <f t="shared" si="17"/>
        <v>9</v>
      </c>
      <c r="B160" s="27" t="s">
        <v>51</v>
      </c>
      <c r="C160" s="26">
        <v>41898</v>
      </c>
      <c r="D160" s="28" t="s">
        <v>240</v>
      </c>
      <c r="E160" s="30" t="s">
        <v>42</v>
      </c>
      <c r="F160" s="118" t="s">
        <v>196</v>
      </c>
      <c r="G160" s="110">
        <v>21175</v>
      </c>
      <c r="H160" s="130"/>
      <c r="I160" s="13">
        <v>0</v>
      </c>
      <c r="J160" s="12">
        <v>6.91</v>
      </c>
      <c r="K160" s="13">
        <v>146319</v>
      </c>
    </row>
    <row r="161" spans="1:11" s="115" customFormat="1" ht="15.75">
      <c r="A161" s="145">
        <f t="shared" si="17"/>
        <v>9</v>
      </c>
      <c r="B161" s="27" t="s">
        <v>51</v>
      </c>
      <c r="C161" s="26">
        <v>41898</v>
      </c>
      <c r="D161" s="28" t="s">
        <v>52</v>
      </c>
      <c r="E161" s="30" t="s">
        <v>42</v>
      </c>
      <c r="F161" s="118" t="s">
        <v>196</v>
      </c>
      <c r="G161" s="110">
        <v>21175</v>
      </c>
      <c r="H161" s="130"/>
      <c r="I161" s="13">
        <v>0</v>
      </c>
      <c r="J161" s="12">
        <v>35</v>
      </c>
      <c r="K161" s="13">
        <v>741125</v>
      </c>
    </row>
    <row r="162" spans="1:11" s="115" customFormat="1" ht="15.75">
      <c r="A162" s="145">
        <f t="shared" ref="A162" si="18">IF(C162&lt;&gt;"",MONTH(C162),"")</f>
        <v>9</v>
      </c>
      <c r="B162" s="27" t="s">
        <v>51</v>
      </c>
      <c r="C162" s="26">
        <v>41898</v>
      </c>
      <c r="D162" s="28" t="s">
        <v>53</v>
      </c>
      <c r="E162" s="30" t="s">
        <v>42</v>
      </c>
      <c r="F162" s="118" t="s">
        <v>55</v>
      </c>
      <c r="G162" s="110"/>
      <c r="H162" s="130"/>
      <c r="I162" s="13"/>
      <c r="J162" s="12"/>
      <c r="K162" s="13">
        <v>647946</v>
      </c>
    </row>
    <row r="163" spans="1:11" s="115" customFormat="1" ht="15.75">
      <c r="A163" s="145">
        <f t="shared" ref="A163" si="19">IF(C163&lt;&gt;"",MONTH(C163),"")</f>
        <v>10</v>
      </c>
      <c r="B163" s="27" t="s">
        <v>242</v>
      </c>
      <c r="C163" s="26">
        <v>41925</v>
      </c>
      <c r="D163" s="28" t="s">
        <v>243</v>
      </c>
      <c r="E163" s="30" t="s">
        <v>42</v>
      </c>
      <c r="F163" s="118" t="s">
        <v>50</v>
      </c>
      <c r="G163" s="110">
        <v>21246</v>
      </c>
      <c r="H163" s="130">
        <v>5040</v>
      </c>
      <c r="I163" s="13">
        <v>107079840</v>
      </c>
      <c r="J163" s="12"/>
      <c r="K163" s="13"/>
    </row>
    <row r="164" spans="1:11" s="115" customFormat="1" ht="15.75">
      <c r="A164" s="145">
        <f t="shared" si="14"/>
        <v>10</v>
      </c>
      <c r="B164" s="27" t="s">
        <v>242</v>
      </c>
      <c r="C164" s="26">
        <v>41925</v>
      </c>
      <c r="D164" s="28" t="s">
        <v>244</v>
      </c>
      <c r="E164" s="30" t="s">
        <v>42</v>
      </c>
      <c r="F164" s="118" t="s">
        <v>50</v>
      </c>
      <c r="G164" s="110">
        <v>21246</v>
      </c>
      <c r="H164" s="130">
        <v>16224</v>
      </c>
      <c r="I164" s="13">
        <v>344695104</v>
      </c>
      <c r="J164" s="12"/>
      <c r="K164" s="13"/>
    </row>
    <row r="165" spans="1:11" s="115" customFormat="1" ht="15.75">
      <c r="A165" s="145">
        <f t="shared" ref="A165:A167" si="20">IF(C165&lt;&gt;"",MONTH(C165),"")</f>
        <v>10</v>
      </c>
      <c r="B165" s="27" t="s">
        <v>48</v>
      </c>
      <c r="C165" s="26">
        <v>41930</v>
      </c>
      <c r="D165" s="28" t="s">
        <v>245</v>
      </c>
      <c r="E165" s="30" t="s">
        <v>42</v>
      </c>
      <c r="F165" s="118" t="s">
        <v>49</v>
      </c>
      <c r="G165" s="110">
        <v>21270</v>
      </c>
      <c r="H165" s="130"/>
      <c r="I165" s="13"/>
      <c r="J165" s="12">
        <v>15400</v>
      </c>
      <c r="K165" s="13">
        <v>327558000</v>
      </c>
    </row>
    <row r="166" spans="1:11" s="115" customFormat="1" ht="15.75">
      <c r="A166" s="145">
        <f t="shared" si="20"/>
        <v>10</v>
      </c>
      <c r="B166" s="27" t="s">
        <v>48</v>
      </c>
      <c r="C166" s="26">
        <v>41930</v>
      </c>
      <c r="D166" s="28" t="s">
        <v>245</v>
      </c>
      <c r="E166" s="30" t="s">
        <v>42</v>
      </c>
      <c r="F166" s="118" t="s">
        <v>49</v>
      </c>
      <c r="G166" s="110">
        <v>21270</v>
      </c>
      <c r="H166" s="130"/>
      <c r="I166" s="13"/>
      <c r="J166" s="12">
        <v>4700</v>
      </c>
      <c r="K166" s="13">
        <v>99969000</v>
      </c>
    </row>
    <row r="167" spans="1:11" s="115" customFormat="1" ht="15.75">
      <c r="A167" s="145">
        <f t="shared" si="20"/>
        <v>10</v>
      </c>
      <c r="B167" s="27" t="s">
        <v>48</v>
      </c>
      <c r="C167" s="26">
        <v>41940</v>
      </c>
      <c r="D167" s="28" t="s">
        <v>163</v>
      </c>
      <c r="E167" s="30" t="s">
        <v>42</v>
      </c>
      <c r="F167" s="118" t="s">
        <v>49</v>
      </c>
      <c r="G167" s="110">
        <v>21270</v>
      </c>
      <c r="H167" s="130"/>
      <c r="I167" s="13"/>
      <c r="J167" s="12">
        <v>824</v>
      </c>
      <c r="K167" s="13">
        <v>17526480</v>
      </c>
    </row>
    <row r="168" spans="1:11" s="115" customFormat="1" ht="15.75">
      <c r="A168" s="145">
        <f t="shared" ref="A168" si="21">IF(C168&lt;&gt;"",MONTH(C168),"")</f>
        <v>10</v>
      </c>
      <c r="B168" s="27" t="s">
        <v>48</v>
      </c>
      <c r="C168" s="26">
        <v>41940</v>
      </c>
      <c r="D168" s="28" t="s">
        <v>163</v>
      </c>
      <c r="E168" s="30" t="s">
        <v>42</v>
      </c>
      <c r="F168" s="118" t="s">
        <v>49</v>
      </c>
      <c r="G168" s="110">
        <v>21270</v>
      </c>
      <c r="H168" s="130"/>
      <c r="I168" s="13"/>
      <c r="J168" s="12">
        <v>340</v>
      </c>
      <c r="K168" s="13">
        <v>7231800</v>
      </c>
    </row>
    <row r="169" spans="1:11" s="234" customFormat="1" ht="15.75">
      <c r="A169" s="226">
        <f t="shared" ref="A169" si="22">IF(C169&lt;&gt;"",MONTH(C169),"")</f>
        <v>10</v>
      </c>
      <c r="B169" s="227" t="s">
        <v>51</v>
      </c>
      <c r="C169" s="228">
        <v>41940</v>
      </c>
      <c r="D169" s="229" t="s">
        <v>53</v>
      </c>
      <c r="E169" s="30" t="s">
        <v>42</v>
      </c>
      <c r="F169" s="230" t="s">
        <v>59</v>
      </c>
      <c r="G169" s="231"/>
      <c r="H169" s="232"/>
      <c r="I169" s="233">
        <v>510336</v>
      </c>
      <c r="J169" s="243"/>
      <c r="K169" s="233">
        <v>0</v>
      </c>
    </row>
    <row r="170" spans="1:11" s="115" customFormat="1" ht="15.75">
      <c r="A170" s="145">
        <f t="shared" si="14"/>
        <v>12</v>
      </c>
      <c r="B170" s="27" t="s">
        <v>183</v>
      </c>
      <c r="C170" s="26">
        <v>41978</v>
      </c>
      <c r="D170" s="28" t="s">
        <v>246</v>
      </c>
      <c r="E170" s="30" t="s">
        <v>42</v>
      </c>
      <c r="F170" s="118" t="s">
        <v>50</v>
      </c>
      <c r="G170" s="110">
        <v>21246</v>
      </c>
      <c r="H170" s="130">
        <v>23760</v>
      </c>
      <c r="I170" s="13">
        <v>504804960</v>
      </c>
      <c r="J170" s="12"/>
      <c r="K170" s="13">
        <v>0</v>
      </c>
    </row>
    <row r="171" spans="1:11" s="115" customFormat="1" ht="15.75">
      <c r="A171" s="145">
        <f t="shared" ref="A171:A172" si="23">IF(C171&lt;&gt;"",MONTH(C171),"")</f>
        <v>12</v>
      </c>
      <c r="B171" s="27" t="s">
        <v>48</v>
      </c>
      <c r="C171" s="26">
        <v>41978</v>
      </c>
      <c r="D171" s="28" t="s">
        <v>247</v>
      </c>
      <c r="E171" s="30" t="s">
        <v>42</v>
      </c>
      <c r="F171" s="118" t="s">
        <v>49</v>
      </c>
      <c r="G171" s="110">
        <v>21380</v>
      </c>
      <c r="H171" s="130"/>
      <c r="I171" s="13"/>
      <c r="J171" s="12">
        <v>22500</v>
      </c>
      <c r="K171" s="13">
        <v>481050000</v>
      </c>
    </row>
    <row r="172" spans="1:11" s="115" customFormat="1" ht="15.75">
      <c r="A172" s="145">
        <f t="shared" si="23"/>
        <v>12</v>
      </c>
      <c r="B172" s="27" t="s">
        <v>48</v>
      </c>
      <c r="C172" s="26">
        <v>41998</v>
      </c>
      <c r="D172" s="28" t="s">
        <v>247</v>
      </c>
      <c r="E172" s="30" t="s">
        <v>42</v>
      </c>
      <c r="F172" s="118" t="s">
        <v>49</v>
      </c>
      <c r="G172" s="110">
        <v>21380</v>
      </c>
      <c r="H172" s="130"/>
      <c r="I172" s="13"/>
      <c r="J172" s="12">
        <v>1044.8800000000001</v>
      </c>
      <c r="K172" s="13">
        <v>22339534</v>
      </c>
    </row>
    <row r="173" spans="1:11" s="115" customFormat="1" ht="15.75">
      <c r="A173" s="145">
        <f t="shared" si="14"/>
        <v>12</v>
      </c>
      <c r="B173" s="27" t="s">
        <v>51</v>
      </c>
      <c r="C173" s="26">
        <v>41998</v>
      </c>
      <c r="D173" s="28" t="s">
        <v>239</v>
      </c>
      <c r="E173" s="30" t="s">
        <v>42</v>
      </c>
      <c r="F173" s="118" t="s">
        <v>196</v>
      </c>
      <c r="G173" s="110">
        <v>21380</v>
      </c>
      <c r="H173" s="130"/>
      <c r="I173" s="13"/>
      <c r="J173" s="12">
        <v>115.57</v>
      </c>
      <c r="K173" s="13">
        <v>2470887</v>
      </c>
    </row>
    <row r="174" spans="1:11" s="115" customFormat="1" ht="15.75">
      <c r="A174" s="145">
        <f t="shared" ref="A174:A177" si="24">IF(C174&lt;&gt;"",MONTH(C174),"")</f>
        <v>12</v>
      </c>
      <c r="B174" s="27" t="s">
        <v>51</v>
      </c>
      <c r="C174" s="26">
        <v>41998</v>
      </c>
      <c r="D174" s="28" t="s">
        <v>240</v>
      </c>
      <c r="E174" s="30" t="s">
        <v>42</v>
      </c>
      <c r="F174" s="118" t="s">
        <v>196</v>
      </c>
      <c r="G174" s="110">
        <v>21380</v>
      </c>
      <c r="H174" s="130"/>
      <c r="I174" s="13"/>
      <c r="J174" s="12">
        <v>11.55</v>
      </c>
      <c r="K174" s="13">
        <v>246939</v>
      </c>
    </row>
    <row r="175" spans="1:11" s="115" customFormat="1" ht="15.75">
      <c r="A175" s="145">
        <f t="shared" si="24"/>
        <v>12</v>
      </c>
      <c r="B175" s="27" t="s">
        <v>51</v>
      </c>
      <c r="C175" s="26">
        <v>41998</v>
      </c>
      <c r="D175" s="28" t="s">
        <v>52</v>
      </c>
      <c r="E175" s="30" t="s">
        <v>42</v>
      </c>
      <c r="F175" s="118" t="s">
        <v>196</v>
      </c>
      <c r="G175" s="110">
        <v>21380</v>
      </c>
      <c r="H175" s="130"/>
      <c r="I175" s="13"/>
      <c r="J175" s="12">
        <v>88</v>
      </c>
      <c r="K175" s="13">
        <v>1881440</v>
      </c>
    </row>
    <row r="176" spans="1:11" s="115" customFormat="1" ht="15.75">
      <c r="A176" s="145">
        <f t="shared" si="24"/>
        <v>12</v>
      </c>
      <c r="B176" s="27" t="s">
        <v>51</v>
      </c>
      <c r="C176" s="26">
        <v>41998</v>
      </c>
      <c r="D176" s="28" t="s">
        <v>53</v>
      </c>
      <c r="E176" s="30" t="s">
        <v>42</v>
      </c>
      <c r="F176" s="118" t="s">
        <v>59</v>
      </c>
      <c r="G176" s="110"/>
      <c r="H176" s="130"/>
      <c r="I176" s="13">
        <v>3183840</v>
      </c>
      <c r="J176" s="12"/>
      <c r="K176" s="13">
        <v>0</v>
      </c>
    </row>
    <row r="177" spans="1:11" s="115" customFormat="1" ht="15.75">
      <c r="A177" s="145">
        <f t="shared" si="24"/>
        <v>12</v>
      </c>
      <c r="B177" s="27" t="s">
        <v>183</v>
      </c>
      <c r="C177" s="26">
        <v>41997</v>
      </c>
      <c r="D177" s="28" t="s">
        <v>248</v>
      </c>
      <c r="E177" s="30" t="s">
        <v>42</v>
      </c>
      <c r="F177" s="118" t="s">
        <v>50</v>
      </c>
      <c r="G177" s="110">
        <v>21246</v>
      </c>
      <c r="H177" s="130">
        <v>3984</v>
      </c>
      <c r="I177" s="13">
        <v>84644064</v>
      </c>
      <c r="J177" s="12"/>
      <c r="K177" s="13">
        <v>0</v>
      </c>
    </row>
    <row r="178" spans="1:11" s="115" customFormat="1" ht="15.75">
      <c r="A178" s="145">
        <f>IF(C178&lt;&gt;"",MONTH(C178),"")</f>
        <v>12</v>
      </c>
      <c r="B178" s="27" t="s">
        <v>183</v>
      </c>
      <c r="C178" s="26">
        <v>41997</v>
      </c>
      <c r="D178" s="28" t="s">
        <v>249</v>
      </c>
      <c r="E178" s="30" t="s">
        <v>42</v>
      </c>
      <c r="F178" s="118" t="s">
        <v>50</v>
      </c>
      <c r="G178" s="110">
        <v>21246</v>
      </c>
      <c r="H178" s="130">
        <v>19140</v>
      </c>
      <c r="I178" s="13">
        <v>406648440</v>
      </c>
      <c r="J178" s="12"/>
      <c r="K178" s="13">
        <v>0</v>
      </c>
    </row>
    <row r="179" spans="1:11" s="115" customFormat="1" ht="15.75">
      <c r="A179" s="145">
        <f t="shared" si="14"/>
        <v>12</v>
      </c>
      <c r="B179" s="27" t="s">
        <v>48</v>
      </c>
      <c r="C179" s="26">
        <v>41998</v>
      </c>
      <c r="D179" s="28" t="s">
        <v>247</v>
      </c>
      <c r="E179" s="30" t="s">
        <v>42</v>
      </c>
      <c r="F179" s="118" t="s">
        <v>49</v>
      </c>
      <c r="G179" s="110">
        <v>21380</v>
      </c>
      <c r="H179" s="130"/>
      <c r="I179" s="13"/>
      <c r="J179" s="12">
        <v>21000</v>
      </c>
      <c r="K179" s="13">
        <v>448980000</v>
      </c>
    </row>
    <row r="180" spans="1:11" s="115" customFormat="1" ht="15.75">
      <c r="A180" s="145">
        <f t="shared" ref="A180:A182" si="25">IF(C180&lt;&gt;"",MONTH(C180),"")</f>
        <v>12</v>
      </c>
      <c r="B180" s="27" t="s">
        <v>48</v>
      </c>
      <c r="C180" s="26">
        <v>42004</v>
      </c>
      <c r="D180" s="28" t="s">
        <v>247</v>
      </c>
      <c r="E180" s="30" t="s">
        <v>42</v>
      </c>
      <c r="F180" s="118" t="s">
        <v>49</v>
      </c>
      <c r="G180" s="110">
        <v>21380</v>
      </c>
      <c r="H180" s="130"/>
      <c r="I180" s="13"/>
      <c r="J180" s="12">
        <v>1926.42</v>
      </c>
      <c r="K180" s="13">
        <v>41186860</v>
      </c>
    </row>
    <row r="181" spans="1:11" s="115" customFormat="1" ht="15.75">
      <c r="A181" s="145">
        <f t="shared" si="25"/>
        <v>12</v>
      </c>
      <c r="B181" s="27" t="s">
        <v>51</v>
      </c>
      <c r="C181" s="26">
        <v>42004</v>
      </c>
      <c r="D181" s="28" t="s">
        <v>239</v>
      </c>
      <c r="E181" s="30" t="s">
        <v>42</v>
      </c>
      <c r="F181" s="118" t="s">
        <v>196</v>
      </c>
      <c r="G181" s="110">
        <v>21380</v>
      </c>
      <c r="H181" s="130"/>
      <c r="I181" s="13">
        <v>0</v>
      </c>
      <c r="J181" s="12">
        <v>88</v>
      </c>
      <c r="K181" s="13">
        <v>1881440</v>
      </c>
    </row>
    <row r="182" spans="1:11" s="115" customFormat="1" ht="15.75">
      <c r="A182" s="145">
        <f t="shared" si="25"/>
        <v>12</v>
      </c>
      <c r="B182" s="27" t="s">
        <v>51</v>
      </c>
      <c r="C182" s="26">
        <v>42004</v>
      </c>
      <c r="D182" s="28" t="s">
        <v>240</v>
      </c>
      <c r="E182" s="30" t="s">
        <v>42</v>
      </c>
      <c r="F182" s="118" t="s">
        <v>196</v>
      </c>
      <c r="G182" s="110">
        <v>21380</v>
      </c>
      <c r="H182" s="130"/>
      <c r="I182" s="13">
        <v>0</v>
      </c>
      <c r="J182" s="12">
        <v>99.62</v>
      </c>
      <c r="K182" s="13">
        <v>2129876</v>
      </c>
    </row>
    <row r="183" spans="1:11" s="115" customFormat="1" ht="15.75">
      <c r="A183" s="145">
        <f t="shared" ref="A183" si="26">IF(C183&lt;&gt;"",MONTH(C183),"")</f>
        <v>12</v>
      </c>
      <c r="B183" s="27" t="s">
        <v>51</v>
      </c>
      <c r="C183" s="26">
        <v>42004</v>
      </c>
      <c r="D183" s="28" t="s">
        <v>52</v>
      </c>
      <c r="E183" s="30" t="s">
        <v>42</v>
      </c>
      <c r="F183" s="118" t="s">
        <v>196</v>
      </c>
      <c r="G183" s="110">
        <v>21380</v>
      </c>
      <c r="H183" s="130"/>
      <c r="I183" s="13">
        <v>0</v>
      </c>
      <c r="J183" s="12">
        <v>9.9600000000000009</v>
      </c>
      <c r="K183" s="13">
        <v>212945</v>
      </c>
    </row>
    <row r="184" spans="1:11" s="234" customFormat="1" ht="15.75">
      <c r="A184" s="226">
        <f t="shared" ref="A184" si="27">IF(C184&lt;&gt;"",MONTH(C184),"")</f>
        <v>12</v>
      </c>
      <c r="B184" s="227" t="s">
        <v>51</v>
      </c>
      <c r="C184" s="228">
        <v>42004</v>
      </c>
      <c r="D184" s="229" t="s">
        <v>53</v>
      </c>
      <c r="E184" s="30" t="s">
        <v>42</v>
      </c>
      <c r="F184" s="230" t="s">
        <v>59</v>
      </c>
      <c r="G184" s="231"/>
      <c r="H184" s="232"/>
      <c r="I184" s="233">
        <v>3098617</v>
      </c>
      <c r="J184" s="243"/>
      <c r="K184" s="233">
        <v>0</v>
      </c>
    </row>
    <row r="185" spans="1:11" s="115" customFormat="1" ht="15.75">
      <c r="A185" s="145">
        <f t="shared" si="14"/>
        <v>8</v>
      </c>
      <c r="B185" s="27" t="s">
        <v>48</v>
      </c>
      <c r="C185" s="26">
        <v>42243</v>
      </c>
      <c r="D185" s="28" t="s">
        <v>153</v>
      </c>
      <c r="E185" s="28" t="s">
        <v>134</v>
      </c>
      <c r="F185" s="118" t="s">
        <v>49</v>
      </c>
      <c r="G185" s="110">
        <v>22510</v>
      </c>
      <c r="H185" s="130"/>
      <c r="I185" s="13">
        <f t="shared" ref="I185" si="28">ROUND(H185*G185,0)</f>
        <v>0</v>
      </c>
      <c r="J185" s="12">
        <v>22938.62</v>
      </c>
      <c r="K185" s="13">
        <f t="shared" ref="K185:K412" si="29">ROUND(G185*J185,0)</f>
        <v>516348336</v>
      </c>
    </row>
    <row r="186" spans="1:11" s="115" customFormat="1" ht="15.75">
      <c r="A186" s="145">
        <f t="shared" ref="A186:A189" si="30">IF(C186&lt;&gt;"",MONTH(C186),"")</f>
        <v>8</v>
      </c>
      <c r="B186" s="27" t="s">
        <v>48</v>
      </c>
      <c r="C186" s="26">
        <v>42243</v>
      </c>
      <c r="D186" s="28" t="s">
        <v>136</v>
      </c>
      <c r="E186" s="28" t="s">
        <v>134</v>
      </c>
      <c r="F186" s="118" t="s">
        <v>54</v>
      </c>
      <c r="G186" s="110">
        <v>22510</v>
      </c>
      <c r="H186" s="130"/>
      <c r="I186" s="13">
        <f t="shared" ref="I186:I189" si="31">ROUND(H186*G186,0)</f>
        <v>0</v>
      </c>
      <c r="J186" s="12">
        <v>10</v>
      </c>
      <c r="K186" s="13">
        <f t="shared" ref="K186:K189" si="32">ROUND(G186*J186,0)</f>
        <v>225100</v>
      </c>
    </row>
    <row r="187" spans="1:11" s="115" customFormat="1" ht="15.75">
      <c r="A187" s="145">
        <f t="shared" si="30"/>
        <v>8</v>
      </c>
      <c r="B187" s="27" t="s">
        <v>48</v>
      </c>
      <c r="C187" s="26">
        <v>42243</v>
      </c>
      <c r="D187" s="28" t="s">
        <v>157</v>
      </c>
      <c r="E187" s="28" t="s">
        <v>134</v>
      </c>
      <c r="F187" s="118" t="s">
        <v>60</v>
      </c>
      <c r="G187" s="110">
        <v>22510</v>
      </c>
      <c r="H187" s="130"/>
      <c r="I187" s="13">
        <f t="shared" si="31"/>
        <v>0</v>
      </c>
      <c r="J187" s="12">
        <v>1</v>
      </c>
      <c r="K187" s="13">
        <f t="shared" si="32"/>
        <v>22510</v>
      </c>
    </row>
    <row r="188" spans="1:11" s="115" customFormat="1" ht="15.75">
      <c r="A188" s="145">
        <f t="shared" si="30"/>
        <v>8</v>
      </c>
      <c r="B188" s="27" t="s">
        <v>48</v>
      </c>
      <c r="C188" s="26">
        <v>42243</v>
      </c>
      <c r="D188" s="28" t="s">
        <v>137</v>
      </c>
      <c r="E188" s="28" t="s">
        <v>134</v>
      </c>
      <c r="F188" s="118" t="s">
        <v>54</v>
      </c>
      <c r="G188" s="110">
        <v>22510</v>
      </c>
      <c r="H188" s="130"/>
      <c r="I188" s="13">
        <f t="shared" si="31"/>
        <v>0</v>
      </c>
      <c r="J188" s="12">
        <v>27.62</v>
      </c>
      <c r="K188" s="13">
        <f t="shared" si="32"/>
        <v>621726</v>
      </c>
    </row>
    <row r="189" spans="1:11" s="115" customFormat="1" ht="15.75">
      <c r="A189" s="145">
        <f t="shared" si="30"/>
        <v>8</v>
      </c>
      <c r="B189" s="27" t="s">
        <v>48</v>
      </c>
      <c r="C189" s="26">
        <v>42243</v>
      </c>
      <c r="D189" s="28" t="s">
        <v>138</v>
      </c>
      <c r="E189" s="28" t="s">
        <v>134</v>
      </c>
      <c r="F189" s="118" t="s">
        <v>60</v>
      </c>
      <c r="G189" s="110">
        <v>22510</v>
      </c>
      <c r="H189" s="130"/>
      <c r="I189" s="13">
        <f t="shared" si="31"/>
        <v>0</v>
      </c>
      <c r="J189" s="12">
        <v>2.76</v>
      </c>
      <c r="K189" s="13">
        <f t="shared" si="32"/>
        <v>62128</v>
      </c>
    </row>
    <row r="190" spans="1:11" s="115" customFormat="1" ht="15.75">
      <c r="A190" s="145">
        <f t="shared" si="14"/>
        <v>1</v>
      </c>
      <c r="B190" s="27" t="s">
        <v>48</v>
      </c>
      <c r="C190" s="26">
        <v>41652</v>
      </c>
      <c r="D190" s="28" t="s">
        <v>163</v>
      </c>
      <c r="E190" s="28" t="s">
        <v>174</v>
      </c>
      <c r="F190" s="118" t="s">
        <v>49</v>
      </c>
      <c r="G190" s="110">
        <v>21070</v>
      </c>
      <c r="H190" s="130"/>
      <c r="I190" s="13">
        <v>0</v>
      </c>
      <c r="J190" s="12">
        <v>214930</v>
      </c>
      <c r="K190" s="13">
        <v>4528575100</v>
      </c>
    </row>
    <row r="191" spans="1:11" s="115" customFormat="1" ht="15.75">
      <c r="A191" s="145">
        <f t="shared" ref="A191:A254" si="33">IF(C191&lt;&gt;"",MONTH(C191),"")</f>
        <v>1</v>
      </c>
      <c r="B191" s="27" t="s">
        <v>51</v>
      </c>
      <c r="C191" s="26">
        <v>41652</v>
      </c>
      <c r="D191" s="28" t="s">
        <v>250</v>
      </c>
      <c r="E191" s="28" t="s">
        <v>174</v>
      </c>
      <c r="F191" s="118" t="s">
        <v>196</v>
      </c>
      <c r="G191" s="110">
        <v>21070</v>
      </c>
      <c r="H191" s="130"/>
      <c r="I191" s="13">
        <v>0</v>
      </c>
      <c r="J191" s="12">
        <v>100</v>
      </c>
      <c r="K191" s="13">
        <v>2107000</v>
      </c>
    </row>
    <row r="192" spans="1:11" s="115" customFormat="1" ht="15.75">
      <c r="A192" s="145">
        <f t="shared" si="33"/>
        <v>1</v>
      </c>
      <c r="B192" s="27" t="s">
        <v>51</v>
      </c>
      <c r="C192" s="26">
        <v>41652</v>
      </c>
      <c r="D192" s="28" t="s">
        <v>251</v>
      </c>
      <c r="E192" s="28" t="s">
        <v>174</v>
      </c>
      <c r="F192" s="118" t="s">
        <v>60</v>
      </c>
      <c r="G192" s="110">
        <v>21070</v>
      </c>
      <c r="H192" s="130"/>
      <c r="I192" s="13">
        <v>0</v>
      </c>
      <c r="J192" s="12">
        <v>10</v>
      </c>
      <c r="K192" s="13">
        <v>210700</v>
      </c>
    </row>
    <row r="193" spans="1:11" s="115" customFormat="1" ht="15.75">
      <c r="A193" s="145">
        <f t="shared" si="33"/>
        <v>1</v>
      </c>
      <c r="B193" s="27" t="s">
        <v>51</v>
      </c>
      <c r="C193" s="26">
        <v>41652</v>
      </c>
      <c r="D193" s="28" t="s">
        <v>53</v>
      </c>
      <c r="E193" s="28" t="s">
        <v>174</v>
      </c>
      <c r="F193" s="118" t="s">
        <v>59</v>
      </c>
      <c r="G193" s="110"/>
      <c r="H193" s="130"/>
      <c r="I193" s="13">
        <v>12288000</v>
      </c>
      <c r="J193" s="12"/>
      <c r="K193" s="13">
        <v>0</v>
      </c>
    </row>
    <row r="194" spans="1:11" s="115" customFormat="1" ht="15.75">
      <c r="A194" s="145">
        <f t="shared" si="33"/>
        <v>1</v>
      </c>
      <c r="B194" s="27" t="s">
        <v>48</v>
      </c>
      <c r="C194" s="26">
        <v>41654</v>
      </c>
      <c r="D194" s="28" t="s">
        <v>163</v>
      </c>
      <c r="E194" s="28" t="s">
        <v>174</v>
      </c>
      <c r="F194" s="118" t="s">
        <v>49</v>
      </c>
      <c r="G194" s="110">
        <v>21075</v>
      </c>
      <c r="H194" s="130"/>
      <c r="I194" s="13">
        <v>0</v>
      </c>
      <c r="J194" s="12">
        <v>93998.27</v>
      </c>
      <c r="K194" s="13">
        <v>1981013540</v>
      </c>
    </row>
    <row r="195" spans="1:11" s="115" customFormat="1" ht="15.75">
      <c r="A195" s="145">
        <f t="shared" si="33"/>
        <v>1</v>
      </c>
      <c r="B195" s="27" t="s">
        <v>51</v>
      </c>
      <c r="C195" s="26">
        <v>41654</v>
      </c>
      <c r="D195" s="28" t="s">
        <v>159</v>
      </c>
      <c r="E195" s="28" t="s">
        <v>174</v>
      </c>
      <c r="F195" s="118" t="s">
        <v>196</v>
      </c>
      <c r="G195" s="110">
        <v>21075</v>
      </c>
      <c r="H195" s="130"/>
      <c r="I195" s="13">
        <v>0</v>
      </c>
      <c r="J195" s="12">
        <v>47.03</v>
      </c>
      <c r="K195" s="13">
        <v>991157</v>
      </c>
    </row>
    <row r="196" spans="1:11" s="115" customFormat="1" ht="15.75">
      <c r="A196" s="145">
        <f t="shared" si="33"/>
        <v>1</v>
      </c>
      <c r="B196" s="27" t="s">
        <v>51</v>
      </c>
      <c r="C196" s="26">
        <v>41654</v>
      </c>
      <c r="D196" s="28" t="s">
        <v>160</v>
      </c>
      <c r="E196" s="28" t="s">
        <v>174</v>
      </c>
      <c r="F196" s="118" t="s">
        <v>60</v>
      </c>
      <c r="G196" s="110">
        <v>21075</v>
      </c>
      <c r="H196" s="130"/>
      <c r="I196" s="13">
        <v>0</v>
      </c>
      <c r="J196" s="12">
        <v>4.7</v>
      </c>
      <c r="K196" s="13">
        <v>99053</v>
      </c>
    </row>
    <row r="197" spans="1:11" s="115" customFormat="1" ht="15.75">
      <c r="A197" s="145">
        <f t="shared" si="33"/>
        <v>1</v>
      </c>
      <c r="B197" s="27" t="s">
        <v>252</v>
      </c>
      <c r="C197" s="26">
        <v>41661</v>
      </c>
      <c r="D197" s="28" t="s">
        <v>194</v>
      </c>
      <c r="E197" s="28" t="s">
        <v>174</v>
      </c>
      <c r="F197" s="118" t="s">
        <v>50</v>
      </c>
      <c r="G197" s="110">
        <v>21036</v>
      </c>
      <c r="H197" s="130">
        <v>23250</v>
      </c>
      <c r="I197" s="13">
        <v>489087000</v>
      </c>
      <c r="J197" s="12"/>
      <c r="K197" s="13">
        <v>0</v>
      </c>
    </row>
    <row r="198" spans="1:11" s="115" customFormat="1" ht="15.75">
      <c r="A198" s="145">
        <f t="shared" si="33"/>
        <v>1</v>
      </c>
      <c r="B198" s="27" t="s">
        <v>252</v>
      </c>
      <c r="C198" s="26">
        <v>41661</v>
      </c>
      <c r="D198" s="28" t="s">
        <v>253</v>
      </c>
      <c r="E198" s="28" t="s">
        <v>174</v>
      </c>
      <c r="F198" s="118" t="s">
        <v>50</v>
      </c>
      <c r="G198" s="110">
        <v>21036</v>
      </c>
      <c r="H198" s="130">
        <v>66960</v>
      </c>
      <c r="I198" s="13">
        <v>1408570560</v>
      </c>
      <c r="J198" s="12"/>
      <c r="K198" s="13">
        <v>0</v>
      </c>
    </row>
    <row r="199" spans="1:11" s="115" customFormat="1" ht="15.75">
      <c r="A199" s="145">
        <f t="shared" si="33"/>
        <v>1</v>
      </c>
      <c r="B199" s="27" t="s">
        <v>252</v>
      </c>
      <c r="C199" s="26">
        <v>41661</v>
      </c>
      <c r="D199" s="28" t="s">
        <v>193</v>
      </c>
      <c r="E199" s="28" t="s">
        <v>174</v>
      </c>
      <c r="F199" s="118" t="s">
        <v>50</v>
      </c>
      <c r="G199" s="110">
        <v>21036</v>
      </c>
      <c r="H199" s="130">
        <v>69165</v>
      </c>
      <c r="I199" s="13">
        <v>1454954940</v>
      </c>
      <c r="J199" s="12"/>
      <c r="K199" s="13">
        <v>0</v>
      </c>
    </row>
    <row r="200" spans="1:11" s="115" customFormat="1" ht="15.75">
      <c r="A200" s="145">
        <f t="shared" si="33"/>
        <v>2</v>
      </c>
      <c r="B200" s="27" t="s">
        <v>48</v>
      </c>
      <c r="C200" s="26">
        <v>41676</v>
      </c>
      <c r="D200" s="28" t="s">
        <v>163</v>
      </c>
      <c r="E200" s="28" t="s">
        <v>174</v>
      </c>
      <c r="F200" s="118" t="s">
        <v>49</v>
      </c>
      <c r="G200" s="110">
        <v>21080</v>
      </c>
      <c r="H200" s="130"/>
      <c r="I200" s="13">
        <v>0</v>
      </c>
      <c r="J200" s="12">
        <v>65325</v>
      </c>
      <c r="K200" s="13">
        <v>1377051000</v>
      </c>
    </row>
    <row r="201" spans="1:11" s="115" customFormat="1" ht="15.75">
      <c r="A201" s="145">
        <f t="shared" si="33"/>
        <v>2</v>
      </c>
      <c r="B201" s="27" t="s">
        <v>51</v>
      </c>
      <c r="C201" s="26">
        <v>41676</v>
      </c>
      <c r="D201" s="28" t="s">
        <v>53</v>
      </c>
      <c r="E201" s="28" t="s">
        <v>174</v>
      </c>
      <c r="F201" s="118" t="s">
        <v>59</v>
      </c>
      <c r="G201" s="110"/>
      <c r="H201" s="130"/>
      <c r="I201" s="13">
        <v>6542250</v>
      </c>
      <c r="J201" s="12"/>
      <c r="K201" s="13">
        <v>0</v>
      </c>
    </row>
    <row r="202" spans="1:11" s="115" customFormat="1" ht="15.75">
      <c r="A202" s="145">
        <f t="shared" si="33"/>
        <v>2</v>
      </c>
      <c r="B202" s="27" t="s">
        <v>48</v>
      </c>
      <c r="C202" s="26">
        <v>41676</v>
      </c>
      <c r="D202" s="28" t="s">
        <v>163</v>
      </c>
      <c r="E202" s="28" t="s">
        <v>174</v>
      </c>
      <c r="F202" s="118" t="s">
        <v>49</v>
      </c>
      <c r="G202" s="110">
        <v>21080</v>
      </c>
      <c r="H202" s="130"/>
      <c r="I202" s="13">
        <v>0</v>
      </c>
      <c r="J202" s="12">
        <v>46176.14</v>
      </c>
      <c r="K202" s="13">
        <v>973393031</v>
      </c>
    </row>
    <row r="203" spans="1:11" s="115" customFormat="1" ht="15.75">
      <c r="A203" s="145">
        <f t="shared" si="33"/>
        <v>2</v>
      </c>
      <c r="B203" s="27" t="s">
        <v>51</v>
      </c>
      <c r="C203" s="26">
        <v>41676</v>
      </c>
      <c r="D203" s="28" t="s">
        <v>195</v>
      </c>
      <c r="E203" s="28" t="s">
        <v>174</v>
      </c>
      <c r="F203" s="118" t="s">
        <v>196</v>
      </c>
      <c r="G203" s="110">
        <v>21080</v>
      </c>
      <c r="H203" s="130"/>
      <c r="I203" s="13">
        <v>0</v>
      </c>
      <c r="J203" s="12">
        <v>55.78</v>
      </c>
      <c r="K203" s="13">
        <v>1175842</v>
      </c>
    </row>
    <row r="204" spans="1:11" s="115" customFormat="1" ht="15.75">
      <c r="A204" s="145">
        <f t="shared" si="33"/>
        <v>2</v>
      </c>
      <c r="B204" s="27" t="s">
        <v>51</v>
      </c>
      <c r="C204" s="26">
        <v>41676</v>
      </c>
      <c r="D204" s="28" t="s">
        <v>197</v>
      </c>
      <c r="E204" s="28" t="s">
        <v>174</v>
      </c>
      <c r="F204" s="118" t="s">
        <v>60</v>
      </c>
      <c r="G204" s="110">
        <v>21080</v>
      </c>
      <c r="H204" s="130"/>
      <c r="I204" s="13">
        <v>0</v>
      </c>
      <c r="J204" s="12">
        <v>5.58</v>
      </c>
      <c r="K204" s="13">
        <v>117626</v>
      </c>
    </row>
    <row r="205" spans="1:11" s="115" customFormat="1" ht="15.75">
      <c r="A205" s="145">
        <f t="shared" si="33"/>
        <v>2</v>
      </c>
      <c r="B205" s="27" t="s">
        <v>254</v>
      </c>
      <c r="C205" s="26">
        <v>41695</v>
      </c>
      <c r="D205" s="28" t="s">
        <v>194</v>
      </c>
      <c r="E205" s="28" t="s">
        <v>174</v>
      </c>
      <c r="F205" s="118" t="s">
        <v>50</v>
      </c>
      <c r="G205" s="110">
        <v>21036</v>
      </c>
      <c r="H205" s="130">
        <v>44640</v>
      </c>
      <c r="I205" s="13">
        <v>939047040</v>
      </c>
      <c r="J205" s="12"/>
      <c r="K205" s="13">
        <v>0</v>
      </c>
    </row>
    <row r="206" spans="1:11" s="115" customFormat="1" ht="15.75">
      <c r="A206" s="145">
        <f t="shared" si="33"/>
        <v>2</v>
      </c>
      <c r="B206" s="27" t="s">
        <v>254</v>
      </c>
      <c r="C206" s="26">
        <v>41695</v>
      </c>
      <c r="D206" s="28" t="s">
        <v>253</v>
      </c>
      <c r="E206" s="28" t="s">
        <v>174</v>
      </c>
      <c r="F206" s="118" t="s">
        <v>50</v>
      </c>
      <c r="G206" s="110">
        <v>21036</v>
      </c>
      <c r="H206" s="130">
        <v>50760</v>
      </c>
      <c r="I206" s="13">
        <v>1067787360</v>
      </c>
      <c r="J206" s="12"/>
      <c r="K206" s="13">
        <v>0</v>
      </c>
    </row>
    <row r="207" spans="1:11" s="115" customFormat="1" ht="15.75">
      <c r="A207" s="145">
        <f t="shared" si="33"/>
        <v>2</v>
      </c>
      <c r="B207" s="27" t="s">
        <v>254</v>
      </c>
      <c r="C207" s="26">
        <v>41695</v>
      </c>
      <c r="D207" s="28" t="s">
        <v>193</v>
      </c>
      <c r="E207" s="28" t="s">
        <v>174</v>
      </c>
      <c r="F207" s="118" t="s">
        <v>50</v>
      </c>
      <c r="G207" s="110">
        <v>21036</v>
      </c>
      <c r="H207" s="130">
        <v>58725</v>
      </c>
      <c r="I207" s="13">
        <v>1235339100</v>
      </c>
      <c r="J207" s="12"/>
      <c r="K207" s="13">
        <v>0</v>
      </c>
    </row>
    <row r="208" spans="1:11" s="115" customFormat="1" ht="15.75">
      <c r="A208" s="145">
        <f t="shared" si="33"/>
        <v>3</v>
      </c>
      <c r="B208" s="27" t="s">
        <v>48</v>
      </c>
      <c r="C208" s="26">
        <v>41712</v>
      </c>
      <c r="D208" s="28" t="s">
        <v>163</v>
      </c>
      <c r="E208" s="28" t="s">
        <v>174</v>
      </c>
      <c r="F208" s="118" t="s">
        <v>49</v>
      </c>
      <c r="G208" s="110">
        <v>21075</v>
      </c>
      <c r="H208" s="130"/>
      <c r="I208" s="13">
        <v>0</v>
      </c>
      <c r="J208" s="12">
        <v>107828.17</v>
      </c>
      <c r="K208" s="13">
        <v>2272478683</v>
      </c>
    </row>
    <row r="209" spans="1:11" s="115" customFormat="1" ht="15.75">
      <c r="A209" s="145">
        <f t="shared" si="33"/>
        <v>3</v>
      </c>
      <c r="B209" s="27" t="s">
        <v>51</v>
      </c>
      <c r="C209" s="26">
        <v>41712</v>
      </c>
      <c r="D209" s="28" t="s">
        <v>159</v>
      </c>
      <c r="E209" s="28" t="s">
        <v>174</v>
      </c>
      <c r="F209" s="118" t="s">
        <v>196</v>
      </c>
      <c r="G209" s="110">
        <v>21075</v>
      </c>
      <c r="H209" s="130"/>
      <c r="I209" s="13">
        <v>0</v>
      </c>
      <c r="J209" s="12">
        <v>53.94</v>
      </c>
      <c r="K209" s="13">
        <v>1136786</v>
      </c>
    </row>
    <row r="210" spans="1:11" s="115" customFormat="1" ht="15.75">
      <c r="A210" s="145">
        <f t="shared" si="33"/>
        <v>3</v>
      </c>
      <c r="B210" s="27" t="s">
        <v>51</v>
      </c>
      <c r="C210" s="26">
        <v>41712</v>
      </c>
      <c r="D210" s="28" t="s">
        <v>160</v>
      </c>
      <c r="E210" s="28" t="s">
        <v>174</v>
      </c>
      <c r="F210" s="118" t="s">
        <v>60</v>
      </c>
      <c r="G210" s="110">
        <v>21075</v>
      </c>
      <c r="H210" s="130"/>
      <c r="I210" s="13">
        <v>0</v>
      </c>
      <c r="J210" s="12">
        <v>5.39</v>
      </c>
      <c r="K210" s="13">
        <v>113594</v>
      </c>
    </row>
    <row r="211" spans="1:11" s="115" customFormat="1" ht="15.75">
      <c r="A211" s="145">
        <f t="shared" si="33"/>
        <v>3</v>
      </c>
      <c r="B211" s="27" t="s">
        <v>51</v>
      </c>
      <c r="C211" s="26">
        <v>41712</v>
      </c>
      <c r="D211" s="28" t="s">
        <v>53</v>
      </c>
      <c r="E211" s="28" t="s">
        <v>174</v>
      </c>
      <c r="F211" s="118" t="s">
        <v>59</v>
      </c>
      <c r="G211" s="110"/>
      <c r="H211" s="130"/>
      <c r="I211" s="13">
        <v>6242062</v>
      </c>
      <c r="J211" s="12"/>
      <c r="K211" s="13">
        <v>0</v>
      </c>
    </row>
    <row r="212" spans="1:11" s="115" customFormat="1" ht="15.75">
      <c r="A212" s="145">
        <f t="shared" si="33"/>
        <v>3</v>
      </c>
      <c r="B212" s="27" t="s">
        <v>48</v>
      </c>
      <c r="C212" s="26">
        <v>41713</v>
      </c>
      <c r="D212" s="28" t="s">
        <v>163</v>
      </c>
      <c r="E212" s="28" t="s">
        <v>174</v>
      </c>
      <c r="F212" s="118" t="s">
        <v>49</v>
      </c>
      <c r="G212" s="110">
        <v>21075</v>
      </c>
      <c r="H212" s="130"/>
      <c r="I212" s="13">
        <v>0</v>
      </c>
      <c r="J212" s="12">
        <v>46396.47</v>
      </c>
      <c r="K212" s="13">
        <v>977805605</v>
      </c>
    </row>
    <row r="213" spans="1:11" s="115" customFormat="1" ht="15.75">
      <c r="A213" s="145">
        <f t="shared" si="33"/>
        <v>3</v>
      </c>
      <c r="B213" s="27" t="s">
        <v>51</v>
      </c>
      <c r="C213" s="26">
        <v>41713</v>
      </c>
      <c r="D213" s="28" t="s">
        <v>159</v>
      </c>
      <c r="E213" s="28" t="s">
        <v>174</v>
      </c>
      <c r="F213" s="118" t="s">
        <v>196</v>
      </c>
      <c r="G213" s="110">
        <v>21075</v>
      </c>
      <c r="H213" s="130"/>
      <c r="I213" s="13">
        <v>0</v>
      </c>
      <c r="J213" s="12">
        <v>23.21</v>
      </c>
      <c r="K213" s="13">
        <v>489151</v>
      </c>
    </row>
    <row r="214" spans="1:11" s="115" customFormat="1" ht="15.75">
      <c r="A214" s="145">
        <f t="shared" si="33"/>
        <v>3</v>
      </c>
      <c r="B214" s="27" t="s">
        <v>51</v>
      </c>
      <c r="C214" s="26">
        <v>41713</v>
      </c>
      <c r="D214" s="28" t="s">
        <v>160</v>
      </c>
      <c r="E214" s="28" t="s">
        <v>174</v>
      </c>
      <c r="F214" s="118" t="s">
        <v>60</v>
      </c>
      <c r="G214" s="110">
        <v>21075</v>
      </c>
      <c r="H214" s="130"/>
      <c r="I214" s="13">
        <v>0</v>
      </c>
      <c r="J214" s="12">
        <v>2.3199999999999998</v>
      </c>
      <c r="K214" s="13">
        <v>48894</v>
      </c>
    </row>
    <row r="215" spans="1:11" s="115" customFormat="1" ht="15.75">
      <c r="A215" s="145">
        <f t="shared" si="33"/>
        <v>3</v>
      </c>
      <c r="B215" s="27" t="s">
        <v>255</v>
      </c>
      <c r="C215" s="26">
        <v>41726</v>
      </c>
      <c r="D215" s="28" t="s">
        <v>194</v>
      </c>
      <c r="E215" s="28" t="s">
        <v>174</v>
      </c>
      <c r="F215" s="118" t="s">
        <v>50</v>
      </c>
      <c r="G215" s="110">
        <v>21036</v>
      </c>
      <c r="H215" s="130">
        <v>49662</v>
      </c>
      <c r="I215" s="13">
        <v>1044689832</v>
      </c>
      <c r="J215" s="12"/>
      <c r="K215" s="13">
        <v>0</v>
      </c>
    </row>
    <row r="216" spans="1:11" s="115" customFormat="1" ht="15.75">
      <c r="A216" s="145">
        <f t="shared" si="33"/>
        <v>3</v>
      </c>
      <c r="B216" s="27" t="s">
        <v>255</v>
      </c>
      <c r="C216" s="26">
        <v>41726</v>
      </c>
      <c r="D216" s="28" t="s">
        <v>253</v>
      </c>
      <c r="E216" s="28" t="s">
        <v>174</v>
      </c>
      <c r="F216" s="118" t="s">
        <v>50</v>
      </c>
      <c r="G216" s="110">
        <v>21036</v>
      </c>
      <c r="H216" s="130">
        <v>28728</v>
      </c>
      <c r="I216" s="13">
        <v>604322208</v>
      </c>
      <c r="J216" s="12"/>
      <c r="K216" s="13">
        <v>0</v>
      </c>
    </row>
    <row r="217" spans="1:11" s="115" customFormat="1" ht="15.75">
      <c r="A217" s="145">
        <f t="shared" si="33"/>
        <v>3</v>
      </c>
      <c r="B217" s="27" t="s">
        <v>255</v>
      </c>
      <c r="C217" s="26">
        <v>41726</v>
      </c>
      <c r="D217" s="28" t="s">
        <v>193</v>
      </c>
      <c r="E217" s="28" t="s">
        <v>174</v>
      </c>
      <c r="F217" s="118" t="s">
        <v>50</v>
      </c>
      <c r="G217" s="110">
        <v>21036</v>
      </c>
      <c r="H217" s="130">
        <v>78300</v>
      </c>
      <c r="I217" s="13">
        <v>1647118800</v>
      </c>
      <c r="J217" s="12"/>
      <c r="K217" s="13">
        <v>0</v>
      </c>
    </row>
    <row r="218" spans="1:11" s="115" customFormat="1" ht="15.75">
      <c r="A218" s="145">
        <f t="shared" si="33"/>
        <v>4</v>
      </c>
      <c r="B218" s="27" t="s">
        <v>48</v>
      </c>
      <c r="C218" s="26">
        <v>41746</v>
      </c>
      <c r="D218" s="28" t="s">
        <v>163</v>
      </c>
      <c r="E218" s="28" t="s">
        <v>174</v>
      </c>
      <c r="F218" s="118" t="s">
        <v>49</v>
      </c>
      <c r="G218" s="110">
        <v>21080</v>
      </c>
      <c r="H218" s="130"/>
      <c r="I218" s="13">
        <v>0</v>
      </c>
      <c r="J218" s="12">
        <v>110207.36</v>
      </c>
      <c r="K218" s="13">
        <v>2323171149</v>
      </c>
    </row>
    <row r="219" spans="1:11" s="115" customFormat="1" ht="15.75">
      <c r="A219" s="145">
        <f t="shared" si="33"/>
        <v>4</v>
      </c>
      <c r="B219" s="27" t="s">
        <v>51</v>
      </c>
      <c r="C219" s="26">
        <v>41746</v>
      </c>
      <c r="D219" s="28" t="s">
        <v>159</v>
      </c>
      <c r="E219" s="28" t="s">
        <v>174</v>
      </c>
      <c r="F219" s="118" t="s">
        <v>196</v>
      </c>
      <c r="G219" s="110">
        <v>21080</v>
      </c>
      <c r="H219" s="130"/>
      <c r="I219" s="13">
        <v>0</v>
      </c>
      <c r="J219" s="12">
        <v>55.13</v>
      </c>
      <c r="K219" s="13">
        <v>1162140</v>
      </c>
    </row>
    <row r="220" spans="1:11" s="115" customFormat="1" ht="15.75">
      <c r="A220" s="145">
        <f t="shared" si="33"/>
        <v>4</v>
      </c>
      <c r="B220" s="27" t="s">
        <v>51</v>
      </c>
      <c r="C220" s="26">
        <v>41746</v>
      </c>
      <c r="D220" s="28" t="s">
        <v>160</v>
      </c>
      <c r="E220" s="28" t="s">
        <v>174</v>
      </c>
      <c r="F220" s="118" t="s">
        <v>60</v>
      </c>
      <c r="G220" s="110">
        <v>21080</v>
      </c>
      <c r="H220" s="130"/>
      <c r="I220" s="13">
        <v>0</v>
      </c>
      <c r="J220" s="12">
        <v>5.51</v>
      </c>
      <c r="K220" s="13">
        <v>116151</v>
      </c>
    </row>
    <row r="221" spans="1:11" s="115" customFormat="1" ht="15.75">
      <c r="A221" s="145">
        <f t="shared" si="33"/>
        <v>4</v>
      </c>
      <c r="B221" s="27" t="s">
        <v>51</v>
      </c>
      <c r="C221" s="26">
        <v>41746</v>
      </c>
      <c r="D221" s="28" t="s">
        <v>53</v>
      </c>
      <c r="E221" s="28" t="s">
        <v>174</v>
      </c>
      <c r="F221" s="118" t="s">
        <v>59</v>
      </c>
      <c r="G221" s="110"/>
      <c r="H221" s="130"/>
      <c r="I221" s="13">
        <v>6662250</v>
      </c>
      <c r="J221" s="12"/>
      <c r="K221" s="13">
        <v>0</v>
      </c>
    </row>
    <row r="222" spans="1:11" s="115" customFormat="1" ht="15.75">
      <c r="A222" s="145">
        <f t="shared" si="33"/>
        <v>4</v>
      </c>
      <c r="B222" s="27" t="s">
        <v>48</v>
      </c>
      <c r="C222" s="26">
        <v>41732</v>
      </c>
      <c r="D222" s="28" t="s">
        <v>163</v>
      </c>
      <c r="E222" s="28" t="s">
        <v>174</v>
      </c>
      <c r="F222" s="118" t="s">
        <v>49</v>
      </c>
      <c r="G222" s="110">
        <v>21075</v>
      </c>
      <c r="H222" s="130"/>
      <c r="I222" s="13">
        <v>0</v>
      </c>
      <c r="J222" s="12">
        <v>47898.64</v>
      </c>
      <c r="K222" s="13">
        <v>1009463838</v>
      </c>
    </row>
    <row r="223" spans="1:11" s="115" customFormat="1" ht="15.75">
      <c r="A223" s="145">
        <f t="shared" si="33"/>
        <v>4</v>
      </c>
      <c r="B223" s="27" t="s">
        <v>51</v>
      </c>
      <c r="C223" s="26">
        <v>41732</v>
      </c>
      <c r="D223" s="28" t="s">
        <v>159</v>
      </c>
      <c r="E223" s="28" t="s">
        <v>174</v>
      </c>
      <c r="F223" s="118" t="s">
        <v>196</v>
      </c>
      <c r="G223" s="110">
        <v>21075</v>
      </c>
      <c r="H223" s="130"/>
      <c r="I223" s="13">
        <v>0</v>
      </c>
      <c r="J223" s="12">
        <v>23.96</v>
      </c>
      <c r="K223" s="13">
        <v>504957</v>
      </c>
    </row>
    <row r="224" spans="1:11" s="115" customFormat="1" ht="15.75">
      <c r="A224" s="145">
        <f t="shared" si="33"/>
        <v>4</v>
      </c>
      <c r="B224" s="27" t="s">
        <v>51</v>
      </c>
      <c r="C224" s="26">
        <v>41732</v>
      </c>
      <c r="D224" s="28" t="s">
        <v>160</v>
      </c>
      <c r="E224" s="28" t="s">
        <v>174</v>
      </c>
      <c r="F224" s="118" t="s">
        <v>60</v>
      </c>
      <c r="G224" s="110">
        <v>21075</v>
      </c>
      <c r="H224" s="130"/>
      <c r="I224" s="13">
        <v>0</v>
      </c>
      <c r="J224" s="12">
        <v>2.4</v>
      </c>
      <c r="K224" s="13">
        <v>50580</v>
      </c>
    </row>
    <row r="225" spans="1:11" s="115" customFormat="1" ht="15.75">
      <c r="A225" s="145">
        <f t="shared" si="33"/>
        <v>4</v>
      </c>
      <c r="B225" s="27" t="s">
        <v>256</v>
      </c>
      <c r="C225" s="26">
        <v>41752</v>
      </c>
      <c r="D225" s="28" t="s">
        <v>194</v>
      </c>
      <c r="E225" s="28" t="s">
        <v>174</v>
      </c>
      <c r="F225" s="118" t="s">
        <v>50</v>
      </c>
      <c r="G225" s="110">
        <v>21036</v>
      </c>
      <c r="H225" s="130">
        <v>27900</v>
      </c>
      <c r="I225" s="13">
        <v>586904400</v>
      </c>
      <c r="J225" s="12"/>
      <c r="K225" s="13">
        <v>0</v>
      </c>
    </row>
    <row r="226" spans="1:11" s="115" customFormat="1" ht="15.75">
      <c r="A226" s="145">
        <f t="shared" si="33"/>
        <v>4</v>
      </c>
      <c r="B226" s="27" t="s">
        <v>256</v>
      </c>
      <c r="C226" s="26">
        <v>41752</v>
      </c>
      <c r="D226" s="28" t="s">
        <v>253</v>
      </c>
      <c r="E226" s="28" t="s">
        <v>174</v>
      </c>
      <c r="F226" s="118" t="s">
        <v>50</v>
      </c>
      <c r="G226" s="110">
        <v>21036</v>
      </c>
      <c r="H226" s="130">
        <v>88800</v>
      </c>
      <c r="I226" s="13">
        <v>1867996800</v>
      </c>
      <c r="J226" s="12"/>
      <c r="K226" s="13">
        <v>0</v>
      </c>
    </row>
    <row r="227" spans="1:11" s="115" customFormat="1" ht="15.75">
      <c r="A227" s="145">
        <f t="shared" si="33"/>
        <v>4</v>
      </c>
      <c r="B227" s="27" t="s">
        <v>256</v>
      </c>
      <c r="C227" s="26">
        <v>41752</v>
      </c>
      <c r="D227" s="28" t="s">
        <v>193</v>
      </c>
      <c r="E227" s="28" t="s">
        <v>174</v>
      </c>
      <c r="F227" s="118" t="s">
        <v>50</v>
      </c>
      <c r="G227" s="110">
        <v>21036</v>
      </c>
      <c r="H227" s="130">
        <v>39150</v>
      </c>
      <c r="I227" s="13">
        <v>823559400</v>
      </c>
      <c r="J227" s="12"/>
      <c r="K227" s="13">
        <v>0</v>
      </c>
    </row>
    <row r="228" spans="1:11" s="115" customFormat="1" ht="15.75">
      <c r="A228" s="145">
        <f t="shared" si="33"/>
        <v>5</v>
      </c>
      <c r="B228" s="27" t="s">
        <v>48</v>
      </c>
      <c r="C228" s="26">
        <v>41773</v>
      </c>
      <c r="D228" s="28" t="s">
        <v>163</v>
      </c>
      <c r="E228" s="28" t="s">
        <v>174</v>
      </c>
      <c r="F228" s="118" t="s">
        <v>49</v>
      </c>
      <c r="G228" s="110">
        <v>21080</v>
      </c>
      <c r="H228" s="130"/>
      <c r="I228" s="13">
        <v>0</v>
      </c>
      <c r="J228" s="12">
        <v>107865.64</v>
      </c>
      <c r="K228" s="13">
        <v>2273807691</v>
      </c>
    </row>
    <row r="229" spans="1:11" s="115" customFormat="1" ht="15.75">
      <c r="A229" s="145">
        <f t="shared" si="33"/>
        <v>5</v>
      </c>
      <c r="B229" s="27" t="s">
        <v>51</v>
      </c>
      <c r="C229" s="26">
        <v>41773</v>
      </c>
      <c r="D229" s="28" t="s">
        <v>159</v>
      </c>
      <c r="E229" s="28" t="s">
        <v>174</v>
      </c>
      <c r="F229" s="118" t="s">
        <v>196</v>
      </c>
      <c r="G229" s="110">
        <v>21080</v>
      </c>
      <c r="H229" s="130"/>
      <c r="I229" s="13">
        <v>0</v>
      </c>
      <c r="J229" s="12">
        <v>53.96</v>
      </c>
      <c r="K229" s="13">
        <v>1137477</v>
      </c>
    </row>
    <row r="230" spans="1:11" s="115" customFormat="1" ht="15.75">
      <c r="A230" s="145">
        <f t="shared" si="33"/>
        <v>5</v>
      </c>
      <c r="B230" s="27" t="s">
        <v>51</v>
      </c>
      <c r="C230" s="26">
        <v>41773</v>
      </c>
      <c r="D230" s="28" t="s">
        <v>160</v>
      </c>
      <c r="E230" s="28" t="s">
        <v>174</v>
      </c>
      <c r="F230" s="118" t="s">
        <v>60</v>
      </c>
      <c r="G230" s="110">
        <v>21080</v>
      </c>
      <c r="H230" s="130"/>
      <c r="I230" s="13">
        <v>0</v>
      </c>
      <c r="J230" s="12">
        <v>5.4</v>
      </c>
      <c r="K230" s="13">
        <v>113832</v>
      </c>
    </row>
    <row r="231" spans="1:11" s="115" customFormat="1" ht="15.75">
      <c r="A231" s="145">
        <f t="shared" si="33"/>
        <v>5</v>
      </c>
      <c r="B231" s="27" t="s">
        <v>51</v>
      </c>
      <c r="C231" s="26">
        <v>41773</v>
      </c>
      <c r="D231" s="28" t="s">
        <v>53</v>
      </c>
      <c r="E231" s="28" t="s">
        <v>174</v>
      </c>
      <c r="F231" s="118" t="s">
        <v>59</v>
      </c>
      <c r="G231" s="110"/>
      <c r="H231" s="130"/>
      <c r="I231" s="13">
        <v>6617775</v>
      </c>
      <c r="J231" s="12"/>
      <c r="K231" s="13">
        <v>0</v>
      </c>
    </row>
    <row r="232" spans="1:11" s="115" customFormat="1" ht="15.75">
      <c r="A232" s="145">
        <f t="shared" si="33"/>
        <v>6</v>
      </c>
      <c r="B232" s="27" t="s">
        <v>48</v>
      </c>
      <c r="C232" s="26">
        <v>41803</v>
      </c>
      <c r="D232" s="28" t="s">
        <v>163</v>
      </c>
      <c r="E232" s="28" t="s">
        <v>174</v>
      </c>
      <c r="F232" s="118" t="s">
        <v>49</v>
      </c>
      <c r="G232" s="110">
        <v>21190</v>
      </c>
      <c r="H232" s="130"/>
      <c r="I232" s="13">
        <v>0</v>
      </c>
      <c r="J232" s="12">
        <v>48606.3</v>
      </c>
      <c r="K232" s="13">
        <v>1029967497</v>
      </c>
    </row>
    <row r="233" spans="1:11" s="115" customFormat="1" ht="15.75">
      <c r="A233" s="145">
        <f t="shared" si="33"/>
        <v>6</v>
      </c>
      <c r="B233" s="27" t="s">
        <v>51</v>
      </c>
      <c r="C233" s="26">
        <v>41803</v>
      </c>
      <c r="D233" s="28" t="s">
        <v>214</v>
      </c>
      <c r="E233" s="28" t="s">
        <v>174</v>
      </c>
      <c r="F233" s="118" t="s">
        <v>196</v>
      </c>
      <c r="G233" s="110">
        <v>21190</v>
      </c>
      <c r="H233" s="130"/>
      <c r="I233" s="13">
        <v>0</v>
      </c>
      <c r="J233" s="12">
        <v>24.32</v>
      </c>
      <c r="K233" s="13">
        <v>515341</v>
      </c>
    </row>
    <row r="234" spans="1:11" s="115" customFormat="1" ht="15.75">
      <c r="A234" s="145">
        <f t="shared" si="33"/>
        <v>6</v>
      </c>
      <c r="B234" s="27" t="s">
        <v>51</v>
      </c>
      <c r="C234" s="26">
        <v>41803</v>
      </c>
      <c r="D234" s="28" t="s">
        <v>215</v>
      </c>
      <c r="E234" s="28" t="s">
        <v>174</v>
      </c>
      <c r="F234" s="118" t="s">
        <v>60</v>
      </c>
      <c r="G234" s="110">
        <v>21190</v>
      </c>
      <c r="H234" s="130"/>
      <c r="I234" s="13">
        <v>0</v>
      </c>
      <c r="J234" s="12">
        <v>2.4300000000000002</v>
      </c>
      <c r="K234" s="13">
        <v>51492</v>
      </c>
    </row>
    <row r="235" spans="1:11" s="115" customFormat="1" ht="15.75">
      <c r="A235" s="145">
        <f t="shared" si="33"/>
        <v>6</v>
      </c>
      <c r="B235" s="27" t="s">
        <v>51</v>
      </c>
      <c r="C235" s="26">
        <v>41803</v>
      </c>
      <c r="D235" s="28" t="s">
        <v>52</v>
      </c>
      <c r="E235" s="28" t="s">
        <v>174</v>
      </c>
      <c r="F235" s="118" t="s">
        <v>196</v>
      </c>
      <c r="G235" s="110">
        <v>21190</v>
      </c>
      <c r="H235" s="130"/>
      <c r="I235" s="13">
        <v>0</v>
      </c>
      <c r="J235" s="12">
        <v>25</v>
      </c>
      <c r="K235" s="13">
        <v>529750</v>
      </c>
    </row>
    <row r="236" spans="1:11" s="115" customFormat="1" ht="15.75">
      <c r="A236" s="145">
        <f t="shared" si="33"/>
        <v>7</v>
      </c>
      <c r="B236" s="27" t="s">
        <v>257</v>
      </c>
      <c r="C236" s="26">
        <v>41836</v>
      </c>
      <c r="D236" s="28" t="s">
        <v>194</v>
      </c>
      <c r="E236" s="28" t="s">
        <v>174</v>
      </c>
      <c r="F236" s="118" t="s">
        <v>50</v>
      </c>
      <c r="G236" s="110">
        <v>21246</v>
      </c>
      <c r="H236" s="130">
        <v>18600</v>
      </c>
      <c r="I236" s="13">
        <v>395175600</v>
      </c>
      <c r="J236" s="12"/>
      <c r="K236" s="13">
        <v>0</v>
      </c>
    </row>
    <row r="237" spans="1:11" s="115" customFormat="1" ht="15.75">
      <c r="A237" s="145">
        <f t="shared" si="33"/>
        <v>7</v>
      </c>
      <c r="B237" s="27" t="s">
        <v>257</v>
      </c>
      <c r="C237" s="26">
        <v>41836</v>
      </c>
      <c r="D237" s="28" t="s">
        <v>253</v>
      </c>
      <c r="E237" s="28" t="s">
        <v>174</v>
      </c>
      <c r="F237" s="118" t="s">
        <v>50</v>
      </c>
      <c r="G237" s="110">
        <v>21246</v>
      </c>
      <c r="H237" s="130">
        <v>74037</v>
      </c>
      <c r="I237" s="13">
        <v>1572990102</v>
      </c>
      <c r="J237" s="12"/>
      <c r="K237" s="13">
        <v>0</v>
      </c>
    </row>
    <row r="238" spans="1:11" s="115" customFormat="1" ht="15.75">
      <c r="A238" s="145">
        <f t="shared" si="33"/>
        <v>7</v>
      </c>
      <c r="B238" s="27" t="s">
        <v>257</v>
      </c>
      <c r="C238" s="26">
        <v>41836</v>
      </c>
      <c r="D238" s="28" t="s">
        <v>193</v>
      </c>
      <c r="E238" s="28" t="s">
        <v>174</v>
      </c>
      <c r="F238" s="118" t="s">
        <v>50</v>
      </c>
      <c r="G238" s="110">
        <v>21246</v>
      </c>
      <c r="H238" s="130">
        <v>69556.5</v>
      </c>
      <c r="I238" s="13">
        <v>1477797399</v>
      </c>
      <c r="J238" s="12"/>
      <c r="K238" s="13">
        <v>0</v>
      </c>
    </row>
    <row r="239" spans="1:11" s="115" customFormat="1" ht="15.75">
      <c r="A239" s="145">
        <f t="shared" si="33"/>
        <v>7</v>
      </c>
      <c r="B239" s="27" t="s">
        <v>48</v>
      </c>
      <c r="C239" s="26">
        <v>41849</v>
      </c>
      <c r="D239" s="28" t="s">
        <v>163</v>
      </c>
      <c r="E239" s="28" t="s">
        <v>174</v>
      </c>
      <c r="F239" s="118" t="s">
        <v>49</v>
      </c>
      <c r="G239" s="110">
        <v>21195</v>
      </c>
      <c r="H239" s="130"/>
      <c r="I239" s="13">
        <v>0</v>
      </c>
      <c r="J239" s="12">
        <v>113448.01</v>
      </c>
      <c r="K239" s="13">
        <v>2404530572</v>
      </c>
    </row>
    <row r="240" spans="1:11" s="115" customFormat="1" ht="15.75">
      <c r="A240" s="145">
        <f t="shared" si="33"/>
        <v>7</v>
      </c>
      <c r="B240" s="27" t="s">
        <v>51</v>
      </c>
      <c r="C240" s="26">
        <v>41849</v>
      </c>
      <c r="D240" s="28" t="s">
        <v>219</v>
      </c>
      <c r="E240" s="28" t="s">
        <v>174</v>
      </c>
      <c r="F240" s="118" t="s">
        <v>196</v>
      </c>
      <c r="G240" s="110">
        <v>21195</v>
      </c>
      <c r="H240" s="130"/>
      <c r="I240" s="13">
        <v>0</v>
      </c>
      <c r="J240" s="12">
        <v>56.76</v>
      </c>
      <c r="K240" s="13">
        <v>1203028</v>
      </c>
    </row>
    <row r="241" spans="1:11" s="115" customFormat="1" ht="15.75">
      <c r="A241" s="145">
        <f t="shared" si="33"/>
        <v>7</v>
      </c>
      <c r="B241" s="27" t="s">
        <v>51</v>
      </c>
      <c r="C241" s="26">
        <v>41849</v>
      </c>
      <c r="D241" s="28" t="s">
        <v>258</v>
      </c>
      <c r="E241" s="28" t="s">
        <v>174</v>
      </c>
      <c r="F241" s="118" t="s">
        <v>60</v>
      </c>
      <c r="G241" s="110">
        <v>21195</v>
      </c>
      <c r="H241" s="130"/>
      <c r="I241" s="13">
        <v>0</v>
      </c>
      <c r="J241" s="12">
        <v>5.68</v>
      </c>
      <c r="K241" s="13">
        <v>120388</v>
      </c>
    </row>
    <row r="242" spans="1:11" s="115" customFormat="1" ht="15.75">
      <c r="A242" s="145">
        <f t="shared" si="33"/>
        <v>7</v>
      </c>
      <c r="B242" s="27" t="s">
        <v>51</v>
      </c>
      <c r="C242" s="26">
        <v>41849</v>
      </c>
      <c r="D242" s="28" t="s">
        <v>52</v>
      </c>
      <c r="E242" s="28" t="s">
        <v>174</v>
      </c>
      <c r="F242" s="118" t="s">
        <v>196</v>
      </c>
      <c r="G242" s="110">
        <v>21195</v>
      </c>
      <c r="H242" s="130"/>
      <c r="I242" s="13">
        <v>0</v>
      </c>
      <c r="J242" s="12">
        <v>25</v>
      </c>
      <c r="K242" s="13">
        <v>529875</v>
      </c>
    </row>
    <row r="243" spans="1:11" s="115" customFormat="1" ht="15.75">
      <c r="A243" s="145">
        <f t="shared" si="33"/>
        <v>7</v>
      </c>
      <c r="B243" s="27" t="s">
        <v>51</v>
      </c>
      <c r="C243" s="26">
        <v>41849</v>
      </c>
      <c r="D243" s="28" t="s">
        <v>53</v>
      </c>
      <c r="E243" s="28" t="s">
        <v>174</v>
      </c>
      <c r="F243" s="118" t="s">
        <v>55</v>
      </c>
      <c r="G243" s="110"/>
      <c r="H243" s="130"/>
      <c r="I243" s="13"/>
      <c r="J243" s="12"/>
      <c r="K243" s="13">
        <v>8515158</v>
      </c>
    </row>
    <row r="244" spans="1:11" s="115" customFormat="1" ht="15.75">
      <c r="A244" s="145">
        <f t="shared" si="33"/>
        <v>9</v>
      </c>
      <c r="B244" s="27" t="s">
        <v>48</v>
      </c>
      <c r="C244" s="26">
        <v>41887</v>
      </c>
      <c r="D244" s="28" t="s">
        <v>163</v>
      </c>
      <c r="E244" s="28" t="s">
        <v>47</v>
      </c>
      <c r="F244" s="118" t="s">
        <v>49</v>
      </c>
      <c r="G244" s="110">
        <v>21170</v>
      </c>
      <c r="H244" s="130"/>
      <c r="I244" s="13">
        <v>0</v>
      </c>
      <c r="J244" s="12">
        <v>46212.63</v>
      </c>
      <c r="K244" s="13">
        <v>978321377</v>
      </c>
    </row>
    <row r="245" spans="1:11" s="115" customFormat="1" ht="15.75">
      <c r="A245" s="145">
        <f t="shared" si="33"/>
        <v>9</v>
      </c>
      <c r="B245" s="27" t="s">
        <v>51</v>
      </c>
      <c r="C245" s="26">
        <v>41887</v>
      </c>
      <c r="D245" s="28" t="s">
        <v>214</v>
      </c>
      <c r="E245" s="28" t="s">
        <v>47</v>
      </c>
      <c r="F245" s="118" t="s">
        <v>196</v>
      </c>
      <c r="G245" s="110">
        <v>21170</v>
      </c>
      <c r="H245" s="130"/>
      <c r="I245" s="13">
        <v>0</v>
      </c>
      <c r="J245" s="12">
        <v>20.34</v>
      </c>
      <c r="K245" s="13">
        <v>430598</v>
      </c>
    </row>
    <row r="246" spans="1:11" s="115" customFormat="1" ht="15.75">
      <c r="A246" s="145">
        <f t="shared" si="33"/>
        <v>9</v>
      </c>
      <c r="B246" s="27" t="s">
        <v>51</v>
      </c>
      <c r="C246" s="26">
        <v>41887</v>
      </c>
      <c r="D246" s="28" t="s">
        <v>215</v>
      </c>
      <c r="E246" s="28" t="s">
        <v>47</v>
      </c>
      <c r="F246" s="118" t="s">
        <v>60</v>
      </c>
      <c r="G246" s="110">
        <v>21170</v>
      </c>
      <c r="H246" s="130"/>
      <c r="I246" s="13">
        <v>0</v>
      </c>
      <c r="J246" s="12">
        <v>2.0299999999999998</v>
      </c>
      <c r="K246" s="13">
        <v>42975</v>
      </c>
    </row>
    <row r="247" spans="1:11" s="115" customFormat="1" ht="15.75">
      <c r="A247" s="145">
        <f t="shared" si="33"/>
        <v>9</v>
      </c>
      <c r="B247" s="27" t="s">
        <v>51</v>
      </c>
      <c r="C247" s="26">
        <v>41887</v>
      </c>
      <c r="D247" s="28" t="s">
        <v>61</v>
      </c>
      <c r="E247" s="28" t="s">
        <v>47</v>
      </c>
      <c r="F247" s="118" t="s">
        <v>196</v>
      </c>
      <c r="G247" s="110">
        <v>21170</v>
      </c>
      <c r="H247" s="130"/>
      <c r="I247" s="13">
        <v>0</v>
      </c>
      <c r="J247" s="12">
        <v>25</v>
      </c>
      <c r="K247" s="13">
        <v>529250</v>
      </c>
    </row>
    <row r="248" spans="1:11" s="115" customFormat="1" ht="15.75">
      <c r="A248" s="145">
        <f t="shared" si="33"/>
        <v>9</v>
      </c>
      <c r="B248" s="27" t="s">
        <v>259</v>
      </c>
      <c r="C248" s="26">
        <v>41905</v>
      </c>
      <c r="D248" s="28" t="s">
        <v>260</v>
      </c>
      <c r="E248" s="28" t="s">
        <v>47</v>
      </c>
      <c r="F248" s="118" t="s">
        <v>50</v>
      </c>
      <c r="G248" s="110">
        <v>21246</v>
      </c>
      <c r="H248" s="130">
        <v>18600</v>
      </c>
      <c r="I248" s="13">
        <v>395175600</v>
      </c>
      <c r="J248" s="12"/>
      <c r="K248" s="13">
        <v>0</v>
      </c>
    </row>
    <row r="249" spans="1:11" s="115" customFormat="1" ht="15.75">
      <c r="A249" s="145">
        <f t="shared" si="33"/>
        <v>9</v>
      </c>
      <c r="B249" s="27" t="s">
        <v>259</v>
      </c>
      <c r="C249" s="26">
        <v>41905</v>
      </c>
      <c r="D249" s="28" t="s">
        <v>261</v>
      </c>
      <c r="E249" s="28" t="s">
        <v>47</v>
      </c>
      <c r="F249" s="118" t="s">
        <v>50</v>
      </c>
      <c r="G249" s="110">
        <v>21246</v>
      </c>
      <c r="H249" s="130">
        <v>108952.5</v>
      </c>
      <c r="I249" s="13">
        <v>2314804815</v>
      </c>
      <c r="J249" s="12"/>
      <c r="K249" s="13">
        <v>0</v>
      </c>
    </row>
    <row r="250" spans="1:11" s="115" customFormat="1" ht="15.75">
      <c r="A250" s="145">
        <f t="shared" si="33"/>
        <v>9</v>
      </c>
      <c r="B250" s="27" t="s">
        <v>259</v>
      </c>
      <c r="C250" s="26">
        <v>41905</v>
      </c>
      <c r="D250" s="28" t="s">
        <v>262</v>
      </c>
      <c r="E250" s="28" t="s">
        <v>47</v>
      </c>
      <c r="F250" s="118" t="s">
        <v>50</v>
      </c>
      <c r="G250" s="110">
        <v>21246</v>
      </c>
      <c r="H250" s="130">
        <v>26752.5</v>
      </c>
      <c r="I250" s="13">
        <v>568383615</v>
      </c>
      <c r="J250" s="12"/>
      <c r="K250" s="13">
        <v>0</v>
      </c>
    </row>
    <row r="251" spans="1:11" s="115" customFormat="1" ht="15.75">
      <c r="A251" s="145">
        <f t="shared" si="33"/>
        <v>10</v>
      </c>
      <c r="B251" s="27" t="s">
        <v>48</v>
      </c>
      <c r="C251" s="26">
        <v>41920</v>
      </c>
      <c r="D251" s="28" t="s">
        <v>163</v>
      </c>
      <c r="E251" s="28" t="s">
        <v>47</v>
      </c>
      <c r="F251" s="118" t="s">
        <v>49</v>
      </c>
      <c r="G251" s="110">
        <v>21230</v>
      </c>
      <c r="H251" s="130"/>
      <c r="I251" s="13"/>
      <c r="J251" s="12">
        <v>107967.72</v>
      </c>
      <c r="K251" s="13">
        <v>2292154696</v>
      </c>
    </row>
    <row r="252" spans="1:11" s="115" customFormat="1" ht="15.75">
      <c r="A252" s="145">
        <f t="shared" si="33"/>
        <v>10</v>
      </c>
      <c r="B252" s="27" t="s">
        <v>51</v>
      </c>
      <c r="C252" s="26">
        <v>41920</v>
      </c>
      <c r="D252" s="28" t="s">
        <v>263</v>
      </c>
      <c r="E252" s="28" t="s">
        <v>47</v>
      </c>
      <c r="F252" s="118" t="s">
        <v>264</v>
      </c>
      <c r="G252" s="110">
        <v>21230</v>
      </c>
      <c r="H252" s="130"/>
      <c r="I252" s="13"/>
      <c r="J252" s="12">
        <v>47.53</v>
      </c>
      <c r="K252" s="13">
        <v>1009062</v>
      </c>
    </row>
    <row r="253" spans="1:11" s="115" customFormat="1" ht="15.75">
      <c r="A253" s="145">
        <f t="shared" si="33"/>
        <v>10</v>
      </c>
      <c r="B253" s="27" t="s">
        <v>51</v>
      </c>
      <c r="C253" s="26">
        <v>41920</v>
      </c>
      <c r="D253" s="28" t="s">
        <v>265</v>
      </c>
      <c r="E253" s="28" t="s">
        <v>47</v>
      </c>
      <c r="F253" s="118" t="s">
        <v>60</v>
      </c>
      <c r="G253" s="110">
        <v>21230</v>
      </c>
      <c r="H253" s="130"/>
      <c r="I253" s="13"/>
      <c r="J253" s="12">
        <v>4.75</v>
      </c>
      <c r="K253" s="13">
        <v>100843</v>
      </c>
    </row>
    <row r="254" spans="1:11" s="115" customFormat="1" ht="15.75">
      <c r="A254" s="145">
        <f t="shared" si="33"/>
        <v>10</v>
      </c>
      <c r="B254" s="27" t="s">
        <v>51</v>
      </c>
      <c r="C254" s="26">
        <v>41920</v>
      </c>
      <c r="D254" s="28" t="s">
        <v>198</v>
      </c>
      <c r="E254" s="28" t="s">
        <v>47</v>
      </c>
      <c r="F254" s="118" t="s">
        <v>264</v>
      </c>
      <c r="G254" s="110">
        <v>21230</v>
      </c>
      <c r="H254" s="130"/>
      <c r="I254" s="13"/>
      <c r="J254" s="12">
        <v>25</v>
      </c>
      <c r="K254" s="13">
        <v>530750</v>
      </c>
    </row>
    <row r="255" spans="1:11" s="115" customFormat="1" ht="15.75">
      <c r="A255" s="145">
        <f t="shared" ref="A255:A318" si="34">IF(C255&lt;&gt;"",MONTH(C255),"")</f>
        <v>10</v>
      </c>
      <c r="B255" s="27" t="s">
        <v>51</v>
      </c>
      <c r="C255" s="26">
        <v>41920</v>
      </c>
      <c r="D255" s="28" t="s">
        <v>53</v>
      </c>
      <c r="E255" s="28" t="s">
        <v>47</v>
      </c>
      <c r="F255" s="118" t="s">
        <v>55</v>
      </c>
      <c r="G255" s="110"/>
      <c r="H255" s="130"/>
      <c r="I255" s="13"/>
      <c r="J255" s="12"/>
      <c r="K255" s="13">
        <v>5244479</v>
      </c>
    </row>
    <row r="256" spans="1:11" s="115" customFormat="1" ht="15.75">
      <c r="A256" s="145">
        <f t="shared" si="34"/>
        <v>12</v>
      </c>
      <c r="B256" s="27" t="s">
        <v>48</v>
      </c>
      <c r="C256" s="26">
        <v>41989</v>
      </c>
      <c r="D256" s="28" t="s">
        <v>266</v>
      </c>
      <c r="E256" s="28" t="s">
        <v>47</v>
      </c>
      <c r="F256" s="118" t="s">
        <v>49</v>
      </c>
      <c r="G256" s="110">
        <v>21380</v>
      </c>
      <c r="H256" s="130"/>
      <c r="I256" s="13"/>
      <c r="J256" s="12">
        <v>41464.120000000003</v>
      </c>
      <c r="K256" s="13">
        <v>886502886</v>
      </c>
    </row>
    <row r="257" spans="1:11" s="115" customFormat="1" ht="15.75">
      <c r="A257" s="145">
        <f t="shared" si="34"/>
        <v>12</v>
      </c>
      <c r="B257" s="27" t="s">
        <v>267</v>
      </c>
      <c r="C257" s="26">
        <v>42361</v>
      </c>
      <c r="D257" s="28" t="s">
        <v>260</v>
      </c>
      <c r="E257" s="28" t="s">
        <v>47</v>
      </c>
      <c r="F257" s="118" t="s">
        <v>50</v>
      </c>
      <c r="G257" s="110">
        <v>21246</v>
      </c>
      <c r="H257" s="130">
        <v>33356.25</v>
      </c>
      <c r="I257" s="13">
        <v>708686888</v>
      </c>
      <c r="J257" s="12"/>
      <c r="K257" s="13"/>
    </row>
    <row r="258" spans="1:11" s="115" customFormat="1" ht="15.75">
      <c r="A258" s="145">
        <f t="shared" si="34"/>
        <v>12</v>
      </c>
      <c r="B258" s="27" t="s">
        <v>267</v>
      </c>
      <c r="C258" s="26">
        <v>42361</v>
      </c>
      <c r="D258" s="28" t="s">
        <v>261</v>
      </c>
      <c r="E258" s="28" t="s">
        <v>47</v>
      </c>
      <c r="F258" s="118" t="s">
        <v>50</v>
      </c>
      <c r="G258" s="110">
        <v>21246</v>
      </c>
      <c r="H258" s="130">
        <v>104857.5</v>
      </c>
      <c r="I258" s="13">
        <v>2227802445</v>
      </c>
      <c r="J258" s="12"/>
      <c r="K258" s="13"/>
    </row>
    <row r="259" spans="1:11" s="115" customFormat="1" ht="15.75">
      <c r="A259" s="145">
        <f t="shared" si="34"/>
        <v>6</v>
      </c>
      <c r="B259" s="27" t="s">
        <v>48</v>
      </c>
      <c r="C259" s="26">
        <v>41817</v>
      </c>
      <c r="D259" s="28" t="s">
        <v>163</v>
      </c>
      <c r="E259" s="28" t="s">
        <v>175</v>
      </c>
      <c r="F259" s="118" t="s">
        <v>49</v>
      </c>
      <c r="G259" s="110">
        <v>21320</v>
      </c>
      <c r="H259" s="130"/>
      <c r="I259" s="13">
        <v>0</v>
      </c>
      <c r="J259" s="12">
        <v>34152.51</v>
      </c>
      <c r="K259" s="13">
        <v>728131513</v>
      </c>
    </row>
    <row r="260" spans="1:11" s="115" customFormat="1" ht="15.75">
      <c r="A260" s="145">
        <f t="shared" si="34"/>
        <v>6</v>
      </c>
      <c r="B260" s="27" t="s">
        <v>51</v>
      </c>
      <c r="C260" s="26">
        <v>41817</v>
      </c>
      <c r="D260" s="28" t="s">
        <v>53</v>
      </c>
      <c r="E260" s="28" t="s">
        <v>175</v>
      </c>
      <c r="F260" s="118" t="s">
        <v>59</v>
      </c>
      <c r="G260" s="110"/>
      <c r="H260" s="130"/>
      <c r="I260" s="13">
        <v>18444518</v>
      </c>
      <c r="J260" s="12"/>
      <c r="K260" s="13"/>
    </row>
    <row r="261" spans="1:11" s="115" customFormat="1" ht="15.75">
      <c r="A261" s="145">
        <f t="shared" si="34"/>
        <v>6</v>
      </c>
      <c r="B261" s="27" t="s">
        <v>48</v>
      </c>
      <c r="C261" s="26">
        <v>41817</v>
      </c>
      <c r="D261" s="28" t="s">
        <v>163</v>
      </c>
      <c r="E261" s="28" t="s">
        <v>175</v>
      </c>
      <c r="F261" s="118" t="s">
        <v>49</v>
      </c>
      <c r="G261" s="110">
        <v>21320</v>
      </c>
      <c r="H261" s="130"/>
      <c r="I261" s="13">
        <v>0</v>
      </c>
      <c r="J261" s="12">
        <v>11666.29</v>
      </c>
      <c r="K261" s="13">
        <v>248725303</v>
      </c>
    </row>
    <row r="262" spans="1:11" s="115" customFormat="1" ht="15.75">
      <c r="A262" s="145">
        <f t="shared" si="34"/>
        <v>8</v>
      </c>
      <c r="B262" s="27" t="s">
        <v>268</v>
      </c>
      <c r="C262" s="26">
        <v>41864</v>
      </c>
      <c r="D262" s="28" t="s">
        <v>269</v>
      </c>
      <c r="E262" s="28" t="s">
        <v>175</v>
      </c>
      <c r="F262" s="118" t="s">
        <v>50</v>
      </c>
      <c r="G262" s="110">
        <v>21246</v>
      </c>
      <c r="H262" s="130">
        <v>28620</v>
      </c>
      <c r="I262" s="13">
        <v>608060520</v>
      </c>
      <c r="J262" s="12"/>
      <c r="K262" s="13">
        <v>0</v>
      </c>
    </row>
    <row r="263" spans="1:11" s="115" customFormat="1" ht="15.75">
      <c r="A263" s="145">
        <f t="shared" si="34"/>
        <v>8</v>
      </c>
      <c r="B263" s="27" t="s">
        <v>268</v>
      </c>
      <c r="C263" s="26">
        <v>41864</v>
      </c>
      <c r="D263" s="28" t="s">
        <v>270</v>
      </c>
      <c r="E263" s="28" t="s">
        <v>175</v>
      </c>
      <c r="F263" s="118" t="s">
        <v>50</v>
      </c>
      <c r="G263" s="110">
        <v>21246</v>
      </c>
      <c r="H263" s="130">
        <v>30888</v>
      </c>
      <c r="I263" s="13">
        <v>656246448</v>
      </c>
      <c r="J263" s="12"/>
      <c r="K263" s="13">
        <v>0</v>
      </c>
    </row>
    <row r="264" spans="1:11" s="115" customFormat="1" ht="15.75">
      <c r="A264" s="145">
        <f t="shared" si="34"/>
        <v>8</v>
      </c>
      <c r="B264" s="27" t="s">
        <v>268</v>
      </c>
      <c r="C264" s="26">
        <v>41864</v>
      </c>
      <c r="D264" s="28" t="s">
        <v>271</v>
      </c>
      <c r="E264" s="28" t="s">
        <v>175</v>
      </c>
      <c r="F264" s="118" t="s">
        <v>50</v>
      </c>
      <c r="G264" s="110">
        <v>21246</v>
      </c>
      <c r="H264" s="130">
        <v>7360</v>
      </c>
      <c r="I264" s="13">
        <v>156370560</v>
      </c>
      <c r="J264" s="12"/>
      <c r="K264" s="13">
        <v>0</v>
      </c>
    </row>
    <row r="265" spans="1:11" s="115" customFormat="1" ht="15.75">
      <c r="A265" s="145">
        <f t="shared" si="34"/>
        <v>8</v>
      </c>
      <c r="B265" s="27" t="s">
        <v>268</v>
      </c>
      <c r="C265" s="26">
        <v>41864</v>
      </c>
      <c r="D265" s="28" t="s">
        <v>272</v>
      </c>
      <c r="E265" s="28" t="s">
        <v>175</v>
      </c>
      <c r="F265" s="118" t="s">
        <v>50</v>
      </c>
      <c r="G265" s="110">
        <v>21246</v>
      </c>
      <c r="H265" s="130">
        <v>31995</v>
      </c>
      <c r="I265" s="13">
        <v>679765770</v>
      </c>
      <c r="J265" s="12"/>
      <c r="K265" s="13">
        <v>0</v>
      </c>
    </row>
    <row r="266" spans="1:11" s="115" customFormat="1" ht="15.75">
      <c r="A266" s="145">
        <f t="shared" si="34"/>
        <v>8</v>
      </c>
      <c r="B266" s="27" t="s">
        <v>268</v>
      </c>
      <c r="C266" s="26">
        <v>41864</v>
      </c>
      <c r="D266" s="28" t="s">
        <v>273</v>
      </c>
      <c r="E266" s="28" t="s">
        <v>175</v>
      </c>
      <c r="F266" s="118" t="s">
        <v>50</v>
      </c>
      <c r="G266" s="110">
        <v>21246</v>
      </c>
      <c r="H266" s="130">
        <v>6900</v>
      </c>
      <c r="I266" s="13">
        <v>146597400</v>
      </c>
      <c r="J266" s="12"/>
      <c r="K266" s="13">
        <v>0</v>
      </c>
    </row>
    <row r="267" spans="1:11" s="115" customFormat="1" ht="15.75">
      <c r="A267" s="145">
        <f t="shared" si="34"/>
        <v>8</v>
      </c>
      <c r="B267" s="27" t="s">
        <v>48</v>
      </c>
      <c r="C267" s="26">
        <v>41869</v>
      </c>
      <c r="D267" s="28" t="s">
        <v>163</v>
      </c>
      <c r="E267" s="28" t="s">
        <v>175</v>
      </c>
      <c r="F267" s="118" t="s">
        <v>49</v>
      </c>
      <c r="G267" s="110">
        <v>21205</v>
      </c>
      <c r="H267" s="130"/>
      <c r="I267" s="13">
        <v>0</v>
      </c>
      <c r="J267" s="12">
        <v>19639.62</v>
      </c>
      <c r="K267" s="13">
        <v>416458142</v>
      </c>
    </row>
    <row r="268" spans="1:11" s="115" customFormat="1" ht="15.75">
      <c r="A268" s="145">
        <f t="shared" si="34"/>
        <v>8</v>
      </c>
      <c r="B268" s="27" t="s">
        <v>51</v>
      </c>
      <c r="C268" s="26">
        <v>41869</v>
      </c>
      <c r="D268" s="28" t="s">
        <v>57</v>
      </c>
      <c r="E268" s="28" t="s">
        <v>175</v>
      </c>
      <c r="F268" s="118" t="s">
        <v>196</v>
      </c>
      <c r="G268" s="110">
        <v>21205</v>
      </c>
      <c r="H268" s="130"/>
      <c r="I268" s="13">
        <v>0</v>
      </c>
      <c r="J268" s="12">
        <v>2.2000000000000002</v>
      </c>
      <c r="K268" s="13">
        <v>46651</v>
      </c>
    </row>
    <row r="269" spans="1:11" s="115" customFormat="1" ht="15.75">
      <c r="A269" s="145">
        <f t="shared" si="34"/>
        <v>8</v>
      </c>
      <c r="B269" s="27" t="s">
        <v>48</v>
      </c>
      <c r="C269" s="26">
        <v>41876</v>
      </c>
      <c r="D269" s="28" t="s">
        <v>163</v>
      </c>
      <c r="E269" s="28" t="s">
        <v>175</v>
      </c>
      <c r="F269" s="118" t="s">
        <v>49</v>
      </c>
      <c r="G269" s="110">
        <v>21180</v>
      </c>
      <c r="H269" s="130"/>
      <c r="I269" s="13">
        <v>0</v>
      </c>
      <c r="J269" s="12">
        <v>33161.74</v>
      </c>
      <c r="K269" s="13">
        <v>702365653</v>
      </c>
    </row>
    <row r="270" spans="1:11" s="115" customFormat="1" ht="15.75">
      <c r="A270" s="145">
        <f t="shared" si="34"/>
        <v>8</v>
      </c>
      <c r="B270" s="27" t="s">
        <v>51</v>
      </c>
      <c r="C270" s="26">
        <v>41876</v>
      </c>
      <c r="D270" s="28" t="s">
        <v>52</v>
      </c>
      <c r="E270" s="28" t="s">
        <v>175</v>
      </c>
      <c r="F270" s="118" t="s">
        <v>196</v>
      </c>
      <c r="G270" s="110">
        <v>21180</v>
      </c>
      <c r="H270" s="130"/>
      <c r="I270" s="13">
        <v>0</v>
      </c>
      <c r="J270" s="12">
        <v>10</v>
      </c>
      <c r="K270" s="13">
        <v>211800</v>
      </c>
    </row>
    <row r="271" spans="1:11" s="115" customFormat="1" ht="15.75">
      <c r="A271" s="145">
        <f t="shared" si="34"/>
        <v>8</v>
      </c>
      <c r="B271" s="27" t="s">
        <v>51</v>
      </c>
      <c r="C271" s="26">
        <v>41876</v>
      </c>
      <c r="D271" s="28" t="s">
        <v>52</v>
      </c>
      <c r="E271" s="28" t="s">
        <v>175</v>
      </c>
      <c r="F271" s="118" t="s">
        <v>196</v>
      </c>
      <c r="G271" s="110">
        <v>21180</v>
      </c>
      <c r="H271" s="130"/>
      <c r="I271" s="13">
        <v>0</v>
      </c>
      <c r="J271" s="12">
        <v>3</v>
      </c>
      <c r="K271" s="13">
        <v>63540</v>
      </c>
    </row>
    <row r="272" spans="1:11" s="115" customFormat="1" ht="15.75">
      <c r="A272" s="145">
        <f t="shared" si="34"/>
        <v>8</v>
      </c>
      <c r="B272" s="27" t="s">
        <v>51</v>
      </c>
      <c r="C272" s="26">
        <v>41876</v>
      </c>
      <c r="D272" s="28" t="s">
        <v>219</v>
      </c>
      <c r="E272" s="28" t="s">
        <v>175</v>
      </c>
      <c r="F272" s="118" t="s">
        <v>196</v>
      </c>
      <c r="G272" s="110">
        <v>21180</v>
      </c>
      <c r="H272" s="130"/>
      <c r="I272" s="13">
        <v>0</v>
      </c>
      <c r="J272" s="12">
        <v>14.6</v>
      </c>
      <c r="K272" s="13">
        <v>309228</v>
      </c>
    </row>
    <row r="273" spans="1:11" s="115" customFormat="1" ht="15.75">
      <c r="A273" s="145">
        <f t="shared" si="34"/>
        <v>8</v>
      </c>
      <c r="B273" s="27" t="s">
        <v>51</v>
      </c>
      <c r="C273" s="26">
        <v>41876</v>
      </c>
      <c r="D273" s="28" t="s">
        <v>258</v>
      </c>
      <c r="E273" s="28" t="s">
        <v>175</v>
      </c>
      <c r="F273" s="118" t="s">
        <v>60</v>
      </c>
      <c r="G273" s="110">
        <v>21180</v>
      </c>
      <c r="H273" s="130"/>
      <c r="I273" s="13">
        <v>0</v>
      </c>
      <c r="J273" s="12">
        <v>1.46</v>
      </c>
      <c r="K273" s="13">
        <v>30923</v>
      </c>
    </row>
    <row r="274" spans="1:11" s="115" customFormat="1" ht="15.75">
      <c r="A274" s="145">
        <f t="shared" si="34"/>
        <v>10</v>
      </c>
      <c r="B274" s="27" t="s">
        <v>48</v>
      </c>
      <c r="C274" s="26">
        <v>41942</v>
      </c>
      <c r="D274" s="28" t="s">
        <v>163</v>
      </c>
      <c r="E274" s="28" t="s">
        <v>175</v>
      </c>
      <c r="F274" s="118" t="s">
        <v>49</v>
      </c>
      <c r="G274" s="110">
        <v>21245</v>
      </c>
      <c r="H274" s="130"/>
      <c r="I274" s="13"/>
      <c r="J274" s="12">
        <v>41264.089999999997</v>
      </c>
      <c r="K274" s="13">
        <v>876655592</v>
      </c>
    </row>
    <row r="275" spans="1:11" s="115" customFormat="1" ht="15.75">
      <c r="A275" s="145">
        <f t="shared" si="34"/>
        <v>10</v>
      </c>
      <c r="B275" s="27" t="s">
        <v>51</v>
      </c>
      <c r="C275" s="26">
        <v>41942</v>
      </c>
      <c r="D275" s="28" t="s">
        <v>53</v>
      </c>
      <c r="E275" s="28" t="s">
        <v>175</v>
      </c>
      <c r="F275" s="118" t="s">
        <v>55</v>
      </c>
      <c r="G275" s="110"/>
      <c r="H275" s="130"/>
      <c r="I275" s="13"/>
      <c r="J275" s="12"/>
      <c r="K275" s="13">
        <v>2173866</v>
      </c>
    </row>
    <row r="276" spans="1:11" s="115" customFormat="1" ht="15.75">
      <c r="A276" s="145">
        <f t="shared" si="34"/>
        <v>10</v>
      </c>
      <c r="B276" s="27" t="s">
        <v>48</v>
      </c>
      <c r="C276" s="26">
        <v>41942</v>
      </c>
      <c r="D276" s="28" t="s">
        <v>163</v>
      </c>
      <c r="E276" s="28" t="s">
        <v>175</v>
      </c>
      <c r="F276" s="118" t="s">
        <v>49</v>
      </c>
      <c r="G276" s="110">
        <v>21245</v>
      </c>
      <c r="H276" s="130"/>
      <c r="I276" s="13"/>
      <c r="J276" s="12">
        <v>22059.71</v>
      </c>
      <c r="K276" s="13">
        <v>468658539</v>
      </c>
    </row>
    <row r="277" spans="1:11" s="115" customFormat="1" ht="15.75">
      <c r="A277" s="145">
        <f t="shared" si="34"/>
        <v>11</v>
      </c>
      <c r="B277" s="27" t="s">
        <v>274</v>
      </c>
      <c r="C277" s="26">
        <v>41957</v>
      </c>
      <c r="D277" s="28" t="s">
        <v>275</v>
      </c>
      <c r="E277" s="28" t="s">
        <v>175</v>
      </c>
      <c r="F277" s="118" t="s">
        <v>50</v>
      </c>
      <c r="G277" s="110">
        <v>21246</v>
      </c>
      <c r="H277" s="130">
        <v>12720</v>
      </c>
      <c r="I277" s="13">
        <v>270249120</v>
      </c>
      <c r="J277" s="12"/>
      <c r="K277" s="13"/>
    </row>
    <row r="278" spans="1:11" s="115" customFormat="1" ht="15.75">
      <c r="A278" s="145">
        <f t="shared" si="34"/>
        <v>11</v>
      </c>
      <c r="B278" s="27" t="s">
        <v>274</v>
      </c>
      <c r="C278" s="26">
        <v>41957</v>
      </c>
      <c r="D278" s="28" t="s">
        <v>276</v>
      </c>
      <c r="E278" s="28" t="s">
        <v>175</v>
      </c>
      <c r="F278" s="118" t="s">
        <v>50</v>
      </c>
      <c r="G278" s="110">
        <v>21246</v>
      </c>
      <c r="H278" s="130">
        <v>2246.4</v>
      </c>
      <c r="I278" s="13">
        <v>47727014</v>
      </c>
      <c r="J278" s="12"/>
      <c r="K278" s="13"/>
    </row>
    <row r="279" spans="1:11" s="115" customFormat="1" ht="15.75">
      <c r="A279" s="145">
        <f t="shared" si="34"/>
        <v>11</v>
      </c>
      <c r="B279" s="27" t="s">
        <v>274</v>
      </c>
      <c r="C279" s="26">
        <v>41957</v>
      </c>
      <c r="D279" s="28" t="s">
        <v>277</v>
      </c>
      <c r="E279" s="28" t="s">
        <v>175</v>
      </c>
      <c r="F279" s="118" t="s">
        <v>50</v>
      </c>
      <c r="G279" s="110">
        <v>21246</v>
      </c>
      <c r="H279" s="130">
        <v>96600</v>
      </c>
      <c r="I279" s="13">
        <v>2052363600</v>
      </c>
      <c r="J279" s="12"/>
      <c r="K279" s="13"/>
    </row>
    <row r="280" spans="1:11" s="115" customFormat="1" ht="15.75">
      <c r="A280" s="145">
        <f t="shared" si="34"/>
        <v>11</v>
      </c>
      <c r="B280" s="27" t="s">
        <v>274</v>
      </c>
      <c r="C280" s="26">
        <v>41957</v>
      </c>
      <c r="D280" s="28" t="s">
        <v>278</v>
      </c>
      <c r="E280" s="28" t="s">
        <v>175</v>
      </c>
      <c r="F280" s="118" t="s">
        <v>50</v>
      </c>
      <c r="G280" s="110">
        <v>21246</v>
      </c>
      <c r="H280" s="130">
        <v>72450</v>
      </c>
      <c r="I280" s="13">
        <v>1539272700</v>
      </c>
      <c r="J280" s="12"/>
      <c r="K280" s="13"/>
    </row>
    <row r="281" spans="1:11" s="115" customFormat="1" ht="15.75">
      <c r="A281" s="145">
        <f t="shared" si="34"/>
        <v>11</v>
      </c>
      <c r="B281" s="27" t="s">
        <v>51</v>
      </c>
      <c r="C281" s="26">
        <v>41961</v>
      </c>
      <c r="D281" s="28" t="s">
        <v>279</v>
      </c>
      <c r="E281" s="28" t="s">
        <v>175</v>
      </c>
      <c r="F281" s="118" t="s">
        <v>196</v>
      </c>
      <c r="G281" s="110">
        <v>21355</v>
      </c>
      <c r="H281" s="130"/>
      <c r="I281" s="13">
        <v>0</v>
      </c>
      <c r="J281" s="12">
        <v>3</v>
      </c>
      <c r="K281" s="13">
        <v>64065</v>
      </c>
    </row>
    <row r="282" spans="1:11" s="115" customFormat="1" ht="15.75">
      <c r="A282" s="145">
        <f t="shared" si="34"/>
        <v>11</v>
      </c>
      <c r="B282" s="27" t="s">
        <v>51</v>
      </c>
      <c r="C282" s="26">
        <v>41961</v>
      </c>
      <c r="D282" s="28" t="s">
        <v>279</v>
      </c>
      <c r="E282" s="28" t="s">
        <v>175</v>
      </c>
      <c r="F282" s="118" t="s">
        <v>196</v>
      </c>
      <c r="G282" s="110">
        <v>21355</v>
      </c>
      <c r="H282" s="130"/>
      <c r="I282" s="13">
        <v>0</v>
      </c>
      <c r="J282" s="12">
        <v>10</v>
      </c>
      <c r="K282" s="13">
        <v>213550</v>
      </c>
    </row>
    <row r="283" spans="1:11" s="115" customFormat="1" ht="15.75">
      <c r="A283" s="145">
        <f t="shared" si="34"/>
        <v>11</v>
      </c>
      <c r="B283" s="27" t="s">
        <v>51</v>
      </c>
      <c r="C283" s="26">
        <v>41961</v>
      </c>
      <c r="D283" s="28" t="s">
        <v>57</v>
      </c>
      <c r="E283" s="28" t="s">
        <v>175</v>
      </c>
      <c r="F283" s="118" t="s">
        <v>196</v>
      </c>
      <c r="G283" s="110">
        <v>21355</v>
      </c>
      <c r="H283" s="130"/>
      <c r="I283" s="13">
        <v>0</v>
      </c>
      <c r="J283" s="12">
        <v>27.53</v>
      </c>
      <c r="K283" s="13">
        <v>587903</v>
      </c>
    </row>
    <row r="284" spans="1:11" s="115" customFormat="1" ht="15.75">
      <c r="A284" s="145">
        <f t="shared" si="34"/>
        <v>11</v>
      </c>
      <c r="B284" s="27" t="s">
        <v>51</v>
      </c>
      <c r="C284" s="26">
        <v>41961</v>
      </c>
      <c r="D284" s="28" t="s">
        <v>58</v>
      </c>
      <c r="E284" s="28" t="s">
        <v>175</v>
      </c>
      <c r="F284" s="118" t="s">
        <v>60</v>
      </c>
      <c r="G284" s="110">
        <v>21355</v>
      </c>
      <c r="H284" s="130"/>
      <c r="I284" s="13">
        <v>0</v>
      </c>
      <c r="J284" s="12">
        <v>2.75</v>
      </c>
      <c r="K284" s="13">
        <v>58726</v>
      </c>
    </row>
    <row r="285" spans="1:11" s="115" customFormat="1" ht="15.75">
      <c r="A285" s="145">
        <f t="shared" si="34"/>
        <v>11</v>
      </c>
      <c r="B285" s="27" t="s">
        <v>48</v>
      </c>
      <c r="C285" s="26">
        <v>41961</v>
      </c>
      <c r="D285" s="28" t="s">
        <v>280</v>
      </c>
      <c r="E285" s="28" t="s">
        <v>175</v>
      </c>
      <c r="F285" s="118" t="s">
        <v>49</v>
      </c>
      <c r="G285" s="110">
        <v>21355</v>
      </c>
      <c r="H285" s="130"/>
      <c r="I285" s="13">
        <v>0</v>
      </c>
      <c r="J285" s="12">
        <v>62535.72</v>
      </c>
      <c r="K285" s="13">
        <v>1335450301</v>
      </c>
    </row>
    <row r="286" spans="1:11" s="115" customFormat="1" ht="15.75">
      <c r="A286" s="145">
        <f t="shared" si="34"/>
        <v>11</v>
      </c>
      <c r="B286" s="27" t="s">
        <v>48</v>
      </c>
      <c r="C286" s="26">
        <v>41962</v>
      </c>
      <c r="D286" s="28" t="s">
        <v>280</v>
      </c>
      <c r="E286" s="28" t="s">
        <v>175</v>
      </c>
      <c r="F286" s="118" t="s">
        <v>49</v>
      </c>
      <c r="G286" s="110">
        <v>21355</v>
      </c>
      <c r="H286" s="130"/>
      <c r="I286" s="13">
        <v>0</v>
      </c>
      <c r="J286" s="12">
        <v>50989.2</v>
      </c>
      <c r="K286" s="13">
        <v>1088874366</v>
      </c>
    </row>
    <row r="287" spans="1:11" s="115" customFormat="1" ht="15.75">
      <c r="A287" s="145">
        <f t="shared" si="34"/>
        <v>12</v>
      </c>
      <c r="B287" s="27" t="s">
        <v>48</v>
      </c>
      <c r="C287" s="26">
        <v>41985</v>
      </c>
      <c r="D287" s="28" t="s">
        <v>280</v>
      </c>
      <c r="E287" s="28" t="s">
        <v>175</v>
      </c>
      <c r="F287" s="118" t="s">
        <v>49</v>
      </c>
      <c r="G287" s="110">
        <v>21340</v>
      </c>
      <c r="H287" s="130"/>
      <c r="I287" s="13">
        <v>0</v>
      </c>
      <c r="J287" s="12">
        <v>35693.81</v>
      </c>
      <c r="K287" s="13">
        <v>761705905</v>
      </c>
    </row>
    <row r="288" spans="1:11" s="115" customFormat="1" ht="15.75">
      <c r="A288" s="145">
        <f t="shared" si="34"/>
        <v>12</v>
      </c>
      <c r="B288" s="27" t="s">
        <v>51</v>
      </c>
      <c r="C288" s="26">
        <v>41996</v>
      </c>
      <c r="D288" s="28" t="s">
        <v>57</v>
      </c>
      <c r="E288" s="28" t="s">
        <v>175</v>
      </c>
      <c r="F288" s="118" t="s">
        <v>196</v>
      </c>
      <c r="G288" s="110">
        <v>21350</v>
      </c>
      <c r="H288" s="130"/>
      <c r="I288" s="13">
        <v>0</v>
      </c>
      <c r="J288" s="12">
        <v>4.2</v>
      </c>
      <c r="K288" s="13">
        <v>89670</v>
      </c>
    </row>
    <row r="289" spans="1:11" s="115" customFormat="1" ht="15.75">
      <c r="A289" s="145">
        <f t="shared" si="34"/>
        <v>12</v>
      </c>
      <c r="B289" s="27" t="s">
        <v>51</v>
      </c>
      <c r="C289" s="26">
        <v>41996</v>
      </c>
      <c r="D289" s="28" t="s">
        <v>58</v>
      </c>
      <c r="E289" s="28" t="s">
        <v>175</v>
      </c>
      <c r="F289" s="118" t="s">
        <v>60</v>
      </c>
      <c r="G289" s="110">
        <v>21370</v>
      </c>
      <c r="H289" s="130"/>
      <c r="I289" s="13">
        <v>0</v>
      </c>
      <c r="J289" s="12">
        <v>0.42</v>
      </c>
      <c r="K289" s="13">
        <v>8975</v>
      </c>
    </row>
    <row r="290" spans="1:11" s="115" customFormat="1" ht="15.75">
      <c r="A290" s="145">
        <f t="shared" si="34"/>
        <v>12</v>
      </c>
      <c r="B290" s="27" t="s">
        <v>48</v>
      </c>
      <c r="C290" s="26">
        <v>41996</v>
      </c>
      <c r="D290" s="28" t="s">
        <v>280</v>
      </c>
      <c r="E290" s="28" t="s">
        <v>175</v>
      </c>
      <c r="F290" s="118" t="s">
        <v>49</v>
      </c>
      <c r="G290" s="110">
        <v>21350</v>
      </c>
      <c r="H290" s="130"/>
      <c r="I290" s="13">
        <v>0</v>
      </c>
      <c r="J290" s="12">
        <v>9548.3799999999992</v>
      </c>
      <c r="K290" s="13">
        <v>203857913</v>
      </c>
    </row>
    <row r="291" spans="1:11" s="115" customFormat="1" ht="15.75">
      <c r="A291" s="145">
        <f t="shared" si="34"/>
        <v>12</v>
      </c>
      <c r="B291" s="27" t="s">
        <v>51</v>
      </c>
      <c r="C291" s="26">
        <v>42002</v>
      </c>
      <c r="D291" s="28" t="s">
        <v>279</v>
      </c>
      <c r="E291" s="28" t="s">
        <v>175</v>
      </c>
      <c r="F291" s="118" t="s">
        <v>196</v>
      </c>
      <c r="G291" s="110">
        <v>21380</v>
      </c>
      <c r="H291" s="130"/>
      <c r="I291" s="13">
        <v>0</v>
      </c>
      <c r="J291" s="12">
        <v>3</v>
      </c>
      <c r="K291" s="13">
        <v>64140</v>
      </c>
    </row>
    <row r="292" spans="1:11" s="115" customFormat="1" ht="15.75">
      <c r="A292" s="145">
        <f t="shared" si="34"/>
        <v>12</v>
      </c>
      <c r="B292" s="27" t="s">
        <v>51</v>
      </c>
      <c r="C292" s="26">
        <v>42002</v>
      </c>
      <c r="D292" s="28" t="s">
        <v>57</v>
      </c>
      <c r="E292" s="28" t="s">
        <v>175</v>
      </c>
      <c r="F292" s="118" t="s">
        <v>196</v>
      </c>
      <c r="G292" s="110">
        <v>21380</v>
      </c>
      <c r="H292" s="130"/>
      <c r="I292" s="13">
        <v>0</v>
      </c>
      <c r="J292" s="12">
        <v>17.489999999999998</v>
      </c>
      <c r="K292" s="13">
        <v>373936</v>
      </c>
    </row>
    <row r="293" spans="1:11" s="115" customFormat="1" ht="15.75">
      <c r="A293" s="145">
        <f t="shared" si="34"/>
        <v>12</v>
      </c>
      <c r="B293" s="27" t="s">
        <v>51</v>
      </c>
      <c r="C293" s="26">
        <v>42002</v>
      </c>
      <c r="D293" s="28" t="s">
        <v>58</v>
      </c>
      <c r="E293" s="28" t="s">
        <v>175</v>
      </c>
      <c r="F293" s="118" t="s">
        <v>60</v>
      </c>
      <c r="G293" s="110">
        <v>21380</v>
      </c>
      <c r="H293" s="130"/>
      <c r="I293" s="13">
        <v>0</v>
      </c>
      <c r="J293" s="12">
        <v>1.75</v>
      </c>
      <c r="K293" s="13">
        <v>37415</v>
      </c>
    </row>
    <row r="294" spans="1:11" s="115" customFormat="1" ht="15.75">
      <c r="A294" s="145">
        <f t="shared" si="34"/>
        <v>12</v>
      </c>
      <c r="B294" s="27" t="s">
        <v>48</v>
      </c>
      <c r="C294" s="26">
        <v>42002</v>
      </c>
      <c r="D294" s="28" t="s">
        <v>280</v>
      </c>
      <c r="E294" s="28" t="s">
        <v>175</v>
      </c>
      <c r="F294" s="118" t="s">
        <v>49</v>
      </c>
      <c r="G294" s="110">
        <v>21380</v>
      </c>
      <c r="H294" s="130"/>
      <c r="I294" s="13">
        <v>0</v>
      </c>
      <c r="J294" s="12">
        <v>3119.44</v>
      </c>
      <c r="K294" s="13">
        <v>66693627</v>
      </c>
    </row>
    <row r="295" spans="1:11" s="115" customFormat="1" ht="15.75">
      <c r="A295" s="145">
        <f t="shared" si="34"/>
        <v>12</v>
      </c>
      <c r="B295" s="27" t="s">
        <v>51</v>
      </c>
      <c r="C295" s="26">
        <v>42002</v>
      </c>
      <c r="D295" s="28" t="s">
        <v>53</v>
      </c>
      <c r="E295" s="28" t="s">
        <v>175</v>
      </c>
      <c r="F295" s="118" t="s">
        <v>59</v>
      </c>
      <c r="G295" s="110"/>
      <c r="H295" s="130"/>
      <c r="I295" s="13">
        <v>17126597</v>
      </c>
      <c r="J295" s="12"/>
      <c r="K295" s="13"/>
    </row>
    <row r="296" spans="1:11" s="115" customFormat="1" ht="15.75">
      <c r="A296" s="145">
        <f t="shared" si="34"/>
        <v>12</v>
      </c>
      <c r="B296" s="27" t="s">
        <v>48</v>
      </c>
      <c r="C296" s="26">
        <v>42002</v>
      </c>
      <c r="D296" s="28" t="s">
        <v>280</v>
      </c>
      <c r="E296" s="28" t="s">
        <v>175</v>
      </c>
      <c r="F296" s="118" t="s">
        <v>49</v>
      </c>
      <c r="G296" s="110">
        <v>21380</v>
      </c>
      <c r="H296" s="130"/>
      <c r="I296" s="13">
        <v>0</v>
      </c>
      <c r="J296" s="12">
        <v>36615.449999999997</v>
      </c>
      <c r="K296" s="13">
        <v>782838321</v>
      </c>
    </row>
    <row r="297" spans="1:11" s="115" customFormat="1" ht="15.75">
      <c r="A297" s="145">
        <f t="shared" si="34"/>
        <v>12</v>
      </c>
      <c r="B297" s="27" t="s">
        <v>281</v>
      </c>
      <c r="C297" s="26">
        <v>41999</v>
      </c>
      <c r="D297" s="28" t="s">
        <v>282</v>
      </c>
      <c r="E297" s="28" t="s">
        <v>175</v>
      </c>
      <c r="F297" s="118" t="s">
        <v>50</v>
      </c>
      <c r="G297" s="110">
        <v>21246</v>
      </c>
      <c r="H297" s="130">
        <v>34452</v>
      </c>
      <c r="I297" s="13">
        <v>731967192</v>
      </c>
      <c r="J297" s="12"/>
      <c r="K297" s="13"/>
    </row>
    <row r="298" spans="1:11" s="115" customFormat="1" ht="15.75">
      <c r="A298" s="145">
        <f t="shared" si="34"/>
        <v>12</v>
      </c>
      <c r="B298" s="27" t="s">
        <v>281</v>
      </c>
      <c r="C298" s="26">
        <v>41999</v>
      </c>
      <c r="D298" s="28" t="s">
        <v>283</v>
      </c>
      <c r="E298" s="28" t="s">
        <v>175</v>
      </c>
      <c r="F298" s="118" t="s">
        <v>50</v>
      </c>
      <c r="G298" s="110">
        <v>21246</v>
      </c>
      <c r="H298" s="130">
        <v>48713.4</v>
      </c>
      <c r="I298" s="13">
        <v>1034964896</v>
      </c>
      <c r="J298" s="12"/>
      <c r="K298" s="13"/>
    </row>
    <row r="299" spans="1:11" s="115" customFormat="1" ht="15.75">
      <c r="A299" s="145">
        <f t="shared" si="34"/>
        <v>12</v>
      </c>
      <c r="B299" s="27" t="s">
        <v>281</v>
      </c>
      <c r="C299" s="26">
        <v>41999</v>
      </c>
      <c r="D299" s="28" t="s">
        <v>284</v>
      </c>
      <c r="E299" s="28" t="s">
        <v>175</v>
      </c>
      <c r="F299" s="118" t="s">
        <v>50</v>
      </c>
      <c r="G299" s="110">
        <v>21246</v>
      </c>
      <c r="H299" s="130">
        <v>18208.8</v>
      </c>
      <c r="I299" s="13">
        <v>386864165</v>
      </c>
      <c r="J299" s="12"/>
      <c r="K299" s="13"/>
    </row>
    <row r="300" spans="1:11" s="115" customFormat="1" ht="15.75">
      <c r="A300" s="145">
        <f t="shared" si="34"/>
        <v>12</v>
      </c>
      <c r="B300" s="27" t="s">
        <v>48</v>
      </c>
      <c r="C300" s="26">
        <v>42004</v>
      </c>
      <c r="D300" s="28" t="s">
        <v>280</v>
      </c>
      <c r="E300" s="28" t="s">
        <v>175</v>
      </c>
      <c r="F300" s="118" t="s">
        <v>49</v>
      </c>
      <c r="G300" s="110">
        <v>21380</v>
      </c>
      <c r="H300" s="130"/>
      <c r="I300" s="13">
        <v>0</v>
      </c>
      <c r="J300" s="12">
        <v>9265.2800000000007</v>
      </c>
      <c r="K300" s="13">
        <v>198091686</v>
      </c>
    </row>
    <row r="301" spans="1:11" s="115" customFormat="1" ht="15.75">
      <c r="A301" s="145">
        <f t="shared" si="34"/>
        <v>1</v>
      </c>
      <c r="B301" s="27" t="s">
        <v>285</v>
      </c>
      <c r="C301" s="26">
        <v>41666</v>
      </c>
      <c r="D301" s="28" t="s">
        <v>286</v>
      </c>
      <c r="E301" s="28" t="s">
        <v>176</v>
      </c>
      <c r="F301" s="118" t="s">
        <v>287</v>
      </c>
      <c r="G301" s="110">
        <v>21036</v>
      </c>
      <c r="H301" s="130"/>
      <c r="I301" s="13">
        <v>0</v>
      </c>
      <c r="J301" s="12">
        <v>18620</v>
      </c>
      <c r="K301" s="13">
        <v>391690320</v>
      </c>
    </row>
    <row r="302" spans="1:11" s="115" customFormat="1" ht="15.75">
      <c r="A302" s="145">
        <f t="shared" si="34"/>
        <v>3</v>
      </c>
      <c r="B302" s="27" t="s">
        <v>288</v>
      </c>
      <c r="C302" s="26">
        <v>41716</v>
      </c>
      <c r="D302" s="28" t="s">
        <v>193</v>
      </c>
      <c r="E302" s="28" t="s">
        <v>176</v>
      </c>
      <c r="F302" s="118" t="s">
        <v>50</v>
      </c>
      <c r="G302" s="110">
        <v>21036</v>
      </c>
      <c r="H302" s="130">
        <v>16800</v>
      </c>
      <c r="I302" s="13">
        <v>353404800</v>
      </c>
      <c r="J302" s="12"/>
      <c r="K302" s="13">
        <v>0</v>
      </c>
    </row>
    <row r="303" spans="1:11" s="115" customFormat="1" ht="15.75">
      <c r="A303" s="145">
        <f t="shared" si="34"/>
        <v>3</v>
      </c>
      <c r="B303" s="27" t="s">
        <v>288</v>
      </c>
      <c r="C303" s="26">
        <v>41716</v>
      </c>
      <c r="D303" s="28" t="s">
        <v>289</v>
      </c>
      <c r="E303" s="28" t="s">
        <v>176</v>
      </c>
      <c r="F303" s="118" t="s">
        <v>50</v>
      </c>
      <c r="G303" s="110">
        <v>21036</v>
      </c>
      <c r="H303" s="130">
        <v>60500</v>
      </c>
      <c r="I303" s="13">
        <v>1272678000</v>
      </c>
      <c r="J303" s="12"/>
      <c r="K303" s="13">
        <v>0</v>
      </c>
    </row>
    <row r="304" spans="1:11" s="115" customFormat="1" ht="15.75">
      <c r="A304" s="145">
        <f t="shared" si="34"/>
        <v>3</v>
      </c>
      <c r="B304" s="27" t="s">
        <v>48</v>
      </c>
      <c r="C304" s="26">
        <v>41723</v>
      </c>
      <c r="D304" s="28" t="s">
        <v>290</v>
      </c>
      <c r="E304" s="28" t="s">
        <v>176</v>
      </c>
      <c r="F304" s="118" t="s">
        <v>49</v>
      </c>
      <c r="G304" s="110">
        <v>21075</v>
      </c>
      <c r="H304" s="130"/>
      <c r="I304" s="13">
        <v>0</v>
      </c>
      <c r="J304" s="12">
        <v>73400</v>
      </c>
      <c r="K304" s="13">
        <v>1546905000</v>
      </c>
    </row>
    <row r="305" spans="1:11" s="115" customFormat="1" ht="15.75">
      <c r="A305" s="145">
        <f t="shared" si="34"/>
        <v>4</v>
      </c>
      <c r="B305" s="27" t="s">
        <v>48</v>
      </c>
      <c r="C305" s="26">
        <v>41732</v>
      </c>
      <c r="D305" s="28" t="s">
        <v>163</v>
      </c>
      <c r="E305" s="28" t="s">
        <v>176</v>
      </c>
      <c r="F305" s="118" t="s">
        <v>49</v>
      </c>
      <c r="G305" s="110">
        <v>21075</v>
      </c>
      <c r="H305" s="130"/>
      <c r="I305" s="13">
        <v>0</v>
      </c>
      <c r="J305" s="12">
        <v>3773.25</v>
      </c>
      <c r="K305" s="13">
        <v>79521244</v>
      </c>
    </row>
    <row r="306" spans="1:11" s="115" customFormat="1" ht="15.75">
      <c r="A306" s="145">
        <f t="shared" si="34"/>
        <v>4</v>
      </c>
      <c r="B306" s="27" t="s">
        <v>51</v>
      </c>
      <c r="C306" s="26">
        <v>41732</v>
      </c>
      <c r="D306" s="28" t="s">
        <v>291</v>
      </c>
      <c r="E306" s="28" t="s">
        <v>176</v>
      </c>
      <c r="F306" s="118" t="s">
        <v>196</v>
      </c>
      <c r="G306" s="110">
        <v>21075</v>
      </c>
      <c r="H306" s="130"/>
      <c r="I306" s="13">
        <v>0</v>
      </c>
      <c r="J306" s="12">
        <v>91.75</v>
      </c>
      <c r="K306" s="13">
        <v>1933631</v>
      </c>
    </row>
    <row r="307" spans="1:11" s="115" customFormat="1" ht="15.75">
      <c r="A307" s="145">
        <f t="shared" si="34"/>
        <v>4</v>
      </c>
      <c r="B307" s="27" t="s">
        <v>51</v>
      </c>
      <c r="C307" s="26">
        <v>41732</v>
      </c>
      <c r="D307" s="28" t="s">
        <v>61</v>
      </c>
      <c r="E307" s="28" t="s">
        <v>176</v>
      </c>
      <c r="F307" s="118" t="s">
        <v>196</v>
      </c>
      <c r="G307" s="110">
        <v>21075</v>
      </c>
      <c r="H307" s="130"/>
      <c r="I307" s="13">
        <v>0</v>
      </c>
      <c r="J307" s="12">
        <v>35</v>
      </c>
      <c r="K307" s="13">
        <v>737625</v>
      </c>
    </row>
    <row r="308" spans="1:11" s="115" customFormat="1" ht="15.75">
      <c r="A308" s="145">
        <f t="shared" si="34"/>
        <v>4</v>
      </c>
      <c r="B308" s="27" t="s">
        <v>51</v>
      </c>
      <c r="C308" s="26">
        <v>41732</v>
      </c>
      <c r="D308" s="28" t="s">
        <v>53</v>
      </c>
      <c r="E308" s="28" t="s">
        <v>176</v>
      </c>
      <c r="F308" s="118" t="s">
        <v>59</v>
      </c>
      <c r="G308" s="110"/>
      <c r="H308" s="130"/>
      <c r="I308" s="13">
        <v>3014700</v>
      </c>
      <c r="J308" s="12"/>
      <c r="K308" s="13">
        <v>0</v>
      </c>
    </row>
    <row r="309" spans="1:11" s="115" customFormat="1" ht="15.75">
      <c r="A309" s="145">
        <f t="shared" si="34"/>
        <v>5</v>
      </c>
      <c r="B309" s="27" t="s">
        <v>288</v>
      </c>
      <c r="C309" s="26">
        <v>41773</v>
      </c>
      <c r="D309" s="28" t="s">
        <v>292</v>
      </c>
      <c r="E309" s="28" t="s">
        <v>176</v>
      </c>
      <c r="F309" s="118" t="s">
        <v>50</v>
      </c>
      <c r="G309" s="110">
        <v>21036</v>
      </c>
      <c r="H309" s="130">
        <v>18620</v>
      </c>
      <c r="I309" s="13">
        <v>391690320</v>
      </c>
      <c r="J309" s="12"/>
      <c r="K309" s="13">
        <v>0</v>
      </c>
    </row>
    <row r="310" spans="1:11" s="115" customFormat="1" ht="15.75">
      <c r="A310" s="145">
        <f t="shared" si="34"/>
        <v>7</v>
      </c>
      <c r="B310" s="27" t="s">
        <v>293</v>
      </c>
      <c r="C310" s="26">
        <v>41822</v>
      </c>
      <c r="D310" s="28" t="s">
        <v>289</v>
      </c>
      <c r="E310" s="28" t="s">
        <v>176</v>
      </c>
      <c r="F310" s="118" t="s">
        <v>50</v>
      </c>
      <c r="G310" s="110">
        <v>21246</v>
      </c>
      <c r="H310" s="130">
        <v>44800</v>
      </c>
      <c r="I310" s="13">
        <v>951820800</v>
      </c>
      <c r="J310" s="12"/>
      <c r="K310" s="13">
        <v>0</v>
      </c>
    </row>
    <row r="311" spans="1:11" s="115" customFormat="1" ht="15.75">
      <c r="A311" s="145">
        <f t="shared" si="34"/>
        <v>7</v>
      </c>
      <c r="B311" s="27" t="s">
        <v>293</v>
      </c>
      <c r="C311" s="26">
        <v>41822</v>
      </c>
      <c r="D311" s="28" t="s">
        <v>294</v>
      </c>
      <c r="E311" s="28" t="s">
        <v>176</v>
      </c>
      <c r="F311" s="118" t="s">
        <v>50</v>
      </c>
      <c r="G311" s="110">
        <v>21246</v>
      </c>
      <c r="H311" s="130">
        <v>17200</v>
      </c>
      <c r="I311" s="13">
        <v>365431200</v>
      </c>
      <c r="J311" s="12"/>
      <c r="K311" s="13">
        <v>0</v>
      </c>
    </row>
    <row r="312" spans="1:11" s="115" customFormat="1" ht="15.75">
      <c r="A312" s="145">
        <f t="shared" si="34"/>
        <v>7</v>
      </c>
      <c r="B312" s="27" t="s">
        <v>293</v>
      </c>
      <c r="C312" s="26">
        <v>41822</v>
      </c>
      <c r="D312" s="28" t="s">
        <v>184</v>
      </c>
      <c r="E312" s="28" t="s">
        <v>176</v>
      </c>
      <c r="F312" s="118" t="s">
        <v>50</v>
      </c>
      <c r="G312" s="110">
        <v>21246</v>
      </c>
      <c r="H312" s="130">
        <v>15792</v>
      </c>
      <c r="I312" s="13">
        <v>335516832</v>
      </c>
      <c r="J312" s="12"/>
      <c r="K312" s="13">
        <v>0</v>
      </c>
    </row>
    <row r="313" spans="1:11" s="115" customFormat="1" ht="15.75">
      <c r="A313" s="145">
        <f t="shared" si="34"/>
        <v>7</v>
      </c>
      <c r="B313" s="27" t="s">
        <v>48</v>
      </c>
      <c r="C313" s="26">
        <v>41827</v>
      </c>
      <c r="D313" s="28" t="s">
        <v>245</v>
      </c>
      <c r="E313" s="28" t="s">
        <v>176</v>
      </c>
      <c r="F313" s="118" t="s">
        <v>49</v>
      </c>
      <c r="G313" s="110">
        <v>21300</v>
      </c>
      <c r="H313" s="130"/>
      <c r="I313" s="13">
        <v>0</v>
      </c>
      <c r="J313" s="12">
        <v>73900</v>
      </c>
      <c r="K313" s="13">
        <v>1574070000</v>
      </c>
    </row>
    <row r="314" spans="1:11" s="115" customFormat="1" ht="15.75">
      <c r="A314" s="145">
        <f t="shared" si="34"/>
        <v>7</v>
      </c>
      <c r="B314" s="27" t="s">
        <v>48</v>
      </c>
      <c r="C314" s="26">
        <v>41835</v>
      </c>
      <c r="D314" s="28" t="s">
        <v>163</v>
      </c>
      <c r="E314" s="28" t="s">
        <v>176</v>
      </c>
      <c r="F314" s="118" t="s">
        <v>49</v>
      </c>
      <c r="G314" s="110">
        <v>21170</v>
      </c>
      <c r="H314" s="130"/>
      <c r="I314" s="13">
        <v>0</v>
      </c>
      <c r="J314" s="12">
        <v>3652.95</v>
      </c>
      <c r="K314" s="13">
        <v>77332952</v>
      </c>
    </row>
    <row r="315" spans="1:11" s="115" customFormat="1" ht="15.75">
      <c r="A315" s="145">
        <f t="shared" si="34"/>
        <v>7</v>
      </c>
      <c r="B315" s="27" t="s">
        <v>51</v>
      </c>
      <c r="C315" s="26">
        <v>41835</v>
      </c>
      <c r="D315" s="28" t="s">
        <v>161</v>
      </c>
      <c r="E315" s="28" t="s">
        <v>176</v>
      </c>
      <c r="F315" s="118" t="s">
        <v>196</v>
      </c>
      <c r="G315" s="110">
        <v>21170</v>
      </c>
      <c r="H315" s="130"/>
      <c r="I315" s="13">
        <v>0</v>
      </c>
      <c r="J315" s="12">
        <v>110.85</v>
      </c>
      <c r="K315" s="13">
        <v>2346695</v>
      </c>
    </row>
    <row r="316" spans="1:11" s="115" customFormat="1" ht="15.75">
      <c r="A316" s="145">
        <f t="shared" si="34"/>
        <v>7</v>
      </c>
      <c r="B316" s="27" t="s">
        <v>51</v>
      </c>
      <c r="C316" s="26">
        <v>41835</v>
      </c>
      <c r="D316" s="28" t="s">
        <v>162</v>
      </c>
      <c r="E316" s="28" t="s">
        <v>176</v>
      </c>
      <c r="F316" s="118" t="s">
        <v>60</v>
      </c>
      <c r="G316" s="110">
        <v>21170</v>
      </c>
      <c r="H316" s="130"/>
      <c r="I316" s="13">
        <v>0</v>
      </c>
      <c r="J316" s="12">
        <v>11.09</v>
      </c>
      <c r="K316" s="13">
        <v>234775</v>
      </c>
    </row>
    <row r="317" spans="1:11" s="115" customFormat="1" ht="15.75">
      <c r="A317" s="145">
        <f t="shared" si="34"/>
        <v>7</v>
      </c>
      <c r="B317" s="27" t="s">
        <v>51</v>
      </c>
      <c r="C317" s="26">
        <v>41835</v>
      </c>
      <c r="D317" s="28" t="s">
        <v>295</v>
      </c>
      <c r="E317" s="28" t="s">
        <v>176</v>
      </c>
      <c r="F317" s="118" t="s">
        <v>55</v>
      </c>
      <c r="G317" s="110">
        <v>21170</v>
      </c>
      <c r="H317" s="130"/>
      <c r="I317" s="13">
        <v>0</v>
      </c>
      <c r="J317" s="12">
        <v>82.11</v>
      </c>
      <c r="K317" s="13">
        <v>1738269</v>
      </c>
    </row>
    <row r="318" spans="1:11" s="115" customFormat="1" ht="15.75">
      <c r="A318" s="145">
        <f t="shared" si="34"/>
        <v>7</v>
      </c>
      <c r="B318" s="27" t="s">
        <v>51</v>
      </c>
      <c r="C318" s="26">
        <v>41835</v>
      </c>
      <c r="D318" s="28" t="s">
        <v>198</v>
      </c>
      <c r="E318" s="28" t="s">
        <v>176</v>
      </c>
      <c r="F318" s="118" t="s">
        <v>196</v>
      </c>
      <c r="G318" s="110">
        <v>21170</v>
      </c>
      <c r="H318" s="130"/>
      <c r="I318" s="13">
        <v>0</v>
      </c>
      <c r="J318" s="12">
        <v>35</v>
      </c>
      <c r="K318" s="13">
        <v>740950</v>
      </c>
    </row>
    <row r="319" spans="1:11" s="115" customFormat="1" ht="15.75">
      <c r="A319" s="145">
        <f t="shared" ref="A319:A382" si="35">IF(C319&lt;&gt;"",MONTH(C319),"")</f>
        <v>7</v>
      </c>
      <c r="B319" s="27" t="s">
        <v>51</v>
      </c>
      <c r="C319" s="26">
        <v>41835</v>
      </c>
      <c r="D319" s="28" t="s">
        <v>53</v>
      </c>
      <c r="E319" s="28" t="s">
        <v>176</v>
      </c>
      <c r="F319" s="118" t="s">
        <v>59</v>
      </c>
      <c r="G319" s="110"/>
      <c r="H319" s="130"/>
      <c r="I319" s="13">
        <v>3694809</v>
      </c>
      <c r="J319" s="12"/>
      <c r="K319" s="13">
        <v>0</v>
      </c>
    </row>
    <row r="320" spans="1:11" s="115" customFormat="1" ht="15.75">
      <c r="A320" s="145">
        <f t="shared" si="35"/>
        <v>10</v>
      </c>
      <c r="B320" s="27" t="s">
        <v>51</v>
      </c>
      <c r="C320" s="26">
        <v>41925</v>
      </c>
      <c r="D320" s="28" t="s">
        <v>201</v>
      </c>
      <c r="E320" s="28" t="s">
        <v>176</v>
      </c>
      <c r="F320" s="118" t="s">
        <v>49</v>
      </c>
      <c r="G320" s="110">
        <v>21245</v>
      </c>
      <c r="H320" s="130"/>
      <c r="I320" s="13"/>
      <c r="J320" s="12">
        <v>94300</v>
      </c>
      <c r="K320" s="13">
        <v>2003403500</v>
      </c>
    </row>
    <row r="321" spans="1:11" s="115" customFormat="1" ht="15.75">
      <c r="A321" s="145">
        <f t="shared" si="35"/>
        <v>10</v>
      </c>
      <c r="B321" s="27" t="s">
        <v>51</v>
      </c>
      <c r="C321" s="26">
        <v>41933</v>
      </c>
      <c r="D321" s="28" t="s">
        <v>163</v>
      </c>
      <c r="E321" s="28" t="s">
        <v>176</v>
      </c>
      <c r="F321" s="118" t="s">
        <v>49</v>
      </c>
      <c r="G321" s="110">
        <v>21250</v>
      </c>
      <c r="H321" s="130"/>
      <c r="I321" s="13"/>
      <c r="J321" s="12">
        <v>4684.62</v>
      </c>
      <c r="K321" s="13">
        <v>99548175</v>
      </c>
    </row>
    <row r="322" spans="1:11" s="115" customFormat="1" ht="15.75">
      <c r="A322" s="145">
        <f t="shared" si="35"/>
        <v>10</v>
      </c>
      <c r="B322" s="27" t="s">
        <v>51</v>
      </c>
      <c r="C322" s="26">
        <v>41933</v>
      </c>
      <c r="D322" s="28" t="s">
        <v>208</v>
      </c>
      <c r="E322" s="28" t="s">
        <v>176</v>
      </c>
      <c r="F322" s="118" t="s">
        <v>55</v>
      </c>
      <c r="G322" s="110">
        <v>21250</v>
      </c>
      <c r="H322" s="130"/>
      <c r="I322" s="13"/>
      <c r="J322" s="12">
        <v>104.78</v>
      </c>
      <c r="K322" s="13">
        <v>2226575</v>
      </c>
    </row>
    <row r="323" spans="1:11" s="115" customFormat="1" ht="15.75">
      <c r="A323" s="145">
        <f t="shared" si="35"/>
        <v>10</v>
      </c>
      <c r="B323" s="27" t="s">
        <v>51</v>
      </c>
      <c r="C323" s="26">
        <v>41933</v>
      </c>
      <c r="D323" s="28" t="s">
        <v>206</v>
      </c>
      <c r="E323" s="28" t="s">
        <v>176</v>
      </c>
      <c r="F323" s="118" t="s">
        <v>264</v>
      </c>
      <c r="G323" s="110">
        <v>21250</v>
      </c>
      <c r="H323" s="130"/>
      <c r="I323" s="13"/>
      <c r="J323" s="12">
        <v>141.44999999999999</v>
      </c>
      <c r="K323" s="13">
        <v>3005813</v>
      </c>
    </row>
    <row r="324" spans="1:11" s="115" customFormat="1" ht="15.75">
      <c r="A324" s="145">
        <f t="shared" si="35"/>
        <v>10</v>
      </c>
      <c r="B324" s="27" t="s">
        <v>51</v>
      </c>
      <c r="C324" s="26">
        <v>41933</v>
      </c>
      <c r="D324" s="28" t="s">
        <v>207</v>
      </c>
      <c r="E324" s="28" t="s">
        <v>176</v>
      </c>
      <c r="F324" s="118" t="s">
        <v>60</v>
      </c>
      <c r="G324" s="110">
        <v>21250</v>
      </c>
      <c r="H324" s="130"/>
      <c r="I324" s="13"/>
      <c r="J324" s="12">
        <v>14.15</v>
      </c>
      <c r="K324" s="13">
        <v>300688</v>
      </c>
    </row>
    <row r="325" spans="1:11" s="115" customFormat="1" ht="15.75">
      <c r="A325" s="145">
        <f t="shared" si="35"/>
        <v>10</v>
      </c>
      <c r="B325" s="27" t="s">
        <v>51</v>
      </c>
      <c r="C325" s="26">
        <v>41933</v>
      </c>
      <c r="D325" s="28" t="s">
        <v>198</v>
      </c>
      <c r="E325" s="28" t="s">
        <v>176</v>
      </c>
      <c r="F325" s="118" t="s">
        <v>264</v>
      </c>
      <c r="G325" s="110">
        <v>21250</v>
      </c>
      <c r="H325" s="130"/>
      <c r="I325" s="13"/>
      <c r="J325" s="12">
        <v>35</v>
      </c>
      <c r="K325" s="13">
        <v>743750</v>
      </c>
    </row>
    <row r="326" spans="1:11" s="115" customFormat="1" ht="15.75">
      <c r="A326" s="145">
        <f t="shared" si="35"/>
        <v>10</v>
      </c>
      <c r="B326" s="27" t="s">
        <v>296</v>
      </c>
      <c r="C326" s="26">
        <v>41920</v>
      </c>
      <c r="D326" s="28" t="s">
        <v>297</v>
      </c>
      <c r="E326" s="28" t="s">
        <v>176</v>
      </c>
      <c r="F326" s="118" t="s">
        <v>50</v>
      </c>
      <c r="G326" s="110">
        <v>21246</v>
      </c>
      <c r="H326" s="130">
        <v>49280</v>
      </c>
      <c r="I326" s="13">
        <v>1047002880</v>
      </c>
      <c r="J326" s="12"/>
      <c r="K326" s="13">
        <v>0</v>
      </c>
    </row>
    <row r="327" spans="1:11" s="115" customFormat="1" ht="15.75">
      <c r="A327" s="145">
        <f t="shared" si="35"/>
        <v>10</v>
      </c>
      <c r="B327" s="27" t="s">
        <v>296</v>
      </c>
      <c r="C327" s="26">
        <v>41920</v>
      </c>
      <c r="D327" s="28" t="s">
        <v>298</v>
      </c>
      <c r="E327" s="28" t="s">
        <v>176</v>
      </c>
      <c r="F327" s="118" t="s">
        <v>50</v>
      </c>
      <c r="G327" s="110">
        <v>21246</v>
      </c>
      <c r="H327" s="130">
        <v>50000</v>
      </c>
      <c r="I327" s="13">
        <v>1062300000</v>
      </c>
      <c r="J327" s="12"/>
      <c r="K327" s="13">
        <v>0</v>
      </c>
    </row>
    <row r="328" spans="1:11" s="115" customFormat="1" ht="15.75">
      <c r="A328" s="145">
        <f t="shared" si="35"/>
        <v>10</v>
      </c>
      <c r="B328" s="27" t="s">
        <v>51</v>
      </c>
      <c r="C328" s="26">
        <v>41933</v>
      </c>
      <c r="D328" s="28" t="s">
        <v>53</v>
      </c>
      <c r="E328" s="28" t="s">
        <v>176</v>
      </c>
      <c r="F328" s="118" t="s">
        <v>55</v>
      </c>
      <c r="G328" s="110"/>
      <c r="H328" s="130"/>
      <c r="I328" s="13">
        <v>0</v>
      </c>
      <c r="J328" s="12"/>
      <c r="K328" s="13">
        <v>74379</v>
      </c>
    </row>
    <row r="329" spans="1:11" s="115" customFormat="1" ht="15.75">
      <c r="A329" s="145">
        <f t="shared" si="35"/>
        <v>1</v>
      </c>
      <c r="B329" s="27" t="s">
        <v>48</v>
      </c>
      <c r="C329" s="26">
        <v>41663</v>
      </c>
      <c r="D329" s="28" t="s">
        <v>163</v>
      </c>
      <c r="E329" s="28" t="s">
        <v>177</v>
      </c>
      <c r="F329" s="118" t="s">
        <v>49</v>
      </c>
      <c r="G329" s="110">
        <v>21060</v>
      </c>
      <c r="H329" s="130"/>
      <c r="I329" s="13"/>
      <c r="J329" s="12">
        <v>19986</v>
      </c>
      <c r="K329" s="13">
        <v>420905160</v>
      </c>
    </row>
    <row r="330" spans="1:11" s="115" customFormat="1" ht="15.75">
      <c r="A330" s="145">
        <f t="shared" si="35"/>
        <v>1</v>
      </c>
      <c r="B330" s="27" t="s">
        <v>51</v>
      </c>
      <c r="C330" s="26">
        <v>41663</v>
      </c>
      <c r="D330" s="28" t="s">
        <v>159</v>
      </c>
      <c r="E330" s="28" t="s">
        <v>177</v>
      </c>
      <c r="F330" s="118" t="s">
        <v>196</v>
      </c>
      <c r="G330" s="110">
        <v>21036</v>
      </c>
      <c r="H330" s="130"/>
      <c r="I330" s="13"/>
      <c r="J330" s="12">
        <v>10</v>
      </c>
      <c r="K330" s="13">
        <v>210360</v>
      </c>
    </row>
    <row r="331" spans="1:11" s="115" customFormat="1" ht="15.75">
      <c r="A331" s="145">
        <f t="shared" si="35"/>
        <v>1</v>
      </c>
      <c r="B331" s="27" t="s">
        <v>51</v>
      </c>
      <c r="C331" s="26">
        <v>41663</v>
      </c>
      <c r="D331" s="28" t="s">
        <v>160</v>
      </c>
      <c r="E331" s="28" t="s">
        <v>177</v>
      </c>
      <c r="F331" s="118" t="s">
        <v>60</v>
      </c>
      <c r="G331" s="110">
        <v>21036</v>
      </c>
      <c r="H331" s="130"/>
      <c r="I331" s="13"/>
      <c r="J331" s="12">
        <v>1</v>
      </c>
      <c r="K331" s="13">
        <v>21036</v>
      </c>
    </row>
    <row r="332" spans="1:11" s="115" customFormat="1" ht="15.75">
      <c r="A332" s="145">
        <f t="shared" si="35"/>
        <v>1</v>
      </c>
      <c r="B332" s="27" t="s">
        <v>51</v>
      </c>
      <c r="C332" s="26">
        <v>41663</v>
      </c>
      <c r="D332" s="28" t="s">
        <v>61</v>
      </c>
      <c r="E332" s="28" t="s">
        <v>177</v>
      </c>
      <c r="F332" s="118" t="s">
        <v>196</v>
      </c>
      <c r="G332" s="110">
        <v>21060</v>
      </c>
      <c r="H332" s="130"/>
      <c r="I332" s="13"/>
      <c r="J332" s="12">
        <v>3</v>
      </c>
      <c r="K332" s="13">
        <v>63180</v>
      </c>
    </row>
    <row r="333" spans="1:11" s="115" customFormat="1" ht="15.75">
      <c r="A333" s="145">
        <f t="shared" si="35"/>
        <v>2</v>
      </c>
      <c r="B333" s="27" t="s">
        <v>48</v>
      </c>
      <c r="C333" s="26">
        <v>41682</v>
      </c>
      <c r="D333" s="28" t="s">
        <v>163</v>
      </c>
      <c r="E333" s="28" t="s">
        <v>177</v>
      </c>
      <c r="F333" s="118" t="s">
        <v>49</v>
      </c>
      <c r="G333" s="110">
        <v>21080</v>
      </c>
      <c r="H333" s="130"/>
      <c r="I333" s="13"/>
      <c r="J333" s="12">
        <v>29980.5</v>
      </c>
      <c r="K333" s="13">
        <v>631988940</v>
      </c>
    </row>
    <row r="334" spans="1:11" s="115" customFormat="1" ht="15.75">
      <c r="A334" s="145">
        <f t="shared" si="35"/>
        <v>2</v>
      </c>
      <c r="B334" s="27" t="s">
        <v>51</v>
      </c>
      <c r="C334" s="26">
        <v>41682</v>
      </c>
      <c r="D334" s="28" t="s">
        <v>159</v>
      </c>
      <c r="E334" s="28" t="s">
        <v>177</v>
      </c>
      <c r="F334" s="118" t="s">
        <v>196</v>
      </c>
      <c r="G334" s="110">
        <v>21080</v>
      </c>
      <c r="H334" s="130"/>
      <c r="I334" s="13"/>
      <c r="J334" s="12">
        <v>15</v>
      </c>
      <c r="K334" s="13">
        <v>316200</v>
      </c>
    </row>
    <row r="335" spans="1:11" s="115" customFormat="1" ht="15.75">
      <c r="A335" s="145">
        <f t="shared" si="35"/>
        <v>2</v>
      </c>
      <c r="B335" s="27" t="s">
        <v>51</v>
      </c>
      <c r="C335" s="26">
        <v>41682</v>
      </c>
      <c r="D335" s="28" t="s">
        <v>160</v>
      </c>
      <c r="E335" s="28" t="s">
        <v>177</v>
      </c>
      <c r="F335" s="118" t="s">
        <v>60</v>
      </c>
      <c r="G335" s="110">
        <v>21080</v>
      </c>
      <c r="H335" s="130"/>
      <c r="I335" s="13"/>
      <c r="J335" s="12">
        <v>1.5</v>
      </c>
      <c r="K335" s="13">
        <v>31620</v>
      </c>
    </row>
    <row r="336" spans="1:11" s="115" customFormat="1" ht="15.75">
      <c r="A336" s="145">
        <f t="shared" si="35"/>
        <v>2</v>
      </c>
      <c r="B336" s="27" t="s">
        <v>51</v>
      </c>
      <c r="C336" s="26">
        <v>41682</v>
      </c>
      <c r="D336" s="28" t="s">
        <v>150</v>
      </c>
      <c r="E336" s="28" t="s">
        <v>177</v>
      </c>
      <c r="F336" s="118" t="s">
        <v>196</v>
      </c>
      <c r="G336" s="110">
        <v>21080</v>
      </c>
      <c r="H336" s="130"/>
      <c r="I336" s="13"/>
      <c r="J336" s="12">
        <v>3</v>
      </c>
      <c r="K336" s="13">
        <v>63240</v>
      </c>
    </row>
    <row r="337" spans="1:11" s="115" customFormat="1" ht="15.75">
      <c r="A337" s="145">
        <f t="shared" si="35"/>
        <v>2</v>
      </c>
      <c r="B337" s="27" t="s">
        <v>48</v>
      </c>
      <c r="C337" s="26">
        <v>41696</v>
      </c>
      <c r="D337" s="28" t="s">
        <v>163</v>
      </c>
      <c r="E337" s="28" t="s">
        <v>177</v>
      </c>
      <c r="F337" s="118" t="s">
        <v>49</v>
      </c>
      <c r="G337" s="110">
        <v>21080</v>
      </c>
      <c r="H337" s="130"/>
      <c r="I337" s="13"/>
      <c r="J337" s="12">
        <v>30979.95</v>
      </c>
      <c r="K337" s="13">
        <v>653057346</v>
      </c>
    </row>
    <row r="338" spans="1:11" s="115" customFormat="1" ht="15.75">
      <c r="A338" s="145">
        <f t="shared" si="35"/>
        <v>2</v>
      </c>
      <c r="B338" s="27" t="s">
        <v>51</v>
      </c>
      <c r="C338" s="26">
        <v>41696</v>
      </c>
      <c r="D338" s="28" t="s">
        <v>159</v>
      </c>
      <c r="E338" s="28" t="s">
        <v>177</v>
      </c>
      <c r="F338" s="118" t="s">
        <v>196</v>
      </c>
      <c r="G338" s="110">
        <v>21080</v>
      </c>
      <c r="H338" s="130"/>
      <c r="I338" s="13"/>
      <c r="J338" s="12">
        <v>15.5</v>
      </c>
      <c r="K338" s="13">
        <v>326740</v>
      </c>
    </row>
    <row r="339" spans="1:11" s="115" customFormat="1" ht="15.75">
      <c r="A339" s="145">
        <f t="shared" si="35"/>
        <v>2</v>
      </c>
      <c r="B339" s="27" t="s">
        <v>51</v>
      </c>
      <c r="C339" s="26">
        <v>41696</v>
      </c>
      <c r="D339" s="28" t="s">
        <v>160</v>
      </c>
      <c r="E339" s="28" t="s">
        <v>177</v>
      </c>
      <c r="F339" s="118" t="s">
        <v>60</v>
      </c>
      <c r="G339" s="110">
        <v>21080</v>
      </c>
      <c r="H339" s="130"/>
      <c r="I339" s="13"/>
      <c r="J339" s="12">
        <v>1.55</v>
      </c>
      <c r="K339" s="13">
        <v>32674</v>
      </c>
    </row>
    <row r="340" spans="1:11" s="115" customFormat="1" ht="15.75">
      <c r="A340" s="145">
        <f t="shared" si="35"/>
        <v>2</v>
      </c>
      <c r="B340" s="27" t="s">
        <v>51</v>
      </c>
      <c r="C340" s="26">
        <v>41696</v>
      </c>
      <c r="D340" s="28" t="s">
        <v>150</v>
      </c>
      <c r="E340" s="28" t="s">
        <v>177</v>
      </c>
      <c r="F340" s="118" t="s">
        <v>196</v>
      </c>
      <c r="G340" s="110">
        <v>21080</v>
      </c>
      <c r="H340" s="130"/>
      <c r="I340" s="13"/>
      <c r="J340" s="12">
        <v>3</v>
      </c>
      <c r="K340" s="13">
        <v>63240</v>
      </c>
    </row>
    <row r="341" spans="1:11" s="115" customFormat="1" ht="15.75">
      <c r="A341" s="145">
        <f t="shared" si="35"/>
        <v>5</v>
      </c>
      <c r="B341" s="27" t="s">
        <v>48</v>
      </c>
      <c r="C341" s="26">
        <v>41773</v>
      </c>
      <c r="D341" s="28" t="s">
        <v>163</v>
      </c>
      <c r="E341" s="28" t="s">
        <v>177</v>
      </c>
      <c r="F341" s="118" t="s">
        <v>49</v>
      </c>
      <c r="G341" s="110">
        <v>21080</v>
      </c>
      <c r="H341" s="130"/>
      <c r="I341" s="13"/>
      <c r="J341" s="12">
        <v>24983.25</v>
      </c>
      <c r="K341" s="13">
        <v>526646910</v>
      </c>
    </row>
    <row r="342" spans="1:11" s="115" customFormat="1" ht="15.75">
      <c r="A342" s="145">
        <f t="shared" si="35"/>
        <v>5</v>
      </c>
      <c r="B342" s="27" t="s">
        <v>48</v>
      </c>
      <c r="C342" s="26">
        <v>41781</v>
      </c>
      <c r="D342" s="28" t="s">
        <v>163</v>
      </c>
      <c r="E342" s="28" t="s">
        <v>177</v>
      </c>
      <c r="F342" s="118" t="s">
        <v>49</v>
      </c>
      <c r="G342" s="110">
        <v>21080</v>
      </c>
      <c r="H342" s="130"/>
      <c r="I342" s="13"/>
      <c r="J342" s="12">
        <v>29983.5</v>
      </c>
      <c r="K342" s="13">
        <v>632052180</v>
      </c>
    </row>
    <row r="343" spans="1:11" s="115" customFormat="1" ht="15.75">
      <c r="A343" s="145">
        <f t="shared" si="35"/>
        <v>6</v>
      </c>
      <c r="B343" s="27" t="s">
        <v>48</v>
      </c>
      <c r="C343" s="26">
        <v>41793</v>
      </c>
      <c r="D343" s="28" t="s">
        <v>163</v>
      </c>
      <c r="E343" s="28" t="s">
        <v>177</v>
      </c>
      <c r="F343" s="118" t="s">
        <v>49</v>
      </c>
      <c r="G343" s="110">
        <v>21180</v>
      </c>
      <c r="H343" s="130"/>
      <c r="I343" s="13"/>
      <c r="J343" s="12">
        <v>49949.51</v>
      </c>
      <c r="K343" s="13">
        <v>1057930622</v>
      </c>
    </row>
    <row r="344" spans="1:11" s="115" customFormat="1" ht="15.75">
      <c r="A344" s="145">
        <f t="shared" si="35"/>
        <v>6</v>
      </c>
      <c r="B344" s="27" t="s">
        <v>51</v>
      </c>
      <c r="C344" s="26">
        <v>41793</v>
      </c>
      <c r="D344" s="28" t="s">
        <v>214</v>
      </c>
      <c r="E344" s="28" t="s">
        <v>177</v>
      </c>
      <c r="F344" s="118" t="s">
        <v>196</v>
      </c>
      <c r="G344" s="110">
        <v>21180</v>
      </c>
      <c r="H344" s="130"/>
      <c r="I344" s="13"/>
      <c r="J344" s="12">
        <v>24.99</v>
      </c>
      <c r="K344" s="13">
        <v>529288</v>
      </c>
    </row>
    <row r="345" spans="1:11" s="115" customFormat="1" ht="15.75">
      <c r="A345" s="145">
        <f t="shared" si="35"/>
        <v>6</v>
      </c>
      <c r="B345" s="27" t="s">
        <v>51</v>
      </c>
      <c r="C345" s="26">
        <v>41793</v>
      </c>
      <c r="D345" s="28" t="s">
        <v>215</v>
      </c>
      <c r="E345" s="28" t="s">
        <v>177</v>
      </c>
      <c r="F345" s="118" t="s">
        <v>60</v>
      </c>
      <c r="G345" s="110">
        <v>21180</v>
      </c>
      <c r="H345" s="130"/>
      <c r="I345" s="13"/>
      <c r="J345" s="12">
        <v>2.5</v>
      </c>
      <c r="K345" s="13">
        <v>52950</v>
      </c>
    </row>
    <row r="346" spans="1:11" s="115" customFormat="1" ht="15.75">
      <c r="A346" s="145">
        <f t="shared" si="35"/>
        <v>6</v>
      </c>
      <c r="B346" s="27" t="s">
        <v>51</v>
      </c>
      <c r="C346" s="26">
        <v>41793</v>
      </c>
      <c r="D346" s="28" t="s">
        <v>198</v>
      </c>
      <c r="E346" s="28" t="s">
        <v>177</v>
      </c>
      <c r="F346" s="118" t="s">
        <v>196</v>
      </c>
      <c r="G346" s="110">
        <v>21180</v>
      </c>
      <c r="H346" s="130"/>
      <c r="I346" s="13"/>
      <c r="J346" s="12">
        <v>3</v>
      </c>
      <c r="K346" s="13">
        <v>63540</v>
      </c>
    </row>
    <row r="347" spans="1:11" s="115" customFormat="1" ht="15.75">
      <c r="A347" s="145">
        <f t="shared" si="35"/>
        <v>6</v>
      </c>
      <c r="B347" s="27" t="s">
        <v>51</v>
      </c>
      <c r="C347" s="26">
        <v>41802</v>
      </c>
      <c r="D347" s="28" t="s">
        <v>214</v>
      </c>
      <c r="E347" s="28" t="s">
        <v>177</v>
      </c>
      <c r="F347" s="118" t="s">
        <v>196</v>
      </c>
      <c r="G347" s="110">
        <v>21190</v>
      </c>
      <c r="H347" s="130"/>
      <c r="I347" s="13"/>
      <c r="J347" s="12">
        <v>27.49</v>
      </c>
      <c r="K347" s="13">
        <v>582513</v>
      </c>
    </row>
    <row r="348" spans="1:11" s="115" customFormat="1" ht="15.75">
      <c r="A348" s="145">
        <f t="shared" si="35"/>
        <v>6</v>
      </c>
      <c r="B348" s="27" t="s">
        <v>51</v>
      </c>
      <c r="C348" s="26">
        <v>41802</v>
      </c>
      <c r="D348" s="28" t="s">
        <v>215</v>
      </c>
      <c r="E348" s="28" t="s">
        <v>177</v>
      </c>
      <c r="F348" s="118" t="s">
        <v>60</v>
      </c>
      <c r="G348" s="110">
        <v>21190</v>
      </c>
      <c r="H348" s="130"/>
      <c r="I348" s="13"/>
      <c r="J348" s="12">
        <v>2.75</v>
      </c>
      <c r="K348" s="13">
        <v>58273</v>
      </c>
    </row>
    <row r="349" spans="1:11" s="115" customFormat="1" ht="15.75">
      <c r="A349" s="145">
        <f t="shared" si="35"/>
        <v>6</v>
      </c>
      <c r="B349" s="27" t="s">
        <v>51</v>
      </c>
      <c r="C349" s="26">
        <v>41802</v>
      </c>
      <c r="D349" s="28" t="s">
        <v>198</v>
      </c>
      <c r="E349" s="28" t="s">
        <v>177</v>
      </c>
      <c r="F349" s="118" t="s">
        <v>196</v>
      </c>
      <c r="G349" s="110">
        <v>21190</v>
      </c>
      <c r="H349" s="130"/>
      <c r="I349" s="13"/>
      <c r="J349" s="12">
        <v>3</v>
      </c>
      <c r="K349" s="13">
        <v>63570</v>
      </c>
    </row>
    <row r="350" spans="1:11" s="115" customFormat="1" ht="15.75">
      <c r="A350" s="145">
        <f t="shared" si="35"/>
        <v>6</v>
      </c>
      <c r="B350" s="27" t="s">
        <v>48</v>
      </c>
      <c r="C350" s="26">
        <v>41802</v>
      </c>
      <c r="D350" s="28" t="s">
        <v>163</v>
      </c>
      <c r="E350" s="28" t="s">
        <v>177</v>
      </c>
      <c r="F350" s="118" t="s">
        <v>49</v>
      </c>
      <c r="G350" s="110">
        <v>21190</v>
      </c>
      <c r="H350" s="130"/>
      <c r="I350" s="13"/>
      <c r="J350" s="12">
        <v>5797.21</v>
      </c>
      <c r="K350" s="13">
        <v>122842880</v>
      </c>
    </row>
    <row r="351" spans="1:11" s="115" customFormat="1" ht="15.75">
      <c r="A351" s="145">
        <f t="shared" si="35"/>
        <v>6</v>
      </c>
      <c r="B351" s="27" t="s">
        <v>51</v>
      </c>
      <c r="C351" s="26">
        <v>41802</v>
      </c>
      <c r="D351" s="28" t="s">
        <v>299</v>
      </c>
      <c r="E351" s="28" t="s">
        <v>177</v>
      </c>
      <c r="F351" s="118" t="s">
        <v>59</v>
      </c>
      <c r="G351" s="110"/>
      <c r="H351" s="130"/>
      <c r="I351" s="13">
        <v>53566940</v>
      </c>
      <c r="J351" s="12"/>
      <c r="K351" s="13"/>
    </row>
    <row r="352" spans="1:11" s="115" customFormat="1" ht="15.75">
      <c r="A352" s="145">
        <f t="shared" si="35"/>
        <v>6</v>
      </c>
      <c r="B352" s="27" t="s">
        <v>48</v>
      </c>
      <c r="C352" s="26">
        <v>41802</v>
      </c>
      <c r="D352" s="28" t="s">
        <v>163</v>
      </c>
      <c r="E352" s="28" t="s">
        <v>177</v>
      </c>
      <c r="F352" s="118" t="s">
        <v>49</v>
      </c>
      <c r="G352" s="110">
        <v>21190</v>
      </c>
      <c r="H352" s="130"/>
      <c r="I352" s="13"/>
      <c r="J352" s="12">
        <v>49149.55</v>
      </c>
      <c r="K352" s="13">
        <v>1041478965</v>
      </c>
    </row>
    <row r="353" spans="1:11" s="115" customFormat="1" ht="15.75">
      <c r="A353" s="145">
        <f t="shared" si="35"/>
        <v>3</v>
      </c>
      <c r="B353" s="27" t="s">
        <v>300</v>
      </c>
      <c r="C353" s="26">
        <v>41723</v>
      </c>
      <c r="D353" s="28" t="s">
        <v>194</v>
      </c>
      <c r="E353" s="28" t="s">
        <v>177</v>
      </c>
      <c r="F353" s="118" t="s">
        <v>50</v>
      </c>
      <c r="G353" s="110">
        <v>21036</v>
      </c>
      <c r="H353" s="130">
        <v>24750</v>
      </c>
      <c r="I353" s="13">
        <v>520641000</v>
      </c>
      <c r="J353" s="12"/>
      <c r="K353" s="13">
        <v>0</v>
      </c>
    </row>
    <row r="354" spans="1:11" s="115" customFormat="1" ht="15.75">
      <c r="A354" s="145">
        <f t="shared" si="35"/>
        <v>3</v>
      </c>
      <c r="B354" s="27" t="s">
        <v>300</v>
      </c>
      <c r="C354" s="26">
        <v>41723</v>
      </c>
      <c r="D354" s="28" t="s">
        <v>193</v>
      </c>
      <c r="E354" s="28" t="s">
        <v>177</v>
      </c>
      <c r="F354" s="118" t="s">
        <v>50</v>
      </c>
      <c r="G354" s="110">
        <v>21036</v>
      </c>
      <c r="H354" s="130">
        <v>67500</v>
      </c>
      <c r="I354" s="13">
        <v>1419930000</v>
      </c>
      <c r="J354" s="12"/>
      <c r="K354" s="13">
        <v>0</v>
      </c>
    </row>
    <row r="355" spans="1:11" s="115" customFormat="1" ht="15.75">
      <c r="A355" s="145">
        <f t="shared" si="35"/>
        <v>6</v>
      </c>
      <c r="B355" s="27" t="s">
        <v>51</v>
      </c>
      <c r="C355" s="26">
        <v>41810</v>
      </c>
      <c r="D355" s="28" t="s">
        <v>214</v>
      </c>
      <c r="E355" s="28" t="s">
        <v>177</v>
      </c>
      <c r="F355" s="118" t="s">
        <v>196</v>
      </c>
      <c r="G355" s="110">
        <v>21280</v>
      </c>
      <c r="H355" s="130"/>
      <c r="I355" s="13">
        <v>0</v>
      </c>
      <c r="J355" s="12">
        <v>29.99</v>
      </c>
      <c r="K355" s="13">
        <v>638187</v>
      </c>
    </row>
    <row r="356" spans="1:11" s="115" customFormat="1" ht="15.75">
      <c r="A356" s="145">
        <f t="shared" si="35"/>
        <v>6</v>
      </c>
      <c r="B356" s="27" t="s">
        <v>51</v>
      </c>
      <c r="C356" s="26">
        <v>41810</v>
      </c>
      <c r="D356" s="28" t="s">
        <v>215</v>
      </c>
      <c r="E356" s="28" t="s">
        <v>177</v>
      </c>
      <c r="F356" s="118" t="s">
        <v>60</v>
      </c>
      <c r="G356" s="110">
        <v>21280</v>
      </c>
      <c r="H356" s="130"/>
      <c r="I356" s="13">
        <v>0</v>
      </c>
      <c r="J356" s="12">
        <v>3</v>
      </c>
      <c r="K356" s="13">
        <v>63840</v>
      </c>
    </row>
    <row r="357" spans="1:11" s="115" customFormat="1" ht="15.75">
      <c r="A357" s="145">
        <f t="shared" si="35"/>
        <v>6</v>
      </c>
      <c r="B357" s="27" t="s">
        <v>51</v>
      </c>
      <c r="C357" s="26">
        <v>41810</v>
      </c>
      <c r="D357" s="28" t="s">
        <v>198</v>
      </c>
      <c r="E357" s="28" t="s">
        <v>177</v>
      </c>
      <c r="F357" s="118" t="s">
        <v>196</v>
      </c>
      <c r="G357" s="110">
        <v>21280</v>
      </c>
      <c r="H357" s="130"/>
      <c r="I357" s="13">
        <v>0</v>
      </c>
      <c r="J357" s="12">
        <v>3</v>
      </c>
      <c r="K357" s="13">
        <v>63840</v>
      </c>
    </row>
    <row r="358" spans="1:11" s="115" customFormat="1" ht="15.75">
      <c r="A358" s="145">
        <f t="shared" si="35"/>
        <v>6</v>
      </c>
      <c r="B358" s="27" t="s">
        <v>48</v>
      </c>
      <c r="C358" s="26">
        <v>41810</v>
      </c>
      <c r="D358" s="28" t="s">
        <v>163</v>
      </c>
      <c r="E358" s="28" t="s">
        <v>177</v>
      </c>
      <c r="F358" s="118" t="s">
        <v>49</v>
      </c>
      <c r="G358" s="110">
        <v>21280</v>
      </c>
      <c r="H358" s="130"/>
      <c r="I358" s="13">
        <v>0</v>
      </c>
      <c r="J358" s="12">
        <v>43064.46</v>
      </c>
      <c r="K358" s="13">
        <v>916411709</v>
      </c>
    </row>
    <row r="359" spans="1:11" s="115" customFormat="1" ht="15.75">
      <c r="A359" s="145">
        <f t="shared" si="35"/>
        <v>6</v>
      </c>
      <c r="B359" s="27" t="s">
        <v>51</v>
      </c>
      <c r="C359" s="26">
        <v>41810</v>
      </c>
      <c r="D359" s="28" t="s">
        <v>299</v>
      </c>
      <c r="E359" s="28" t="s">
        <v>177</v>
      </c>
      <c r="F359" s="118" t="s">
        <v>59</v>
      </c>
      <c r="G359" s="110"/>
      <c r="H359" s="130"/>
      <c r="I359" s="13">
        <v>18085541</v>
      </c>
      <c r="J359" s="12"/>
      <c r="K359" s="13"/>
    </row>
    <row r="360" spans="1:11" s="115" customFormat="1" ht="15.75">
      <c r="A360" s="145">
        <f t="shared" si="35"/>
        <v>6</v>
      </c>
      <c r="B360" s="27" t="s">
        <v>48</v>
      </c>
      <c r="C360" s="26">
        <v>41810</v>
      </c>
      <c r="D360" s="28" t="s">
        <v>163</v>
      </c>
      <c r="E360" s="28" t="s">
        <v>177</v>
      </c>
      <c r="F360" s="118" t="s">
        <v>49</v>
      </c>
      <c r="G360" s="110">
        <v>21280</v>
      </c>
      <c r="H360" s="130"/>
      <c r="I360" s="13">
        <v>0</v>
      </c>
      <c r="J360" s="12">
        <v>16879.550000000003</v>
      </c>
      <c r="K360" s="13">
        <v>359196824</v>
      </c>
    </row>
    <row r="361" spans="1:11" s="115" customFormat="1" ht="15.75">
      <c r="A361" s="145">
        <f t="shared" si="35"/>
        <v>6</v>
      </c>
      <c r="B361" s="27" t="s">
        <v>301</v>
      </c>
      <c r="C361" s="26">
        <v>41795</v>
      </c>
      <c r="D361" s="28" t="s">
        <v>302</v>
      </c>
      <c r="E361" s="28" t="s">
        <v>177</v>
      </c>
      <c r="F361" s="118" t="s">
        <v>50</v>
      </c>
      <c r="G361" s="110">
        <v>21036</v>
      </c>
      <c r="H361" s="130">
        <v>45000</v>
      </c>
      <c r="I361" s="13">
        <v>946620000</v>
      </c>
      <c r="J361" s="12"/>
      <c r="K361" s="13">
        <v>0</v>
      </c>
    </row>
    <row r="362" spans="1:11" s="115" customFormat="1" ht="15.75">
      <c r="A362" s="145">
        <f t="shared" si="35"/>
        <v>6</v>
      </c>
      <c r="B362" s="27" t="s">
        <v>303</v>
      </c>
      <c r="C362" s="26">
        <v>41796</v>
      </c>
      <c r="D362" s="28" t="s">
        <v>193</v>
      </c>
      <c r="E362" s="28" t="s">
        <v>177</v>
      </c>
      <c r="F362" s="118" t="s">
        <v>50</v>
      </c>
      <c r="G362" s="110">
        <v>21036</v>
      </c>
      <c r="H362" s="130">
        <v>83295</v>
      </c>
      <c r="I362" s="13">
        <v>1752193620</v>
      </c>
      <c r="J362" s="12"/>
      <c r="K362" s="13">
        <v>0</v>
      </c>
    </row>
    <row r="363" spans="1:11" s="115" customFormat="1" ht="15.75">
      <c r="A363" s="145">
        <f t="shared" si="35"/>
        <v>6</v>
      </c>
      <c r="B363" s="27" t="s">
        <v>48</v>
      </c>
      <c r="C363" s="26">
        <v>41816</v>
      </c>
      <c r="D363" s="28" t="s">
        <v>163</v>
      </c>
      <c r="E363" s="28" t="s">
        <v>177</v>
      </c>
      <c r="F363" s="118" t="s">
        <v>49</v>
      </c>
      <c r="G363" s="110">
        <v>21310</v>
      </c>
      <c r="H363" s="130"/>
      <c r="I363" s="13">
        <v>0</v>
      </c>
      <c r="J363" s="12">
        <v>44952.26</v>
      </c>
      <c r="K363" s="13">
        <v>957932661</v>
      </c>
    </row>
    <row r="364" spans="1:11" s="115" customFormat="1" ht="15.75">
      <c r="A364" s="145">
        <f t="shared" si="35"/>
        <v>6</v>
      </c>
      <c r="B364" s="27" t="s">
        <v>51</v>
      </c>
      <c r="C364" s="26">
        <v>41816</v>
      </c>
      <c r="D364" s="28" t="s">
        <v>214</v>
      </c>
      <c r="E364" s="28" t="s">
        <v>177</v>
      </c>
      <c r="F364" s="118" t="s">
        <v>196</v>
      </c>
      <c r="G364" s="110">
        <v>21310</v>
      </c>
      <c r="H364" s="130"/>
      <c r="I364" s="13">
        <v>0</v>
      </c>
      <c r="J364" s="12">
        <v>22.49</v>
      </c>
      <c r="K364" s="13">
        <v>479262</v>
      </c>
    </row>
    <row r="365" spans="1:11" s="115" customFormat="1" ht="15.75">
      <c r="A365" s="145">
        <f t="shared" si="35"/>
        <v>6</v>
      </c>
      <c r="B365" s="27" t="s">
        <v>51</v>
      </c>
      <c r="C365" s="26">
        <v>41816</v>
      </c>
      <c r="D365" s="28" t="s">
        <v>215</v>
      </c>
      <c r="E365" s="28" t="s">
        <v>177</v>
      </c>
      <c r="F365" s="118" t="s">
        <v>60</v>
      </c>
      <c r="G365" s="110">
        <v>21310</v>
      </c>
      <c r="H365" s="130"/>
      <c r="I365" s="13">
        <v>0</v>
      </c>
      <c r="J365" s="12">
        <v>2.25</v>
      </c>
      <c r="K365" s="13">
        <v>47948</v>
      </c>
    </row>
    <row r="366" spans="1:11" s="115" customFormat="1" ht="15.75">
      <c r="A366" s="145">
        <f t="shared" si="35"/>
        <v>6</v>
      </c>
      <c r="B366" s="27" t="s">
        <v>51</v>
      </c>
      <c r="C366" s="26">
        <v>41816</v>
      </c>
      <c r="D366" s="28" t="s">
        <v>198</v>
      </c>
      <c r="E366" s="28" t="s">
        <v>177</v>
      </c>
      <c r="F366" s="118" t="s">
        <v>196</v>
      </c>
      <c r="G366" s="110">
        <v>21310</v>
      </c>
      <c r="H366" s="130"/>
      <c r="I366" s="13">
        <v>0</v>
      </c>
      <c r="J366" s="12">
        <v>3</v>
      </c>
      <c r="K366" s="13">
        <v>63930</v>
      </c>
    </row>
    <row r="367" spans="1:11" s="115" customFormat="1" ht="15.75">
      <c r="A367" s="145">
        <f t="shared" si="35"/>
        <v>7</v>
      </c>
      <c r="B367" s="27" t="s">
        <v>48</v>
      </c>
      <c r="C367" s="26">
        <v>41828</v>
      </c>
      <c r="D367" s="28" t="s">
        <v>163</v>
      </c>
      <c r="E367" s="28" t="s">
        <v>177</v>
      </c>
      <c r="F367" s="118" t="s">
        <v>49</v>
      </c>
      <c r="G367" s="110">
        <v>21170</v>
      </c>
      <c r="H367" s="130"/>
      <c r="I367" s="13"/>
      <c r="J367" s="12">
        <v>43952.81</v>
      </c>
      <c r="K367" s="13">
        <v>930480988</v>
      </c>
    </row>
    <row r="368" spans="1:11" s="115" customFormat="1" ht="15.75">
      <c r="A368" s="145">
        <f t="shared" si="35"/>
        <v>7</v>
      </c>
      <c r="B368" s="27" t="s">
        <v>51</v>
      </c>
      <c r="C368" s="26">
        <v>41828</v>
      </c>
      <c r="D368" s="28" t="s">
        <v>214</v>
      </c>
      <c r="E368" s="28" t="s">
        <v>177</v>
      </c>
      <c r="F368" s="118" t="s">
        <v>196</v>
      </c>
      <c r="G368" s="110">
        <v>21170</v>
      </c>
      <c r="H368" s="130"/>
      <c r="I368" s="13"/>
      <c r="J368" s="12">
        <v>21.99</v>
      </c>
      <c r="K368" s="13">
        <v>465528</v>
      </c>
    </row>
    <row r="369" spans="1:11" s="115" customFormat="1" ht="15.75">
      <c r="A369" s="145">
        <f t="shared" si="35"/>
        <v>7</v>
      </c>
      <c r="B369" s="27" t="s">
        <v>51</v>
      </c>
      <c r="C369" s="26">
        <v>41828</v>
      </c>
      <c r="D369" s="28" t="s">
        <v>215</v>
      </c>
      <c r="E369" s="28" t="s">
        <v>177</v>
      </c>
      <c r="F369" s="118" t="s">
        <v>60</v>
      </c>
      <c r="G369" s="110">
        <v>21170</v>
      </c>
      <c r="H369" s="130"/>
      <c r="I369" s="13"/>
      <c r="J369" s="12">
        <v>2.2000000000000002</v>
      </c>
      <c r="K369" s="13">
        <v>46574</v>
      </c>
    </row>
    <row r="370" spans="1:11" s="115" customFormat="1" ht="15.75">
      <c r="A370" s="145">
        <f t="shared" si="35"/>
        <v>7</v>
      </c>
      <c r="B370" s="27" t="s">
        <v>51</v>
      </c>
      <c r="C370" s="26">
        <v>41828</v>
      </c>
      <c r="D370" s="28" t="s">
        <v>52</v>
      </c>
      <c r="E370" s="28" t="s">
        <v>177</v>
      </c>
      <c r="F370" s="118" t="s">
        <v>196</v>
      </c>
      <c r="G370" s="110">
        <v>21170</v>
      </c>
      <c r="H370" s="130"/>
      <c r="I370" s="13"/>
      <c r="J370" s="12">
        <v>3</v>
      </c>
      <c r="K370" s="13">
        <v>63510</v>
      </c>
    </row>
    <row r="371" spans="1:11" s="115" customFormat="1" ht="15.75">
      <c r="A371" s="145">
        <f t="shared" si="35"/>
        <v>7</v>
      </c>
      <c r="B371" s="27" t="s">
        <v>51</v>
      </c>
      <c r="C371" s="26">
        <v>41835</v>
      </c>
      <c r="D371" s="28" t="s">
        <v>214</v>
      </c>
      <c r="E371" s="28" t="s">
        <v>177</v>
      </c>
      <c r="F371" s="118" t="s">
        <v>196</v>
      </c>
      <c r="G371" s="110">
        <v>21170</v>
      </c>
      <c r="H371" s="130"/>
      <c r="I371" s="13"/>
      <c r="J371" s="12">
        <v>21.55</v>
      </c>
      <c r="K371" s="13">
        <v>456214</v>
      </c>
    </row>
    <row r="372" spans="1:11" s="115" customFormat="1" ht="15.75">
      <c r="A372" s="145">
        <f t="shared" si="35"/>
        <v>7</v>
      </c>
      <c r="B372" s="27" t="s">
        <v>51</v>
      </c>
      <c r="C372" s="26">
        <v>41835</v>
      </c>
      <c r="D372" s="28" t="s">
        <v>215</v>
      </c>
      <c r="E372" s="28" t="s">
        <v>177</v>
      </c>
      <c r="F372" s="118" t="s">
        <v>60</v>
      </c>
      <c r="G372" s="110">
        <v>21170</v>
      </c>
      <c r="H372" s="130"/>
      <c r="I372" s="13"/>
      <c r="J372" s="12">
        <v>2.25</v>
      </c>
      <c r="K372" s="13">
        <v>47633</v>
      </c>
    </row>
    <row r="373" spans="1:11" s="115" customFormat="1" ht="15.75">
      <c r="A373" s="145">
        <f t="shared" si="35"/>
        <v>7</v>
      </c>
      <c r="B373" s="27" t="s">
        <v>51</v>
      </c>
      <c r="C373" s="26">
        <v>41835</v>
      </c>
      <c r="D373" s="28" t="s">
        <v>198</v>
      </c>
      <c r="E373" s="28" t="s">
        <v>177</v>
      </c>
      <c r="F373" s="118" t="s">
        <v>196</v>
      </c>
      <c r="G373" s="110">
        <v>21170</v>
      </c>
      <c r="H373" s="130"/>
      <c r="I373" s="13"/>
      <c r="J373" s="12">
        <v>3</v>
      </c>
      <c r="K373" s="13">
        <v>63510</v>
      </c>
    </row>
    <row r="374" spans="1:11" s="115" customFormat="1" ht="15.75">
      <c r="A374" s="145">
        <f t="shared" si="35"/>
        <v>7</v>
      </c>
      <c r="B374" s="27" t="s">
        <v>48</v>
      </c>
      <c r="C374" s="26">
        <v>41835</v>
      </c>
      <c r="D374" s="28" t="s">
        <v>163</v>
      </c>
      <c r="E374" s="28" t="s">
        <v>177</v>
      </c>
      <c r="F374" s="118" t="s">
        <v>49</v>
      </c>
      <c r="G374" s="110">
        <v>21170</v>
      </c>
      <c r="H374" s="130"/>
      <c r="I374" s="13"/>
      <c r="J374" s="12">
        <v>22428.65</v>
      </c>
      <c r="K374" s="13">
        <v>474814521</v>
      </c>
    </row>
    <row r="375" spans="1:11" s="115" customFormat="1" ht="15.75">
      <c r="A375" s="145">
        <f t="shared" si="35"/>
        <v>7</v>
      </c>
      <c r="B375" s="27" t="s">
        <v>51</v>
      </c>
      <c r="C375" s="26">
        <v>41835</v>
      </c>
      <c r="D375" s="28" t="s">
        <v>299</v>
      </c>
      <c r="E375" s="28" t="s">
        <v>177</v>
      </c>
      <c r="F375" s="118" t="s">
        <v>59</v>
      </c>
      <c r="G375" s="110"/>
      <c r="H375" s="130"/>
      <c r="I375" s="13">
        <v>25345483</v>
      </c>
      <c r="J375" s="12"/>
      <c r="K375" s="13"/>
    </row>
    <row r="376" spans="1:11" s="115" customFormat="1" ht="15.75">
      <c r="A376" s="145">
        <f t="shared" si="35"/>
        <v>7</v>
      </c>
      <c r="B376" s="27" t="s">
        <v>48</v>
      </c>
      <c r="C376" s="26">
        <v>41835</v>
      </c>
      <c r="D376" s="28" t="s">
        <v>163</v>
      </c>
      <c r="E376" s="28" t="s">
        <v>177</v>
      </c>
      <c r="F376" s="118" t="s">
        <v>49</v>
      </c>
      <c r="G376" s="110">
        <v>21170</v>
      </c>
      <c r="H376" s="130"/>
      <c r="I376" s="13"/>
      <c r="J376" s="12">
        <v>22545</v>
      </c>
      <c r="K376" s="13">
        <v>477277650</v>
      </c>
    </row>
    <row r="377" spans="1:11" s="115" customFormat="1" ht="15.75">
      <c r="A377" s="145">
        <f t="shared" si="35"/>
        <v>7</v>
      </c>
      <c r="B377" s="27" t="s">
        <v>304</v>
      </c>
      <c r="C377" s="26">
        <v>41825</v>
      </c>
      <c r="D377" s="28" t="s">
        <v>193</v>
      </c>
      <c r="E377" s="28" t="s">
        <v>177</v>
      </c>
      <c r="F377" s="118" t="s">
        <v>50</v>
      </c>
      <c r="G377" s="110">
        <v>21246</v>
      </c>
      <c r="H377" s="130">
        <v>103545</v>
      </c>
      <c r="I377" s="13">
        <v>2199917070</v>
      </c>
      <c r="J377" s="12"/>
      <c r="K377" s="13">
        <v>0</v>
      </c>
    </row>
    <row r="378" spans="1:11" s="115" customFormat="1" ht="15.75">
      <c r="A378" s="145">
        <f t="shared" si="35"/>
        <v>8</v>
      </c>
      <c r="B378" s="27" t="s">
        <v>48</v>
      </c>
      <c r="C378" s="26">
        <v>41873</v>
      </c>
      <c r="D378" s="28" t="s">
        <v>163</v>
      </c>
      <c r="E378" s="28" t="s">
        <v>177</v>
      </c>
      <c r="F378" s="118" t="s">
        <v>49</v>
      </c>
      <c r="G378" s="110">
        <v>21155</v>
      </c>
      <c r="H378" s="130"/>
      <c r="I378" s="13"/>
      <c r="J378" s="12">
        <v>30000</v>
      </c>
      <c r="K378" s="13">
        <v>634650000</v>
      </c>
    </row>
    <row r="379" spans="1:11" s="115" customFormat="1" ht="15.75">
      <c r="A379" s="145">
        <f t="shared" si="35"/>
        <v>9</v>
      </c>
      <c r="B379" s="27" t="s">
        <v>48</v>
      </c>
      <c r="C379" s="26">
        <v>41899</v>
      </c>
      <c r="D379" s="28" t="s">
        <v>163</v>
      </c>
      <c r="E379" s="28" t="s">
        <v>177</v>
      </c>
      <c r="F379" s="118" t="s">
        <v>49</v>
      </c>
      <c r="G379" s="110">
        <v>21175</v>
      </c>
      <c r="H379" s="130"/>
      <c r="I379" s="13"/>
      <c r="J379" s="12">
        <v>30985</v>
      </c>
      <c r="K379" s="13">
        <v>656107375</v>
      </c>
    </row>
    <row r="380" spans="1:11" s="115" customFormat="1" ht="15.75">
      <c r="A380" s="145">
        <f t="shared" si="35"/>
        <v>9</v>
      </c>
      <c r="B380" s="27" t="s">
        <v>51</v>
      </c>
      <c r="C380" s="26">
        <v>41899</v>
      </c>
      <c r="D380" s="28" t="s">
        <v>214</v>
      </c>
      <c r="E380" s="28" t="s">
        <v>177</v>
      </c>
      <c r="F380" s="118" t="s">
        <v>196</v>
      </c>
      <c r="G380" s="110">
        <v>21175</v>
      </c>
      <c r="H380" s="130"/>
      <c r="I380" s="13"/>
      <c r="J380" s="12">
        <v>13.64</v>
      </c>
      <c r="K380" s="13">
        <v>288827</v>
      </c>
    </row>
    <row r="381" spans="1:11" s="115" customFormat="1" ht="15.75">
      <c r="A381" s="145">
        <f t="shared" si="35"/>
        <v>9</v>
      </c>
      <c r="B381" s="27" t="s">
        <v>51</v>
      </c>
      <c r="C381" s="26">
        <v>41899</v>
      </c>
      <c r="D381" s="28" t="s">
        <v>215</v>
      </c>
      <c r="E381" s="28" t="s">
        <v>177</v>
      </c>
      <c r="F381" s="118" t="s">
        <v>60</v>
      </c>
      <c r="G381" s="110">
        <v>21175</v>
      </c>
      <c r="H381" s="130"/>
      <c r="I381" s="13"/>
      <c r="J381" s="12">
        <v>1.36</v>
      </c>
      <c r="K381" s="13">
        <v>28798</v>
      </c>
    </row>
    <row r="382" spans="1:11" s="115" customFormat="1" ht="15.75">
      <c r="A382" s="145">
        <f t="shared" si="35"/>
        <v>10</v>
      </c>
      <c r="B382" s="27" t="s">
        <v>48</v>
      </c>
      <c r="C382" s="26">
        <v>41923</v>
      </c>
      <c r="D382" s="28" t="s">
        <v>163</v>
      </c>
      <c r="E382" s="28" t="s">
        <v>177</v>
      </c>
      <c r="F382" s="118" t="s">
        <v>49</v>
      </c>
      <c r="G382" s="110">
        <v>21180</v>
      </c>
      <c r="H382" s="130"/>
      <c r="I382" s="13"/>
      <c r="J382" s="12">
        <v>19987.32</v>
      </c>
      <c r="K382" s="13">
        <v>423331438</v>
      </c>
    </row>
    <row r="383" spans="1:11" s="115" customFormat="1" ht="15.75">
      <c r="A383" s="145">
        <f t="shared" ref="A383:A407" si="36">IF(C383&lt;&gt;"",MONTH(C383),"")</f>
        <v>10</v>
      </c>
      <c r="B383" s="27" t="s">
        <v>51</v>
      </c>
      <c r="C383" s="26">
        <v>41923</v>
      </c>
      <c r="D383" s="28" t="s">
        <v>206</v>
      </c>
      <c r="E383" s="28" t="s">
        <v>177</v>
      </c>
      <c r="F383" s="118" t="s">
        <v>264</v>
      </c>
      <c r="G383" s="110">
        <v>21180</v>
      </c>
      <c r="H383" s="130"/>
      <c r="I383" s="13"/>
      <c r="J383" s="12">
        <v>8.8000000000000007</v>
      </c>
      <c r="K383" s="13">
        <v>186384</v>
      </c>
    </row>
    <row r="384" spans="1:11" s="115" customFormat="1" ht="15.75">
      <c r="A384" s="145">
        <f t="shared" si="36"/>
        <v>10</v>
      </c>
      <c r="B384" s="27" t="s">
        <v>51</v>
      </c>
      <c r="C384" s="26">
        <v>41923</v>
      </c>
      <c r="D384" s="28" t="s">
        <v>207</v>
      </c>
      <c r="E384" s="28" t="s">
        <v>177</v>
      </c>
      <c r="F384" s="118" t="s">
        <v>60</v>
      </c>
      <c r="G384" s="110">
        <v>21180</v>
      </c>
      <c r="H384" s="130"/>
      <c r="I384" s="13"/>
      <c r="J384" s="12">
        <v>0.88</v>
      </c>
      <c r="K384" s="13">
        <v>18638</v>
      </c>
    </row>
    <row r="385" spans="1:11" s="115" customFormat="1" ht="15.75">
      <c r="A385" s="145">
        <f t="shared" si="36"/>
        <v>10</v>
      </c>
      <c r="B385" s="27" t="s">
        <v>51</v>
      </c>
      <c r="C385" s="26">
        <v>41923</v>
      </c>
      <c r="D385" s="28" t="s">
        <v>198</v>
      </c>
      <c r="E385" s="28" t="s">
        <v>177</v>
      </c>
      <c r="F385" s="118" t="s">
        <v>264</v>
      </c>
      <c r="G385" s="110">
        <v>21180</v>
      </c>
      <c r="H385" s="130"/>
      <c r="I385" s="13"/>
      <c r="J385" s="12">
        <v>3</v>
      </c>
      <c r="K385" s="13">
        <v>63540</v>
      </c>
    </row>
    <row r="386" spans="1:11" s="115" customFormat="1" ht="15.75">
      <c r="A386" s="145">
        <f t="shared" si="36"/>
        <v>10</v>
      </c>
      <c r="B386" s="27" t="s">
        <v>51</v>
      </c>
      <c r="C386" s="26">
        <v>41923</v>
      </c>
      <c r="D386" s="28" t="s">
        <v>299</v>
      </c>
      <c r="E386" s="28" t="s">
        <v>177</v>
      </c>
      <c r="F386" s="118" t="s">
        <v>55</v>
      </c>
      <c r="G386" s="110"/>
      <c r="H386" s="130"/>
      <c r="I386" s="13"/>
      <c r="J386" s="12"/>
      <c r="K386" s="13">
        <v>7964420</v>
      </c>
    </row>
    <row r="387" spans="1:11" s="115" customFormat="1" ht="15.75">
      <c r="A387" s="145">
        <f t="shared" si="36"/>
        <v>1</v>
      </c>
      <c r="B387" s="27" t="s">
        <v>48</v>
      </c>
      <c r="C387" s="26">
        <v>41654</v>
      </c>
      <c r="D387" s="28" t="s">
        <v>163</v>
      </c>
      <c r="E387" s="28" t="s">
        <v>178</v>
      </c>
      <c r="F387" s="118" t="s">
        <v>49</v>
      </c>
      <c r="G387" s="110">
        <v>21075</v>
      </c>
      <c r="H387" s="130"/>
      <c r="I387" s="13">
        <v>0</v>
      </c>
      <c r="J387" s="12">
        <v>2695.37</v>
      </c>
      <c r="K387" s="13">
        <v>56804923</v>
      </c>
    </row>
    <row r="388" spans="1:11" s="115" customFormat="1" ht="15.75">
      <c r="A388" s="145">
        <f t="shared" si="36"/>
        <v>1</v>
      </c>
      <c r="B388" s="27" t="s">
        <v>51</v>
      </c>
      <c r="C388" s="26">
        <v>41654</v>
      </c>
      <c r="D388" s="28" t="s">
        <v>167</v>
      </c>
      <c r="E388" s="28" t="s">
        <v>178</v>
      </c>
      <c r="F388" s="118" t="s">
        <v>55</v>
      </c>
      <c r="G388" s="110">
        <v>21075</v>
      </c>
      <c r="H388" s="130"/>
      <c r="I388" s="13">
        <v>0</v>
      </c>
      <c r="J388" s="12">
        <v>206.63</v>
      </c>
      <c r="K388" s="13">
        <v>4354727</v>
      </c>
    </row>
    <row r="389" spans="1:11" s="115" customFormat="1" ht="15.75">
      <c r="A389" s="145">
        <f t="shared" si="36"/>
        <v>1</v>
      </c>
      <c r="B389" s="27" t="s">
        <v>51</v>
      </c>
      <c r="C389" s="26">
        <v>41654</v>
      </c>
      <c r="D389" s="28" t="s">
        <v>61</v>
      </c>
      <c r="E389" s="28" t="s">
        <v>178</v>
      </c>
      <c r="F389" s="118" t="s">
        <v>196</v>
      </c>
      <c r="G389" s="110">
        <v>21075</v>
      </c>
      <c r="H389" s="130"/>
      <c r="I389" s="13">
        <v>0</v>
      </c>
      <c r="J389" s="12">
        <v>98</v>
      </c>
      <c r="K389" s="13">
        <v>2065350</v>
      </c>
    </row>
    <row r="390" spans="1:11" s="115" customFormat="1" ht="15.75">
      <c r="A390" s="145">
        <f t="shared" si="36"/>
        <v>1</v>
      </c>
      <c r="B390" s="27" t="s">
        <v>51</v>
      </c>
      <c r="C390" s="26">
        <v>41654</v>
      </c>
      <c r="D390" s="28" t="s">
        <v>53</v>
      </c>
      <c r="E390" s="28" t="s">
        <v>178</v>
      </c>
      <c r="F390" s="118" t="s">
        <v>59</v>
      </c>
      <c r="G390" s="110"/>
      <c r="H390" s="130"/>
      <c r="I390" s="13">
        <v>5475000</v>
      </c>
      <c r="J390" s="12"/>
      <c r="K390" s="13">
        <v>0</v>
      </c>
    </row>
    <row r="391" spans="1:11" s="115" customFormat="1" ht="15.75">
      <c r="A391" s="145">
        <f t="shared" si="36"/>
        <v>12</v>
      </c>
      <c r="B391" s="27" t="s">
        <v>48</v>
      </c>
      <c r="C391" s="26">
        <v>41990</v>
      </c>
      <c r="D391" s="28" t="s">
        <v>305</v>
      </c>
      <c r="E391" s="28" t="s">
        <v>179</v>
      </c>
      <c r="F391" s="118" t="s">
        <v>49</v>
      </c>
      <c r="G391" s="110">
        <v>21380</v>
      </c>
      <c r="H391" s="130"/>
      <c r="I391" s="13">
        <v>0</v>
      </c>
      <c r="J391" s="12">
        <v>4461.8</v>
      </c>
      <c r="K391" s="13">
        <v>95393284</v>
      </c>
    </row>
    <row r="392" spans="1:11" s="115" customFormat="1" ht="15.75">
      <c r="A392" s="145">
        <f t="shared" si="36"/>
        <v>12</v>
      </c>
      <c r="B392" s="27" t="s">
        <v>51</v>
      </c>
      <c r="C392" s="26">
        <v>41990</v>
      </c>
      <c r="D392" s="28" t="s">
        <v>57</v>
      </c>
      <c r="E392" s="28" t="s">
        <v>179</v>
      </c>
      <c r="F392" s="118" t="s">
        <v>196</v>
      </c>
      <c r="G392" s="110">
        <v>21380</v>
      </c>
      <c r="H392" s="130"/>
      <c r="I392" s="13"/>
      <c r="J392" s="12">
        <v>2</v>
      </c>
      <c r="K392" s="13">
        <v>42760</v>
      </c>
    </row>
    <row r="393" spans="1:11" s="115" customFormat="1" ht="15.75">
      <c r="A393" s="145">
        <f t="shared" si="36"/>
        <v>12</v>
      </c>
      <c r="B393" s="27" t="s">
        <v>51</v>
      </c>
      <c r="C393" s="26">
        <v>41990</v>
      </c>
      <c r="D393" s="28" t="s">
        <v>58</v>
      </c>
      <c r="E393" s="28" t="s">
        <v>179</v>
      </c>
      <c r="F393" s="118" t="s">
        <v>60</v>
      </c>
      <c r="G393" s="110">
        <v>21380</v>
      </c>
      <c r="H393" s="130"/>
      <c r="I393" s="13"/>
      <c r="J393" s="12">
        <v>0.2</v>
      </c>
      <c r="K393" s="13">
        <v>4276</v>
      </c>
    </row>
    <row r="394" spans="1:11" s="115" customFormat="1" ht="15.75">
      <c r="A394" s="145">
        <f t="shared" si="36"/>
        <v>12</v>
      </c>
      <c r="B394" s="27" t="s">
        <v>51</v>
      </c>
      <c r="C394" s="26">
        <v>41990</v>
      </c>
      <c r="D394" s="28" t="s">
        <v>53</v>
      </c>
      <c r="E394" s="28" t="s">
        <v>179</v>
      </c>
      <c r="F394" s="118" t="s">
        <v>59</v>
      </c>
      <c r="G394" s="110"/>
      <c r="H394" s="130"/>
      <c r="I394" s="13">
        <v>1535616</v>
      </c>
      <c r="J394" s="12"/>
      <c r="K394" s="13">
        <v>0</v>
      </c>
    </row>
    <row r="395" spans="1:11" s="115" customFormat="1" ht="15.75">
      <c r="A395" s="145">
        <f t="shared" si="36"/>
        <v>11</v>
      </c>
      <c r="B395" s="27" t="s">
        <v>56</v>
      </c>
      <c r="C395" s="26">
        <v>41951</v>
      </c>
      <c r="D395" s="28" t="s">
        <v>306</v>
      </c>
      <c r="E395" s="28" t="s">
        <v>180</v>
      </c>
      <c r="F395" s="118" t="s">
        <v>50</v>
      </c>
      <c r="G395" s="110">
        <v>21246</v>
      </c>
      <c r="H395" s="130">
        <v>23124</v>
      </c>
      <c r="I395" s="13">
        <v>491292504</v>
      </c>
      <c r="J395" s="12"/>
      <c r="K395" s="13">
        <v>0</v>
      </c>
    </row>
    <row r="396" spans="1:11" s="115" customFormat="1" ht="15.75">
      <c r="A396" s="145">
        <f t="shared" si="36"/>
        <v>11</v>
      </c>
      <c r="B396" s="27" t="s">
        <v>56</v>
      </c>
      <c r="C396" s="26">
        <v>41951</v>
      </c>
      <c r="D396" s="28" t="s">
        <v>307</v>
      </c>
      <c r="E396" s="28" t="s">
        <v>180</v>
      </c>
      <c r="F396" s="118" t="s">
        <v>50</v>
      </c>
      <c r="G396" s="110">
        <v>21246</v>
      </c>
      <c r="H396" s="130">
        <v>2205</v>
      </c>
      <c r="I396" s="13">
        <v>46847430</v>
      </c>
      <c r="J396" s="12"/>
      <c r="K396" s="13">
        <v>0</v>
      </c>
    </row>
    <row r="397" spans="1:11" s="115" customFormat="1" ht="15.75">
      <c r="A397" s="145">
        <f t="shared" si="36"/>
        <v>12</v>
      </c>
      <c r="B397" s="27" t="s">
        <v>48</v>
      </c>
      <c r="C397" s="26">
        <v>41990</v>
      </c>
      <c r="D397" s="28" t="s">
        <v>308</v>
      </c>
      <c r="E397" s="28" t="s">
        <v>180</v>
      </c>
      <c r="F397" s="118" t="s">
        <v>49</v>
      </c>
      <c r="G397" s="110">
        <v>21380</v>
      </c>
      <c r="H397" s="130"/>
      <c r="I397" s="13">
        <v>0</v>
      </c>
      <c r="J397" s="12">
        <v>25316.75</v>
      </c>
      <c r="K397" s="13">
        <v>541272115</v>
      </c>
    </row>
    <row r="398" spans="1:11" s="115" customFormat="1" ht="15.75">
      <c r="A398" s="145">
        <f t="shared" si="36"/>
        <v>12</v>
      </c>
      <c r="B398" s="27" t="s">
        <v>48</v>
      </c>
      <c r="C398" s="26">
        <v>41990</v>
      </c>
      <c r="D398" s="28" t="s">
        <v>308</v>
      </c>
      <c r="E398" s="28" t="s">
        <v>180</v>
      </c>
      <c r="F398" s="118" t="s">
        <v>49</v>
      </c>
      <c r="G398" s="110">
        <v>21380</v>
      </c>
      <c r="H398" s="130"/>
      <c r="I398" s="13">
        <v>0</v>
      </c>
      <c r="J398" s="12">
        <v>11274.54</v>
      </c>
      <c r="K398" s="13">
        <v>241049665</v>
      </c>
    </row>
    <row r="399" spans="1:11" s="115" customFormat="1" ht="15.75">
      <c r="A399" s="145">
        <f t="shared" si="36"/>
        <v>12</v>
      </c>
      <c r="B399" s="27" t="s">
        <v>51</v>
      </c>
      <c r="C399" s="26">
        <v>41990</v>
      </c>
      <c r="D399" s="28" t="s">
        <v>57</v>
      </c>
      <c r="E399" s="28" t="s">
        <v>180</v>
      </c>
      <c r="F399" s="118" t="s">
        <v>196</v>
      </c>
      <c r="G399" s="110">
        <v>21380</v>
      </c>
      <c r="H399" s="130"/>
      <c r="I399" s="13">
        <v>0</v>
      </c>
      <c r="J399" s="12">
        <v>11.14</v>
      </c>
      <c r="K399" s="13">
        <v>238173</v>
      </c>
    </row>
    <row r="400" spans="1:11" s="115" customFormat="1" ht="15.75">
      <c r="A400" s="145">
        <f t="shared" si="36"/>
        <v>12</v>
      </c>
      <c r="B400" s="27" t="s">
        <v>51</v>
      </c>
      <c r="C400" s="26">
        <v>41990</v>
      </c>
      <c r="D400" s="28" t="s">
        <v>58</v>
      </c>
      <c r="E400" s="28" t="s">
        <v>180</v>
      </c>
      <c r="F400" s="118" t="s">
        <v>60</v>
      </c>
      <c r="G400" s="110">
        <v>21380</v>
      </c>
      <c r="H400" s="130"/>
      <c r="I400" s="13">
        <v>0</v>
      </c>
      <c r="J400" s="12">
        <v>1.1100000000000001</v>
      </c>
      <c r="K400" s="13">
        <v>23732</v>
      </c>
    </row>
    <row r="401" spans="1:11" s="115" customFormat="1" ht="15.75">
      <c r="A401" s="145">
        <f t="shared" si="36"/>
        <v>12</v>
      </c>
      <c r="B401" s="27" t="s">
        <v>51</v>
      </c>
      <c r="C401" s="26">
        <v>41990</v>
      </c>
      <c r="D401" s="28" t="s">
        <v>57</v>
      </c>
      <c r="E401" s="28" t="s">
        <v>180</v>
      </c>
      <c r="F401" s="118" t="s">
        <v>196</v>
      </c>
      <c r="G401" s="110">
        <v>21380</v>
      </c>
      <c r="H401" s="130"/>
      <c r="I401" s="13">
        <v>0</v>
      </c>
      <c r="J401" s="12">
        <v>4.96</v>
      </c>
      <c r="K401" s="13">
        <v>106045</v>
      </c>
    </row>
    <row r="402" spans="1:11" s="115" customFormat="1" ht="15.75">
      <c r="A402" s="145">
        <f t="shared" si="36"/>
        <v>12</v>
      </c>
      <c r="B402" s="27" t="s">
        <v>51</v>
      </c>
      <c r="C402" s="26">
        <v>41990</v>
      </c>
      <c r="D402" s="28" t="s">
        <v>58</v>
      </c>
      <c r="E402" s="28" t="s">
        <v>180</v>
      </c>
      <c r="F402" s="118" t="s">
        <v>60</v>
      </c>
      <c r="G402" s="110">
        <v>21380</v>
      </c>
      <c r="H402" s="130"/>
      <c r="I402" s="13">
        <v>0</v>
      </c>
      <c r="J402" s="12">
        <v>0.5</v>
      </c>
      <c r="K402" s="13">
        <v>10690</v>
      </c>
    </row>
    <row r="403" spans="1:11" s="115" customFormat="1" ht="15.75">
      <c r="A403" s="145">
        <f t="shared" si="36"/>
        <v>12</v>
      </c>
      <c r="B403" s="27" t="s">
        <v>51</v>
      </c>
      <c r="C403" s="26">
        <v>41990</v>
      </c>
      <c r="D403" s="28" t="s">
        <v>53</v>
      </c>
      <c r="E403" s="28" t="s">
        <v>180</v>
      </c>
      <c r="F403" s="118" t="s">
        <v>59</v>
      </c>
      <c r="G403" s="110"/>
      <c r="H403" s="130"/>
      <c r="I403" s="13">
        <v>7274406</v>
      </c>
      <c r="J403" s="12"/>
      <c r="K403" s="13">
        <v>0</v>
      </c>
    </row>
    <row r="404" spans="1:11" s="115" customFormat="1" ht="15.75">
      <c r="A404" s="145">
        <f t="shared" si="36"/>
        <v>12</v>
      </c>
      <c r="B404" s="27" t="s">
        <v>48</v>
      </c>
      <c r="C404" s="26">
        <v>41990</v>
      </c>
      <c r="D404" s="28" t="s">
        <v>309</v>
      </c>
      <c r="E404" s="28" t="s">
        <v>181</v>
      </c>
      <c r="F404" s="118" t="s">
        <v>49</v>
      </c>
      <c r="G404" s="110">
        <v>21380</v>
      </c>
      <c r="H404" s="130"/>
      <c r="I404" s="13">
        <v>0</v>
      </c>
      <c r="J404" s="12">
        <v>1163.72</v>
      </c>
      <c r="K404" s="13">
        <v>24880334</v>
      </c>
    </row>
    <row r="405" spans="1:11" s="115" customFormat="1" ht="15.75">
      <c r="A405" s="145">
        <f t="shared" si="36"/>
        <v>12</v>
      </c>
      <c r="B405" s="27" t="s">
        <v>51</v>
      </c>
      <c r="C405" s="26">
        <v>41990</v>
      </c>
      <c r="D405" s="28" t="s">
        <v>57</v>
      </c>
      <c r="E405" s="28" t="s">
        <v>181</v>
      </c>
      <c r="F405" s="118" t="s">
        <v>196</v>
      </c>
      <c r="G405" s="110">
        <v>21380</v>
      </c>
      <c r="H405" s="130"/>
      <c r="I405" s="13">
        <v>0</v>
      </c>
      <c r="J405" s="12">
        <v>2</v>
      </c>
      <c r="K405" s="13">
        <v>42760</v>
      </c>
    </row>
    <row r="406" spans="1:11" s="115" customFormat="1" ht="15.75">
      <c r="A406" s="145">
        <f t="shared" si="36"/>
        <v>12</v>
      </c>
      <c r="B406" s="27" t="s">
        <v>51</v>
      </c>
      <c r="C406" s="26">
        <v>41990</v>
      </c>
      <c r="D406" s="28" t="s">
        <v>58</v>
      </c>
      <c r="E406" s="28" t="s">
        <v>181</v>
      </c>
      <c r="F406" s="118" t="s">
        <v>60</v>
      </c>
      <c r="G406" s="110">
        <v>21380</v>
      </c>
      <c r="H406" s="130"/>
      <c r="I406" s="13">
        <v>0</v>
      </c>
      <c r="J406" s="12">
        <v>0.2</v>
      </c>
      <c r="K406" s="13">
        <v>4276</v>
      </c>
    </row>
    <row r="407" spans="1:11" s="115" customFormat="1" ht="15.75">
      <c r="A407" s="145">
        <f t="shared" si="36"/>
        <v>12</v>
      </c>
      <c r="B407" s="27" t="s">
        <v>51</v>
      </c>
      <c r="C407" s="26">
        <v>41990</v>
      </c>
      <c r="D407" s="28" t="s">
        <v>53</v>
      </c>
      <c r="E407" s="28" t="s">
        <v>181</v>
      </c>
      <c r="F407" s="118" t="s">
        <v>59</v>
      </c>
      <c r="G407" s="110"/>
      <c r="H407" s="130"/>
      <c r="I407" s="13">
        <v>643588</v>
      </c>
      <c r="J407" s="12"/>
      <c r="K407" s="13">
        <v>0</v>
      </c>
    </row>
    <row r="408" spans="1:11" s="115" customFormat="1" ht="15.75">
      <c r="A408" s="145">
        <f t="shared" si="14"/>
        <v>5</v>
      </c>
      <c r="B408" s="27" t="s">
        <v>48</v>
      </c>
      <c r="C408" s="26">
        <v>41773</v>
      </c>
      <c r="D408" s="28" t="s">
        <v>310</v>
      </c>
      <c r="E408" s="28" t="s">
        <v>182</v>
      </c>
      <c r="F408" s="118" t="s">
        <v>49</v>
      </c>
      <c r="G408" s="110">
        <v>21080</v>
      </c>
      <c r="H408" s="130"/>
      <c r="I408" s="13">
        <v>0</v>
      </c>
      <c r="J408" s="12">
        <v>8980.06</v>
      </c>
      <c r="K408" s="13">
        <v>189299665</v>
      </c>
    </row>
    <row r="409" spans="1:11" s="115" customFormat="1" ht="15.75">
      <c r="A409" s="145">
        <f t="shared" si="14"/>
        <v>5</v>
      </c>
      <c r="B409" s="27" t="s">
        <v>108</v>
      </c>
      <c r="C409" s="26">
        <v>41779</v>
      </c>
      <c r="D409" s="28" t="s">
        <v>311</v>
      </c>
      <c r="E409" s="28" t="s">
        <v>182</v>
      </c>
      <c r="F409" s="118" t="s">
        <v>49</v>
      </c>
      <c r="G409" s="110">
        <v>21180</v>
      </c>
      <c r="H409" s="130">
        <v>8980.06</v>
      </c>
      <c r="I409" s="13">
        <v>190197671</v>
      </c>
      <c r="J409" s="12"/>
      <c r="K409" s="13">
        <v>0</v>
      </c>
    </row>
    <row r="410" spans="1:11" s="115" customFormat="1" ht="15.75">
      <c r="A410" s="145">
        <f t="shared" ref="A410:A412" si="37">IF(C410&lt;&gt;"",MONTH(C410),"")</f>
        <v>5</v>
      </c>
      <c r="B410" s="27" t="s">
        <v>51</v>
      </c>
      <c r="C410" s="26">
        <v>41780</v>
      </c>
      <c r="D410" s="28" t="s">
        <v>312</v>
      </c>
      <c r="E410" s="28" t="s">
        <v>182</v>
      </c>
      <c r="F410" s="118" t="s">
        <v>55</v>
      </c>
      <c r="G410" s="110"/>
      <c r="H410" s="130"/>
      <c r="I410" s="13"/>
      <c r="J410" s="12"/>
      <c r="K410" s="13">
        <v>898006</v>
      </c>
    </row>
    <row r="411" spans="1:11" s="115" customFormat="1" ht="15.75">
      <c r="A411" s="145" t="str">
        <f t="shared" si="37"/>
        <v/>
      </c>
      <c r="B411" s="27"/>
      <c r="C411" s="26"/>
      <c r="D411" s="28"/>
      <c r="E411" s="28"/>
      <c r="F411" s="118"/>
      <c r="G411" s="110"/>
      <c r="H411" s="130"/>
      <c r="I411" s="13">
        <f t="shared" ref="I411:I412" si="38">ROUND(H411*G411,0)</f>
        <v>0</v>
      </c>
      <c r="J411" s="12"/>
      <c r="K411" s="13">
        <f t="shared" si="29"/>
        <v>0</v>
      </c>
    </row>
    <row r="412" spans="1:11" s="115" customFormat="1" ht="15.75">
      <c r="A412" s="145" t="str">
        <f t="shared" si="37"/>
        <v/>
      </c>
      <c r="B412" s="27"/>
      <c r="C412" s="26"/>
      <c r="D412" s="28"/>
      <c r="E412" s="28"/>
      <c r="F412" s="118"/>
      <c r="G412" s="110"/>
      <c r="H412" s="130"/>
      <c r="I412" s="13">
        <f t="shared" si="38"/>
        <v>0</v>
      </c>
      <c r="J412" s="12"/>
      <c r="K412" s="13">
        <f t="shared" si="29"/>
        <v>0</v>
      </c>
    </row>
  </sheetData>
  <autoFilter ref="A4:K412">
    <filterColumn colId="0"/>
    <filterColumn colId="1"/>
    <filterColumn colId="5"/>
  </autoFilter>
  <mergeCells count="11">
    <mergeCell ref="H1:K1"/>
    <mergeCell ref="B2:B3"/>
    <mergeCell ref="C2:C3"/>
    <mergeCell ref="H2:I2"/>
    <mergeCell ref="J2:K2"/>
    <mergeCell ref="G1:G3"/>
    <mergeCell ref="A1:A3"/>
    <mergeCell ref="B1:C1"/>
    <mergeCell ref="D1:D3"/>
    <mergeCell ref="E1:E3"/>
    <mergeCell ref="F1:F3"/>
  </mergeCells>
  <dataValidations count="1">
    <dataValidation type="list" allowBlank="1" showInputMessage="1" showErrorMessage="1" sqref="E5:E412">
      <formula1>DSKHusd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82"/>
  <sheetViews>
    <sheetView topLeftCell="A6" zoomScale="90" zoomScaleNormal="90" workbookViewId="0">
      <pane ySplit="11" topLeftCell="A17" activePane="bottomLeft" state="frozen"/>
      <selection activeCell="D29" sqref="D29"/>
      <selection pane="bottomLeft" activeCell="H9" sqref="H9:J9"/>
    </sheetView>
  </sheetViews>
  <sheetFormatPr defaultRowHeight="14.25"/>
  <cols>
    <col min="2" max="2" width="10.140625" bestFit="1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58" customFormat="1" ht="16.5" customHeight="1">
      <c r="A2" s="149" t="s">
        <v>29</v>
      </c>
      <c r="B2" s="196"/>
      <c r="C2" s="150"/>
      <c r="D2" s="151"/>
      <c r="E2" s="59"/>
      <c r="G2" s="152"/>
      <c r="H2" s="153"/>
      <c r="I2" s="154"/>
      <c r="J2" s="155"/>
      <c r="K2" s="97"/>
      <c r="L2" s="97"/>
      <c r="M2" s="156" t="s">
        <v>129</v>
      </c>
      <c r="N2" s="97"/>
      <c r="O2" s="97"/>
    </row>
    <row r="3" spans="1:15" s="58" customFormat="1" ht="16.5" customHeight="1">
      <c r="A3" s="367" t="s">
        <v>43</v>
      </c>
      <c r="B3" s="367"/>
      <c r="C3" s="367"/>
      <c r="D3" s="367"/>
      <c r="E3" s="59"/>
      <c r="G3" s="152"/>
      <c r="H3" s="153"/>
      <c r="I3" s="157"/>
      <c r="J3" s="158"/>
      <c r="K3" s="98"/>
      <c r="L3" s="98"/>
      <c r="M3" s="159" t="s">
        <v>130</v>
      </c>
      <c r="N3" s="98"/>
      <c r="O3" s="98"/>
    </row>
    <row r="4" spans="1:15" s="58" customFormat="1" ht="16.5" customHeight="1">
      <c r="A4" s="160"/>
      <c r="B4" s="160"/>
      <c r="C4" s="160"/>
      <c r="D4" s="160"/>
      <c r="E4" s="59"/>
      <c r="G4" s="152" t="s">
        <v>44</v>
      </c>
      <c r="H4" s="153"/>
      <c r="I4" s="157"/>
      <c r="J4" s="158"/>
      <c r="K4" s="98"/>
      <c r="L4" s="98"/>
      <c r="M4" s="159" t="s">
        <v>131</v>
      </c>
      <c r="N4" s="98"/>
      <c r="O4" s="98"/>
    </row>
    <row r="5" spans="1:15" s="58" customFormat="1" ht="6.75" customHeight="1">
      <c r="A5" s="161"/>
      <c r="B5" s="161"/>
      <c r="C5" s="161"/>
      <c r="E5" s="59"/>
      <c r="G5" s="152"/>
      <c r="H5" s="153"/>
      <c r="I5" s="157"/>
      <c r="J5" s="158"/>
      <c r="K5" s="162"/>
      <c r="L5" s="163"/>
      <c r="M5" s="163"/>
      <c r="N5" s="163"/>
      <c r="O5" s="163"/>
    </row>
    <row r="6" spans="1:15" s="61" customFormat="1" ht="23.25" customHeight="1">
      <c r="A6" s="368" t="s">
        <v>135</v>
      </c>
      <c r="B6" s="368"/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8"/>
      <c r="O6" s="368"/>
    </row>
    <row r="7" spans="1:15" s="61" customFormat="1" ht="15">
      <c r="H7" s="194" t="s">
        <v>0</v>
      </c>
    </row>
    <row r="8" spans="1:15" s="61" customFormat="1" ht="15">
      <c r="H8" s="194" t="s">
        <v>30</v>
      </c>
    </row>
    <row r="9" spans="1:15" s="61" customFormat="1" ht="15">
      <c r="G9" s="135" t="s">
        <v>144</v>
      </c>
      <c r="H9" s="369" t="s">
        <v>182</v>
      </c>
      <c r="I9" s="369"/>
      <c r="J9" s="369"/>
    </row>
    <row r="10" spans="1:15" s="61" customFormat="1" ht="15">
      <c r="H10" s="194" t="s">
        <v>24</v>
      </c>
    </row>
    <row r="11" spans="1:15" s="61" customFormat="1" ht="15">
      <c r="A11" s="197"/>
      <c r="B11" s="197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</row>
    <row r="12" spans="1:15" s="194" customFormat="1" ht="15.75" customHeight="1">
      <c r="A12" s="370" t="s">
        <v>2</v>
      </c>
      <c r="B12" s="373" t="s">
        <v>3</v>
      </c>
      <c r="C12" s="374"/>
      <c r="D12" s="370" t="s">
        <v>4</v>
      </c>
      <c r="E12" s="370" t="s">
        <v>5</v>
      </c>
      <c r="F12" s="370" t="s">
        <v>25</v>
      </c>
      <c r="G12" s="375" t="s">
        <v>31</v>
      </c>
      <c r="H12" s="373" t="s">
        <v>6</v>
      </c>
      <c r="I12" s="378"/>
      <c r="J12" s="378"/>
      <c r="K12" s="374"/>
      <c r="L12" s="373" t="s">
        <v>7</v>
      </c>
      <c r="M12" s="380"/>
      <c r="N12" s="380"/>
      <c r="O12" s="381"/>
    </row>
    <row r="13" spans="1:15" s="194" customFormat="1" ht="15.75" customHeight="1">
      <c r="A13" s="371"/>
      <c r="B13" s="382" t="s">
        <v>8</v>
      </c>
      <c r="C13" s="382" t="s">
        <v>9</v>
      </c>
      <c r="D13" s="371"/>
      <c r="E13" s="371"/>
      <c r="F13" s="371"/>
      <c r="G13" s="376"/>
      <c r="H13" s="384" t="s">
        <v>10</v>
      </c>
      <c r="I13" s="385"/>
      <c r="J13" s="384" t="s">
        <v>11</v>
      </c>
      <c r="K13" s="385"/>
      <c r="L13" s="384" t="s">
        <v>10</v>
      </c>
      <c r="M13" s="381"/>
      <c r="N13" s="384" t="s">
        <v>11</v>
      </c>
      <c r="O13" s="381"/>
    </row>
    <row r="14" spans="1:15" s="194" customFormat="1" ht="27.75" customHeight="1">
      <c r="A14" s="372"/>
      <c r="B14" s="383"/>
      <c r="C14" s="383"/>
      <c r="D14" s="372"/>
      <c r="E14" s="372"/>
      <c r="F14" s="372"/>
      <c r="G14" s="377"/>
      <c r="H14" s="165" t="s">
        <v>26</v>
      </c>
      <c r="I14" s="166" t="s">
        <v>27</v>
      </c>
      <c r="J14" s="167" t="s">
        <v>26</v>
      </c>
      <c r="K14" s="166" t="s">
        <v>27</v>
      </c>
      <c r="L14" s="168" t="s">
        <v>26</v>
      </c>
      <c r="M14" s="168" t="s">
        <v>27</v>
      </c>
      <c r="N14" s="168" t="s">
        <v>26</v>
      </c>
      <c r="O14" s="168" t="s">
        <v>27</v>
      </c>
    </row>
    <row r="15" spans="1:15" s="194" customFormat="1" ht="15">
      <c r="A15" s="63" t="s">
        <v>12</v>
      </c>
      <c r="B15" s="195" t="s">
        <v>13</v>
      </c>
      <c r="C15" s="63" t="s">
        <v>14</v>
      </c>
      <c r="D15" s="63" t="s">
        <v>15</v>
      </c>
      <c r="E15" s="63" t="s">
        <v>16</v>
      </c>
      <c r="F15" s="63">
        <v>1</v>
      </c>
      <c r="G15" s="63">
        <v>2</v>
      </c>
      <c r="H15" s="63">
        <v>3</v>
      </c>
      <c r="I15" s="63">
        <v>4</v>
      </c>
      <c r="J15" s="63">
        <v>5</v>
      </c>
      <c r="K15" s="63">
        <v>6</v>
      </c>
      <c r="L15" s="63">
        <v>7</v>
      </c>
      <c r="M15" s="63">
        <v>8</v>
      </c>
      <c r="N15" s="63">
        <v>9</v>
      </c>
      <c r="O15" s="63">
        <v>10</v>
      </c>
    </row>
    <row r="16" spans="1:15" s="61" customFormat="1" ht="16.5" customHeight="1">
      <c r="A16" s="169"/>
      <c r="B16" s="169"/>
      <c r="C16" s="169"/>
      <c r="D16" s="65" t="s">
        <v>17</v>
      </c>
      <c r="E16" s="169"/>
      <c r="F16" s="63"/>
      <c r="G16" s="66"/>
      <c r="H16" s="170"/>
      <c r="I16" s="66"/>
      <c r="J16" s="171"/>
      <c r="K16" s="66"/>
      <c r="L16" s="170">
        <f>VLOOKUP($H$9,'131'!$B$5:$F$23,2,0)</f>
        <v>0</v>
      </c>
      <c r="M16" s="172">
        <f>VLOOKUP($H$9,'131'!$B$5:$F$23,3,0)</f>
        <v>0</v>
      </c>
      <c r="N16" s="170">
        <f>VLOOKUP($H$9,'131'!$B$5:$F$23,4,0)</f>
        <v>0</v>
      </c>
      <c r="O16" s="172">
        <f>VLOOKUP($H$9,'131'!$B$5:$F$23,5,0)</f>
        <v>0</v>
      </c>
    </row>
    <row r="17" spans="1:15" s="61" customFormat="1" ht="16.5" customHeight="1">
      <c r="A17" s="71">
        <f t="shared" ref="A17:A75" ca="1" si="0">IF(C17&lt;&gt;"",C17,"")</f>
        <v>41773</v>
      </c>
      <c r="B17" s="72" t="str">
        <f ca="1">IF(ROWS($2:2)&gt;COUNT(Dong1),"",OFFSET('131-TH'!B$1,SMALL(Dong1,ROWS($2:2)),))</f>
        <v>GBC</v>
      </c>
      <c r="C17" s="71">
        <f ca="1">IF(ROWS($2:2)&gt;COUNT(Dong1),"",OFFSET('131-TH'!C$1,SMALL(Dong1,ROWS($2:2)),))</f>
        <v>41773</v>
      </c>
      <c r="D17" s="180" t="str">
        <f ca="1">IF(ROWS($2:2)&gt;COUNT(Dong1),"",OFFSET('131-TH'!D$1,SMALL(Dong1,ROWS($2:2)),))</f>
        <v>Q4 - Thu tiền hàng Hanbiet</v>
      </c>
      <c r="E17" s="173" t="str">
        <f ca="1">IF(ROWS($2:2)&gt;COUNT(Dong1),"",OFFSET('131-TH'!F$1,SMALL(Dong1,ROWS($2:2)),))</f>
        <v>1122</v>
      </c>
      <c r="F17" s="173">
        <f ca="1">IF(ROWS($2:2)&gt;COUNT(Dong1),"",OFFSET('131-TH'!G$1,SMALL(Dong1,ROWS($2:2)),))</f>
        <v>21080</v>
      </c>
      <c r="G17" s="173"/>
      <c r="H17" s="181">
        <f ca="1">IF(ROWS($2:2)&gt;COUNT(Dong1),"",OFFSET('131-TH'!H$1,SMALL(Dong1,ROWS($2:2)),))</f>
        <v>0</v>
      </c>
      <c r="I17" s="173">
        <f ca="1">IF(ROWS($2:2)&gt;COUNT(Dong1),"",OFFSET('131-TH'!I$1,SMALL(Dong1,ROWS($2:2)),))</f>
        <v>0</v>
      </c>
      <c r="J17" s="181">
        <f ca="1">IF(ROWS($2:2)&gt;COUNT(Dong1),"",OFFSET('131-TH'!J$1,SMALL(Dong1,ROWS($2:2)),))</f>
        <v>8980.06</v>
      </c>
      <c r="K17" s="173">
        <f ca="1">IF(ROWS($2:2)&gt;COUNT(Dong1),"",OFFSET('131-TH'!K$1,SMALL(Dong1,ROWS($2:2)),))</f>
        <v>189299665</v>
      </c>
      <c r="L17" s="174">
        <f t="shared" ref="L17" ca="1" si="1">IF(D17&lt;&gt;"",ROUND(MAX(L16+H17-J17-N16,0),2),0)</f>
        <v>0</v>
      </c>
      <c r="M17" s="74">
        <f t="shared" ref="M17" ca="1" si="2">IF(D17&lt;&gt;"",MAX(M16-O16+I17-K17,0),0)</f>
        <v>0</v>
      </c>
      <c r="N17" s="174">
        <f t="shared" ref="N17" ca="1" si="3">IF(D17&lt;&gt;"",ROUND(MAX(N16+J17-H17-L16,0),2),0)</f>
        <v>8980.06</v>
      </c>
      <c r="O17" s="74">
        <f t="shared" ref="O17" ca="1" si="4">IF(D17&lt;&gt;"",MAX(O16-M16+K17-I17,0),0)</f>
        <v>189299665</v>
      </c>
    </row>
    <row r="18" spans="1:15" s="61" customFormat="1" ht="16.5" customHeight="1">
      <c r="A18" s="71">
        <f t="shared" ref="A18:A57" ca="1" si="5">IF(C18&lt;&gt;"",C18,"")</f>
        <v>41779</v>
      </c>
      <c r="B18" s="72" t="str">
        <f ca="1">IF(ROWS($2:3)&gt;COUNT(Dong1),"",OFFSET('131-TH'!B$1,SMALL(Dong1,ROWS($2:3)),))</f>
        <v>GBN</v>
      </c>
      <c r="C18" s="71">
        <f ca="1">IF(ROWS($2:3)&gt;COUNT(Dong1),"",OFFSET('131-TH'!C$1,SMALL(Dong1,ROWS($2:3)),))</f>
        <v>41779</v>
      </c>
      <c r="D18" s="180" t="str">
        <f ca="1">IF(ROWS($2:3)&gt;COUNT(Dong1),"",OFFSET('131-TH'!D$1,SMALL(Dong1,ROWS($2:3)),))</f>
        <v>Q11 - Trả lại tiền hàng Habiet</v>
      </c>
      <c r="E18" s="173" t="str">
        <f ca="1">IF(ROWS($2:3)&gt;COUNT(Dong1),"",OFFSET('131-TH'!F$1,SMALL(Dong1,ROWS($2:3)),))</f>
        <v>1122</v>
      </c>
      <c r="F18" s="173">
        <f ca="1">IF(ROWS($2:3)&gt;COUNT(Dong1),"",OFFSET('131-TH'!G$1,SMALL(Dong1,ROWS($2:3)),))</f>
        <v>21180</v>
      </c>
      <c r="G18" s="173"/>
      <c r="H18" s="181">
        <f ca="1">IF(ROWS($2:3)&gt;COUNT(Dong1),"",OFFSET('131-TH'!H$1,SMALL(Dong1,ROWS($2:3)),))</f>
        <v>8980.06</v>
      </c>
      <c r="I18" s="173">
        <f ca="1">IF(ROWS($2:3)&gt;COUNT(Dong1),"",OFFSET('131-TH'!I$1,SMALL(Dong1,ROWS($2:3)),))</f>
        <v>190197671</v>
      </c>
      <c r="J18" s="181">
        <f ca="1">IF(ROWS($2:3)&gt;COUNT(Dong1),"",OFFSET('131-TH'!J$1,SMALL(Dong1,ROWS($2:3)),))</f>
        <v>0</v>
      </c>
      <c r="K18" s="173">
        <f ca="1">IF(ROWS($2:3)&gt;COUNT(Dong1),"",OFFSET('131-TH'!K$1,SMALL(Dong1,ROWS($2:3)),))</f>
        <v>0</v>
      </c>
      <c r="L18" s="174">
        <f t="shared" ref="L18:L57" ca="1" si="6">IF(D18&lt;&gt;"",ROUND(MAX(L17+H18-J18-N17,0),2),0)</f>
        <v>0</v>
      </c>
      <c r="M18" s="74">
        <f t="shared" ref="M18:M57" ca="1" si="7">IF(D18&lt;&gt;"",MAX(M17-O17+I18-K18,0),0)</f>
        <v>898006</v>
      </c>
      <c r="N18" s="174">
        <f t="shared" ref="N18:N57" ca="1" si="8">IF(D18&lt;&gt;"",ROUND(MAX(N17+J18-H18-L17,0),2),0)</f>
        <v>0</v>
      </c>
      <c r="O18" s="74">
        <f t="shared" ref="O18:O57" ca="1" si="9">IF(D18&lt;&gt;"",MAX(O17-M17+K18-I18,0),0)</f>
        <v>0</v>
      </c>
    </row>
    <row r="19" spans="1:15" s="61" customFormat="1" ht="16.5" customHeight="1">
      <c r="A19" s="71">
        <f t="shared" ca="1" si="5"/>
        <v>41780</v>
      </c>
      <c r="B19" s="72" t="str">
        <f ca="1">IF(ROWS($2:4)&gt;COUNT(Dong1),"",OFFSET('131-TH'!B$1,SMALL(Dong1,ROWS($2:4)),))</f>
        <v>CTGS</v>
      </c>
      <c r="C19" s="71">
        <f ca="1">IF(ROWS($2:4)&gt;COUNT(Dong1),"",OFFSET('131-TH'!C$1,SMALL(Dong1,ROWS($2:4)),))</f>
        <v>41780</v>
      </c>
      <c r="D19" s="180" t="str">
        <f ca="1">IF(ROWS($2:4)&gt;COUNT(Dong1),"",OFFSET('131-TH'!D$1,SMALL(Dong1,ROWS($2:4)),))</f>
        <v>Habiet - Chênh lệch tỷ giá</v>
      </c>
      <c r="E19" s="173" t="str">
        <f ca="1">IF(ROWS($2:4)&gt;COUNT(Dong1),"",OFFSET('131-TH'!F$1,SMALL(Dong1,ROWS($2:4)),))</f>
        <v>635</v>
      </c>
      <c r="F19" s="173">
        <f ca="1">IF(ROWS($2:4)&gt;COUNT(Dong1),"",OFFSET('131-TH'!G$1,SMALL(Dong1,ROWS($2:4)),))</f>
        <v>0</v>
      </c>
      <c r="G19" s="173"/>
      <c r="H19" s="181">
        <f ca="1">IF(ROWS($2:4)&gt;COUNT(Dong1),"",OFFSET('131-TH'!H$1,SMALL(Dong1,ROWS($2:4)),))</f>
        <v>0</v>
      </c>
      <c r="I19" s="173">
        <f ca="1">IF(ROWS($2:4)&gt;COUNT(Dong1),"",OFFSET('131-TH'!I$1,SMALL(Dong1,ROWS($2:4)),))</f>
        <v>0</v>
      </c>
      <c r="J19" s="181">
        <f ca="1">IF(ROWS($2:4)&gt;COUNT(Dong1),"",OFFSET('131-TH'!J$1,SMALL(Dong1,ROWS($2:4)),))</f>
        <v>0</v>
      </c>
      <c r="K19" s="173">
        <f ca="1">IF(ROWS($2:4)&gt;COUNT(Dong1),"",OFFSET('131-TH'!K$1,SMALL(Dong1,ROWS($2:4)),))</f>
        <v>898006</v>
      </c>
      <c r="L19" s="174">
        <f t="shared" ca="1" si="6"/>
        <v>0</v>
      </c>
      <c r="M19" s="74">
        <f t="shared" ca="1" si="7"/>
        <v>0</v>
      </c>
      <c r="N19" s="174">
        <f t="shared" ca="1" si="8"/>
        <v>0</v>
      </c>
      <c r="O19" s="74">
        <f t="shared" ca="1" si="9"/>
        <v>0</v>
      </c>
    </row>
    <row r="20" spans="1:15" s="61" customFormat="1" ht="16.5" customHeight="1">
      <c r="A20" s="71" t="str">
        <f t="shared" ca="1" si="5"/>
        <v/>
      </c>
      <c r="B20" s="72" t="str">
        <f ca="1">IF(ROWS($2:5)&gt;COUNT(Dong1),"",OFFSET('131-TH'!B$1,SMALL(Dong1,ROWS($2:5)),))</f>
        <v/>
      </c>
      <c r="C20" s="71" t="str">
        <f ca="1">IF(ROWS($2:5)&gt;COUNT(Dong1),"",OFFSET('131-TH'!C$1,SMALL(Dong1,ROWS($2:5)),))</f>
        <v/>
      </c>
      <c r="D20" s="180" t="str">
        <f ca="1">IF(ROWS($2:5)&gt;COUNT(Dong1),"",OFFSET('131-TH'!D$1,SMALL(Dong1,ROWS($2:5)),))</f>
        <v/>
      </c>
      <c r="E20" s="173" t="str">
        <f ca="1">IF(ROWS($2:5)&gt;COUNT(Dong1),"",OFFSET('131-TH'!F$1,SMALL(Dong1,ROWS($2:5)),))</f>
        <v/>
      </c>
      <c r="F20" s="173" t="str">
        <f ca="1">IF(ROWS($2:5)&gt;COUNT(Dong1),"",OFFSET('131-TH'!G$1,SMALL(Dong1,ROWS($2:5)),))</f>
        <v/>
      </c>
      <c r="G20" s="173"/>
      <c r="H20" s="181" t="str">
        <f ca="1">IF(ROWS($2:5)&gt;COUNT(Dong1),"",OFFSET('131-TH'!H$1,SMALL(Dong1,ROWS($2:5)),))</f>
        <v/>
      </c>
      <c r="I20" s="173" t="str">
        <f ca="1">IF(ROWS($2:5)&gt;COUNT(Dong1),"",OFFSET('131-TH'!I$1,SMALL(Dong1,ROWS($2:5)),))</f>
        <v/>
      </c>
      <c r="J20" s="181" t="str">
        <f ca="1">IF(ROWS($2:5)&gt;COUNT(Dong1),"",OFFSET('131-TH'!J$1,SMALL(Dong1,ROWS($2:5)),))</f>
        <v/>
      </c>
      <c r="K20" s="173" t="str">
        <f ca="1">IF(ROWS($2:5)&gt;COUNT(Dong1),"",OFFSET('131-TH'!K$1,SMALL(Dong1,ROWS($2:5)),))</f>
        <v/>
      </c>
      <c r="L20" s="174">
        <f t="shared" ca="1" si="6"/>
        <v>0</v>
      </c>
      <c r="M20" s="74">
        <f t="shared" ca="1" si="7"/>
        <v>0</v>
      </c>
      <c r="N20" s="174">
        <f t="shared" ca="1" si="8"/>
        <v>0</v>
      </c>
      <c r="O20" s="74">
        <f t="shared" ca="1" si="9"/>
        <v>0</v>
      </c>
    </row>
    <row r="21" spans="1:15" s="61" customFormat="1" ht="16.5" customHeight="1">
      <c r="A21" s="71" t="str">
        <f t="shared" ca="1" si="5"/>
        <v/>
      </c>
      <c r="B21" s="72" t="str">
        <f ca="1">IF(ROWS($2:6)&gt;COUNT(Dong1),"",OFFSET('131-TH'!B$1,SMALL(Dong1,ROWS($2:6)),))</f>
        <v/>
      </c>
      <c r="C21" s="71" t="str">
        <f ca="1">IF(ROWS($2:6)&gt;COUNT(Dong1),"",OFFSET('131-TH'!C$1,SMALL(Dong1,ROWS($2:6)),))</f>
        <v/>
      </c>
      <c r="D21" s="180" t="str">
        <f ca="1">IF(ROWS($2:6)&gt;COUNT(Dong1),"",OFFSET('131-TH'!D$1,SMALL(Dong1,ROWS($2:6)),))</f>
        <v/>
      </c>
      <c r="E21" s="173" t="str">
        <f ca="1">IF(ROWS($2:6)&gt;COUNT(Dong1),"",OFFSET('131-TH'!F$1,SMALL(Dong1,ROWS($2:6)),))</f>
        <v/>
      </c>
      <c r="F21" s="173" t="str">
        <f ca="1">IF(ROWS($2:6)&gt;COUNT(Dong1),"",OFFSET('131-TH'!G$1,SMALL(Dong1,ROWS($2:6)),))</f>
        <v/>
      </c>
      <c r="G21" s="173"/>
      <c r="H21" s="181" t="str">
        <f ca="1">IF(ROWS($2:6)&gt;COUNT(Dong1),"",OFFSET('131-TH'!H$1,SMALL(Dong1,ROWS($2:6)),))</f>
        <v/>
      </c>
      <c r="I21" s="173" t="str">
        <f ca="1">IF(ROWS($2:6)&gt;COUNT(Dong1),"",OFFSET('131-TH'!I$1,SMALL(Dong1,ROWS($2:6)),))</f>
        <v/>
      </c>
      <c r="J21" s="181" t="str">
        <f ca="1">IF(ROWS($2:6)&gt;COUNT(Dong1),"",OFFSET('131-TH'!J$1,SMALL(Dong1,ROWS($2:6)),))</f>
        <v/>
      </c>
      <c r="K21" s="173" t="str">
        <f ca="1">IF(ROWS($2:6)&gt;COUNT(Dong1),"",OFFSET('131-TH'!K$1,SMALL(Dong1,ROWS($2:6)),))</f>
        <v/>
      </c>
      <c r="L21" s="174">
        <f t="shared" ca="1" si="6"/>
        <v>0</v>
      </c>
      <c r="M21" s="74">
        <f t="shared" ca="1" si="7"/>
        <v>0</v>
      </c>
      <c r="N21" s="174">
        <f t="shared" ca="1" si="8"/>
        <v>0</v>
      </c>
      <c r="O21" s="74">
        <f t="shared" ca="1" si="9"/>
        <v>0</v>
      </c>
    </row>
    <row r="22" spans="1:15" s="61" customFormat="1" ht="16.5" customHeight="1">
      <c r="A22" s="71" t="str">
        <f t="shared" ca="1" si="5"/>
        <v/>
      </c>
      <c r="B22" s="72" t="str">
        <f ca="1">IF(ROWS($2:7)&gt;COUNT(Dong1),"",OFFSET('131-TH'!B$1,SMALL(Dong1,ROWS($2:7)),))</f>
        <v/>
      </c>
      <c r="C22" s="71" t="str">
        <f ca="1">IF(ROWS($2:7)&gt;COUNT(Dong1),"",OFFSET('131-TH'!C$1,SMALL(Dong1,ROWS($2:7)),))</f>
        <v/>
      </c>
      <c r="D22" s="180" t="str">
        <f ca="1">IF(ROWS($2:7)&gt;COUNT(Dong1),"",OFFSET('131-TH'!D$1,SMALL(Dong1,ROWS($2:7)),))</f>
        <v/>
      </c>
      <c r="E22" s="173" t="str">
        <f ca="1">IF(ROWS($2:7)&gt;COUNT(Dong1),"",OFFSET('131-TH'!F$1,SMALL(Dong1,ROWS($2:7)),))</f>
        <v/>
      </c>
      <c r="F22" s="173" t="str">
        <f ca="1">IF(ROWS($2:7)&gt;COUNT(Dong1),"",OFFSET('131-TH'!G$1,SMALL(Dong1,ROWS($2:7)),))</f>
        <v/>
      </c>
      <c r="G22" s="173"/>
      <c r="H22" s="181" t="str">
        <f ca="1">IF(ROWS($2:7)&gt;COUNT(Dong1),"",OFFSET('131-TH'!H$1,SMALL(Dong1,ROWS($2:7)),))</f>
        <v/>
      </c>
      <c r="I22" s="173" t="str">
        <f ca="1">IF(ROWS($2:7)&gt;COUNT(Dong1),"",OFFSET('131-TH'!I$1,SMALL(Dong1,ROWS($2:7)),))</f>
        <v/>
      </c>
      <c r="J22" s="181" t="str">
        <f ca="1">IF(ROWS($2:7)&gt;COUNT(Dong1),"",OFFSET('131-TH'!J$1,SMALL(Dong1,ROWS($2:7)),))</f>
        <v/>
      </c>
      <c r="K22" s="173" t="str">
        <f ca="1">IF(ROWS($2:7)&gt;COUNT(Dong1),"",OFFSET('131-TH'!K$1,SMALL(Dong1,ROWS($2:7)),))</f>
        <v/>
      </c>
      <c r="L22" s="174">
        <f t="shared" ca="1" si="6"/>
        <v>0</v>
      </c>
      <c r="M22" s="74">
        <f t="shared" ca="1" si="7"/>
        <v>0</v>
      </c>
      <c r="N22" s="174">
        <f t="shared" ca="1" si="8"/>
        <v>0</v>
      </c>
      <c r="O22" s="74">
        <f t="shared" ca="1" si="9"/>
        <v>0</v>
      </c>
    </row>
    <row r="23" spans="1:15" s="61" customFormat="1" ht="16.5" customHeight="1">
      <c r="A23" s="71" t="str">
        <f t="shared" ca="1" si="5"/>
        <v/>
      </c>
      <c r="B23" s="72" t="str">
        <f ca="1">IF(ROWS($2:8)&gt;COUNT(Dong1),"",OFFSET('131-TH'!B$1,SMALL(Dong1,ROWS($2:8)),))</f>
        <v/>
      </c>
      <c r="C23" s="71" t="str">
        <f ca="1">IF(ROWS($2:8)&gt;COUNT(Dong1),"",OFFSET('131-TH'!C$1,SMALL(Dong1,ROWS($2:8)),))</f>
        <v/>
      </c>
      <c r="D23" s="180" t="str">
        <f ca="1">IF(ROWS($2:8)&gt;COUNT(Dong1),"",OFFSET('131-TH'!D$1,SMALL(Dong1,ROWS($2:8)),))</f>
        <v/>
      </c>
      <c r="E23" s="173" t="str">
        <f ca="1">IF(ROWS($2:8)&gt;COUNT(Dong1),"",OFFSET('131-TH'!F$1,SMALL(Dong1,ROWS($2:8)),))</f>
        <v/>
      </c>
      <c r="F23" s="173" t="str">
        <f ca="1">IF(ROWS($2:8)&gt;COUNT(Dong1),"",OFFSET('131-TH'!G$1,SMALL(Dong1,ROWS($2:8)),))</f>
        <v/>
      </c>
      <c r="G23" s="173"/>
      <c r="H23" s="181" t="str">
        <f ca="1">IF(ROWS($2:8)&gt;COUNT(Dong1),"",OFFSET('131-TH'!H$1,SMALL(Dong1,ROWS($2:8)),))</f>
        <v/>
      </c>
      <c r="I23" s="173" t="str">
        <f ca="1">IF(ROWS($2:8)&gt;COUNT(Dong1),"",OFFSET('131-TH'!I$1,SMALL(Dong1,ROWS($2:8)),))</f>
        <v/>
      </c>
      <c r="J23" s="181" t="str">
        <f ca="1">IF(ROWS($2:8)&gt;COUNT(Dong1),"",OFFSET('131-TH'!J$1,SMALL(Dong1,ROWS($2:8)),))</f>
        <v/>
      </c>
      <c r="K23" s="173" t="str">
        <f ca="1">IF(ROWS($2:8)&gt;COUNT(Dong1),"",OFFSET('131-TH'!K$1,SMALL(Dong1,ROWS($2:8)),))</f>
        <v/>
      </c>
      <c r="L23" s="174">
        <f t="shared" ca="1" si="6"/>
        <v>0</v>
      </c>
      <c r="M23" s="74">
        <f t="shared" ca="1" si="7"/>
        <v>0</v>
      </c>
      <c r="N23" s="174">
        <f t="shared" ca="1" si="8"/>
        <v>0</v>
      </c>
      <c r="O23" s="74">
        <f t="shared" ca="1" si="9"/>
        <v>0</v>
      </c>
    </row>
    <row r="24" spans="1:15" s="61" customFormat="1" ht="16.5" customHeight="1">
      <c r="A24" s="71" t="str">
        <f t="shared" ca="1" si="5"/>
        <v/>
      </c>
      <c r="B24" s="72" t="str">
        <f ca="1">IF(ROWS($2:9)&gt;COUNT(Dong1),"",OFFSET('131-TH'!B$1,SMALL(Dong1,ROWS($2:9)),))</f>
        <v/>
      </c>
      <c r="C24" s="71" t="str">
        <f ca="1">IF(ROWS($2:9)&gt;COUNT(Dong1),"",OFFSET('131-TH'!C$1,SMALL(Dong1,ROWS($2:9)),))</f>
        <v/>
      </c>
      <c r="D24" s="180" t="str">
        <f ca="1">IF(ROWS($2:9)&gt;COUNT(Dong1),"",OFFSET('131-TH'!D$1,SMALL(Dong1,ROWS($2:9)),))</f>
        <v/>
      </c>
      <c r="E24" s="173" t="str">
        <f ca="1">IF(ROWS($2:9)&gt;COUNT(Dong1),"",OFFSET('131-TH'!F$1,SMALL(Dong1,ROWS($2:9)),))</f>
        <v/>
      </c>
      <c r="F24" s="173" t="str">
        <f ca="1">IF(ROWS($2:9)&gt;COUNT(Dong1),"",OFFSET('131-TH'!G$1,SMALL(Dong1,ROWS($2:9)),))</f>
        <v/>
      </c>
      <c r="G24" s="173"/>
      <c r="H24" s="181" t="str">
        <f ca="1">IF(ROWS($2:9)&gt;COUNT(Dong1),"",OFFSET('131-TH'!H$1,SMALL(Dong1,ROWS($2:9)),))</f>
        <v/>
      </c>
      <c r="I24" s="173" t="str">
        <f ca="1">IF(ROWS($2:9)&gt;COUNT(Dong1),"",OFFSET('131-TH'!I$1,SMALL(Dong1,ROWS($2:9)),))</f>
        <v/>
      </c>
      <c r="J24" s="181" t="str">
        <f ca="1">IF(ROWS($2:9)&gt;COUNT(Dong1),"",OFFSET('131-TH'!J$1,SMALL(Dong1,ROWS($2:9)),))</f>
        <v/>
      </c>
      <c r="K24" s="173" t="str">
        <f ca="1">IF(ROWS($2:9)&gt;COUNT(Dong1),"",OFFSET('131-TH'!K$1,SMALL(Dong1,ROWS($2:9)),))</f>
        <v/>
      </c>
      <c r="L24" s="174">
        <f t="shared" ca="1" si="6"/>
        <v>0</v>
      </c>
      <c r="M24" s="74">
        <f t="shared" ca="1" si="7"/>
        <v>0</v>
      </c>
      <c r="N24" s="174">
        <f t="shared" ca="1" si="8"/>
        <v>0</v>
      </c>
      <c r="O24" s="74">
        <f t="shared" ca="1" si="9"/>
        <v>0</v>
      </c>
    </row>
    <row r="25" spans="1:15" s="61" customFormat="1" ht="16.5" customHeight="1">
      <c r="A25" s="71" t="str">
        <f t="shared" ca="1" si="5"/>
        <v/>
      </c>
      <c r="B25" s="72" t="str">
        <f ca="1">IF(ROWS($2:10)&gt;COUNT(Dong1),"",OFFSET('131-TH'!B$1,SMALL(Dong1,ROWS($2:10)),))</f>
        <v/>
      </c>
      <c r="C25" s="71" t="str">
        <f ca="1">IF(ROWS($2:10)&gt;COUNT(Dong1),"",OFFSET('131-TH'!C$1,SMALL(Dong1,ROWS($2:10)),))</f>
        <v/>
      </c>
      <c r="D25" s="180" t="str">
        <f ca="1">IF(ROWS($2:10)&gt;COUNT(Dong1),"",OFFSET('131-TH'!D$1,SMALL(Dong1,ROWS($2:10)),))</f>
        <v/>
      </c>
      <c r="E25" s="173" t="str">
        <f ca="1">IF(ROWS($2:10)&gt;COUNT(Dong1),"",OFFSET('131-TH'!F$1,SMALL(Dong1,ROWS($2:10)),))</f>
        <v/>
      </c>
      <c r="F25" s="173" t="str">
        <f ca="1">IF(ROWS($2:10)&gt;COUNT(Dong1),"",OFFSET('131-TH'!G$1,SMALL(Dong1,ROWS($2:10)),))</f>
        <v/>
      </c>
      <c r="G25" s="173"/>
      <c r="H25" s="181" t="str">
        <f ca="1">IF(ROWS($2:10)&gt;COUNT(Dong1),"",OFFSET('131-TH'!H$1,SMALL(Dong1,ROWS($2:10)),))</f>
        <v/>
      </c>
      <c r="I25" s="173" t="str">
        <f ca="1">IF(ROWS($2:10)&gt;COUNT(Dong1),"",OFFSET('131-TH'!I$1,SMALL(Dong1,ROWS($2:10)),))</f>
        <v/>
      </c>
      <c r="J25" s="181" t="str">
        <f ca="1">IF(ROWS($2:10)&gt;COUNT(Dong1),"",OFFSET('131-TH'!J$1,SMALL(Dong1,ROWS($2:10)),))</f>
        <v/>
      </c>
      <c r="K25" s="173" t="str">
        <f ca="1">IF(ROWS($2:10)&gt;COUNT(Dong1),"",OFFSET('131-TH'!K$1,SMALL(Dong1,ROWS($2:10)),))</f>
        <v/>
      </c>
      <c r="L25" s="174">
        <f t="shared" ca="1" si="6"/>
        <v>0</v>
      </c>
      <c r="M25" s="74">
        <f t="shared" ca="1" si="7"/>
        <v>0</v>
      </c>
      <c r="N25" s="174">
        <f t="shared" ca="1" si="8"/>
        <v>0</v>
      </c>
      <c r="O25" s="74">
        <f t="shared" ca="1" si="9"/>
        <v>0</v>
      </c>
    </row>
    <row r="26" spans="1:15" s="61" customFormat="1" ht="16.5" customHeight="1">
      <c r="A26" s="71" t="str">
        <f t="shared" ca="1" si="5"/>
        <v/>
      </c>
      <c r="B26" s="72" t="str">
        <f ca="1">IF(ROWS($2:11)&gt;COUNT(Dong1),"",OFFSET('131-TH'!B$1,SMALL(Dong1,ROWS($2:11)),))</f>
        <v/>
      </c>
      <c r="C26" s="71" t="str">
        <f ca="1">IF(ROWS($2:11)&gt;COUNT(Dong1),"",OFFSET('131-TH'!C$1,SMALL(Dong1,ROWS($2:11)),))</f>
        <v/>
      </c>
      <c r="D26" s="180" t="str">
        <f ca="1">IF(ROWS($2:11)&gt;COUNT(Dong1),"",OFFSET('131-TH'!D$1,SMALL(Dong1,ROWS($2:11)),))</f>
        <v/>
      </c>
      <c r="E26" s="173" t="str">
        <f ca="1">IF(ROWS($2:11)&gt;COUNT(Dong1),"",OFFSET('131-TH'!F$1,SMALL(Dong1,ROWS($2:11)),))</f>
        <v/>
      </c>
      <c r="F26" s="173" t="str">
        <f ca="1">IF(ROWS($2:11)&gt;COUNT(Dong1),"",OFFSET('131-TH'!G$1,SMALL(Dong1,ROWS($2:11)),))</f>
        <v/>
      </c>
      <c r="G26" s="173"/>
      <c r="H26" s="181" t="str">
        <f ca="1">IF(ROWS($2:11)&gt;COUNT(Dong1),"",OFFSET('131-TH'!H$1,SMALL(Dong1,ROWS($2:11)),))</f>
        <v/>
      </c>
      <c r="I26" s="173" t="str">
        <f ca="1">IF(ROWS($2:11)&gt;COUNT(Dong1),"",OFFSET('131-TH'!I$1,SMALL(Dong1,ROWS($2:11)),))</f>
        <v/>
      </c>
      <c r="J26" s="181" t="str">
        <f ca="1">IF(ROWS($2:11)&gt;COUNT(Dong1),"",OFFSET('131-TH'!J$1,SMALL(Dong1,ROWS($2:11)),))</f>
        <v/>
      </c>
      <c r="K26" s="173" t="str">
        <f ca="1">IF(ROWS($2:11)&gt;COUNT(Dong1),"",OFFSET('131-TH'!K$1,SMALL(Dong1,ROWS($2:11)),))</f>
        <v/>
      </c>
      <c r="L26" s="174">
        <f t="shared" ca="1" si="6"/>
        <v>0</v>
      </c>
      <c r="M26" s="74">
        <f t="shared" ca="1" si="7"/>
        <v>0</v>
      </c>
      <c r="N26" s="174">
        <f t="shared" ca="1" si="8"/>
        <v>0</v>
      </c>
      <c r="O26" s="74">
        <f t="shared" ca="1" si="9"/>
        <v>0</v>
      </c>
    </row>
    <row r="27" spans="1:15" s="61" customFormat="1" ht="16.5" customHeight="1">
      <c r="A27" s="71" t="str">
        <f t="shared" ca="1" si="5"/>
        <v/>
      </c>
      <c r="B27" s="72" t="str">
        <f ca="1">IF(ROWS($2:12)&gt;COUNT(Dong1),"",OFFSET('131-TH'!B$1,SMALL(Dong1,ROWS($2:12)),))</f>
        <v/>
      </c>
      <c r="C27" s="71" t="str">
        <f ca="1">IF(ROWS($2:12)&gt;COUNT(Dong1),"",OFFSET('131-TH'!C$1,SMALL(Dong1,ROWS($2:12)),))</f>
        <v/>
      </c>
      <c r="D27" s="180" t="str">
        <f ca="1">IF(ROWS($2:12)&gt;COUNT(Dong1),"",OFFSET('131-TH'!D$1,SMALL(Dong1,ROWS($2:12)),))</f>
        <v/>
      </c>
      <c r="E27" s="173" t="str">
        <f ca="1">IF(ROWS($2:12)&gt;COUNT(Dong1),"",OFFSET('131-TH'!F$1,SMALL(Dong1,ROWS($2:12)),))</f>
        <v/>
      </c>
      <c r="F27" s="173" t="str">
        <f ca="1">IF(ROWS($2:12)&gt;COUNT(Dong1),"",OFFSET('131-TH'!G$1,SMALL(Dong1,ROWS($2:12)),))</f>
        <v/>
      </c>
      <c r="G27" s="173"/>
      <c r="H27" s="181" t="str">
        <f ca="1">IF(ROWS($2:12)&gt;COUNT(Dong1),"",OFFSET('131-TH'!H$1,SMALL(Dong1,ROWS($2:12)),))</f>
        <v/>
      </c>
      <c r="I27" s="173" t="str">
        <f ca="1">IF(ROWS($2:12)&gt;COUNT(Dong1),"",OFFSET('131-TH'!I$1,SMALL(Dong1,ROWS($2:12)),))</f>
        <v/>
      </c>
      <c r="J27" s="181" t="str">
        <f ca="1">IF(ROWS($2:12)&gt;COUNT(Dong1),"",OFFSET('131-TH'!J$1,SMALL(Dong1,ROWS($2:12)),))</f>
        <v/>
      </c>
      <c r="K27" s="173" t="str">
        <f ca="1">IF(ROWS($2:12)&gt;COUNT(Dong1),"",OFFSET('131-TH'!K$1,SMALL(Dong1,ROWS($2:12)),))</f>
        <v/>
      </c>
      <c r="L27" s="174">
        <f t="shared" ca="1" si="6"/>
        <v>0</v>
      </c>
      <c r="M27" s="74">
        <f t="shared" ca="1" si="7"/>
        <v>0</v>
      </c>
      <c r="N27" s="174">
        <f t="shared" ca="1" si="8"/>
        <v>0</v>
      </c>
      <c r="O27" s="74">
        <f t="shared" ca="1" si="9"/>
        <v>0</v>
      </c>
    </row>
    <row r="28" spans="1:15" s="61" customFormat="1" ht="16.5" customHeight="1">
      <c r="A28" s="71" t="str">
        <f t="shared" ca="1" si="5"/>
        <v/>
      </c>
      <c r="B28" s="72" t="str">
        <f ca="1">IF(ROWS($2:13)&gt;COUNT(Dong1),"",OFFSET('131-TH'!B$1,SMALL(Dong1,ROWS($2:13)),))</f>
        <v/>
      </c>
      <c r="C28" s="71" t="str">
        <f ca="1">IF(ROWS($2:13)&gt;COUNT(Dong1),"",OFFSET('131-TH'!C$1,SMALL(Dong1,ROWS($2:13)),))</f>
        <v/>
      </c>
      <c r="D28" s="180" t="str">
        <f ca="1">IF(ROWS($2:13)&gt;COUNT(Dong1),"",OFFSET('131-TH'!D$1,SMALL(Dong1,ROWS($2:13)),))</f>
        <v/>
      </c>
      <c r="E28" s="173" t="str">
        <f ca="1">IF(ROWS($2:13)&gt;COUNT(Dong1),"",OFFSET('131-TH'!F$1,SMALL(Dong1,ROWS($2:13)),))</f>
        <v/>
      </c>
      <c r="F28" s="173" t="str">
        <f ca="1">IF(ROWS($2:13)&gt;COUNT(Dong1),"",OFFSET('131-TH'!G$1,SMALL(Dong1,ROWS($2:13)),))</f>
        <v/>
      </c>
      <c r="G28" s="173"/>
      <c r="H28" s="181" t="str">
        <f ca="1">IF(ROWS($2:13)&gt;COUNT(Dong1),"",OFFSET('131-TH'!H$1,SMALL(Dong1,ROWS($2:13)),))</f>
        <v/>
      </c>
      <c r="I28" s="173" t="str">
        <f ca="1">IF(ROWS($2:13)&gt;COUNT(Dong1),"",OFFSET('131-TH'!I$1,SMALL(Dong1,ROWS($2:13)),))</f>
        <v/>
      </c>
      <c r="J28" s="181" t="str">
        <f ca="1">IF(ROWS($2:13)&gt;COUNT(Dong1),"",OFFSET('131-TH'!J$1,SMALL(Dong1,ROWS($2:13)),))</f>
        <v/>
      </c>
      <c r="K28" s="173" t="str">
        <f ca="1">IF(ROWS($2:13)&gt;COUNT(Dong1),"",OFFSET('131-TH'!K$1,SMALL(Dong1,ROWS($2:13)),))</f>
        <v/>
      </c>
      <c r="L28" s="174">
        <f t="shared" ca="1" si="6"/>
        <v>0</v>
      </c>
      <c r="M28" s="74">
        <f t="shared" ca="1" si="7"/>
        <v>0</v>
      </c>
      <c r="N28" s="174">
        <f t="shared" ca="1" si="8"/>
        <v>0</v>
      </c>
      <c r="O28" s="74">
        <f t="shared" ca="1" si="9"/>
        <v>0</v>
      </c>
    </row>
    <row r="29" spans="1:15" s="61" customFormat="1" ht="16.5" customHeight="1">
      <c r="A29" s="71" t="str">
        <f t="shared" ca="1" si="5"/>
        <v/>
      </c>
      <c r="B29" s="72" t="str">
        <f ca="1">IF(ROWS($2:14)&gt;COUNT(Dong1),"",OFFSET('131-TH'!B$1,SMALL(Dong1,ROWS($2:14)),))</f>
        <v/>
      </c>
      <c r="C29" s="71" t="str">
        <f ca="1">IF(ROWS($2:14)&gt;COUNT(Dong1),"",OFFSET('131-TH'!C$1,SMALL(Dong1,ROWS($2:14)),))</f>
        <v/>
      </c>
      <c r="D29" s="180" t="str">
        <f ca="1">IF(ROWS($2:14)&gt;COUNT(Dong1),"",OFFSET('131-TH'!D$1,SMALL(Dong1,ROWS($2:14)),))</f>
        <v/>
      </c>
      <c r="E29" s="173" t="str">
        <f ca="1">IF(ROWS($2:14)&gt;COUNT(Dong1),"",OFFSET('131-TH'!F$1,SMALL(Dong1,ROWS($2:14)),))</f>
        <v/>
      </c>
      <c r="F29" s="173" t="str">
        <f ca="1">IF(ROWS($2:14)&gt;COUNT(Dong1),"",OFFSET('131-TH'!G$1,SMALL(Dong1,ROWS($2:14)),))</f>
        <v/>
      </c>
      <c r="G29" s="173"/>
      <c r="H29" s="181" t="str">
        <f ca="1">IF(ROWS($2:14)&gt;COUNT(Dong1),"",OFFSET('131-TH'!H$1,SMALL(Dong1,ROWS($2:14)),))</f>
        <v/>
      </c>
      <c r="I29" s="173" t="str">
        <f ca="1">IF(ROWS($2:14)&gt;COUNT(Dong1),"",OFFSET('131-TH'!I$1,SMALL(Dong1,ROWS($2:14)),))</f>
        <v/>
      </c>
      <c r="J29" s="181" t="str">
        <f ca="1">IF(ROWS($2:14)&gt;COUNT(Dong1),"",OFFSET('131-TH'!J$1,SMALL(Dong1,ROWS($2:14)),))</f>
        <v/>
      </c>
      <c r="K29" s="173" t="str">
        <f ca="1">IF(ROWS($2:14)&gt;COUNT(Dong1),"",OFFSET('131-TH'!K$1,SMALL(Dong1,ROWS($2:14)),))</f>
        <v/>
      </c>
      <c r="L29" s="174">
        <f t="shared" ca="1" si="6"/>
        <v>0</v>
      </c>
      <c r="M29" s="74">
        <f t="shared" ca="1" si="7"/>
        <v>0</v>
      </c>
      <c r="N29" s="174">
        <f t="shared" ca="1" si="8"/>
        <v>0</v>
      </c>
      <c r="O29" s="74">
        <f t="shared" ca="1" si="9"/>
        <v>0</v>
      </c>
    </row>
    <row r="30" spans="1:15" s="61" customFormat="1" ht="16.5" customHeight="1">
      <c r="A30" s="71" t="str">
        <f t="shared" ca="1" si="5"/>
        <v/>
      </c>
      <c r="B30" s="72" t="str">
        <f ca="1">IF(ROWS($2:15)&gt;COUNT(Dong1),"",OFFSET('131-TH'!B$1,SMALL(Dong1,ROWS($2:15)),))</f>
        <v/>
      </c>
      <c r="C30" s="71" t="str">
        <f ca="1">IF(ROWS($2:15)&gt;COUNT(Dong1),"",OFFSET('131-TH'!C$1,SMALL(Dong1,ROWS($2:15)),))</f>
        <v/>
      </c>
      <c r="D30" s="180" t="str">
        <f ca="1">IF(ROWS($2:15)&gt;COUNT(Dong1),"",OFFSET('131-TH'!D$1,SMALL(Dong1,ROWS($2:15)),))</f>
        <v/>
      </c>
      <c r="E30" s="173" t="str">
        <f ca="1">IF(ROWS($2:15)&gt;COUNT(Dong1),"",OFFSET('131-TH'!F$1,SMALL(Dong1,ROWS($2:15)),))</f>
        <v/>
      </c>
      <c r="F30" s="173" t="str">
        <f ca="1">IF(ROWS($2:15)&gt;COUNT(Dong1),"",OFFSET('131-TH'!G$1,SMALL(Dong1,ROWS($2:15)),))</f>
        <v/>
      </c>
      <c r="G30" s="173"/>
      <c r="H30" s="181" t="str">
        <f ca="1">IF(ROWS($2:15)&gt;COUNT(Dong1),"",OFFSET('131-TH'!H$1,SMALL(Dong1,ROWS($2:15)),))</f>
        <v/>
      </c>
      <c r="I30" s="173" t="str">
        <f ca="1">IF(ROWS($2:15)&gt;COUNT(Dong1),"",OFFSET('131-TH'!I$1,SMALL(Dong1,ROWS($2:15)),))</f>
        <v/>
      </c>
      <c r="J30" s="181" t="str">
        <f ca="1">IF(ROWS($2:15)&gt;COUNT(Dong1),"",OFFSET('131-TH'!J$1,SMALL(Dong1,ROWS($2:15)),))</f>
        <v/>
      </c>
      <c r="K30" s="173" t="str">
        <f ca="1">IF(ROWS($2:15)&gt;COUNT(Dong1),"",OFFSET('131-TH'!K$1,SMALL(Dong1,ROWS($2:15)),))</f>
        <v/>
      </c>
      <c r="L30" s="174">
        <f t="shared" ca="1" si="6"/>
        <v>0</v>
      </c>
      <c r="M30" s="74">
        <f t="shared" ca="1" si="7"/>
        <v>0</v>
      </c>
      <c r="N30" s="174">
        <f t="shared" ca="1" si="8"/>
        <v>0</v>
      </c>
      <c r="O30" s="74">
        <f t="shared" ca="1" si="9"/>
        <v>0</v>
      </c>
    </row>
    <row r="31" spans="1:15" s="61" customFormat="1" ht="16.5" customHeight="1">
      <c r="A31" s="71" t="str">
        <f t="shared" ca="1" si="5"/>
        <v/>
      </c>
      <c r="B31" s="72" t="str">
        <f ca="1">IF(ROWS($2:16)&gt;COUNT(Dong1),"",OFFSET('131-TH'!B$1,SMALL(Dong1,ROWS($2:16)),))</f>
        <v/>
      </c>
      <c r="C31" s="71" t="str">
        <f ca="1">IF(ROWS($2:16)&gt;COUNT(Dong1),"",OFFSET('131-TH'!C$1,SMALL(Dong1,ROWS($2:16)),))</f>
        <v/>
      </c>
      <c r="D31" s="180" t="str">
        <f ca="1">IF(ROWS($2:16)&gt;COUNT(Dong1),"",OFFSET('131-TH'!D$1,SMALL(Dong1,ROWS($2:16)),))</f>
        <v/>
      </c>
      <c r="E31" s="173" t="str">
        <f ca="1">IF(ROWS($2:16)&gt;COUNT(Dong1),"",OFFSET('131-TH'!F$1,SMALL(Dong1,ROWS($2:16)),))</f>
        <v/>
      </c>
      <c r="F31" s="173" t="str">
        <f ca="1">IF(ROWS($2:16)&gt;COUNT(Dong1),"",OFFSET('131-TH'!G$1,SMALL(Dong1,ROWS($2:16)),))</f>
        <v/>
      </c>
      <c r="G31" s="173"/>
      <c r="H31" s="181" t="str">
        <f ca="1">IF(ROWS($2:16)&gt;COUNT(Dong1),"",OFFSET('131-TH'!H$1,SMALL(Dong1,ROWS($2:16)),))</f>
        <v/>
      </c>
      <c r="I31" s="173" t="str">
        <f ca="1">IF(ROWS($2:16)&gt;COUNT(Dong1),"",OFFSET('131-TH'!I$1,SMALL(Dong1,ROWS($2:16)),))</f>
        <v/>
      </c>
      <c r="J31" s="181" t="str">
        <f ca="1">IF(ROWS($2:16)&gt;COUNT(Dong1),"",OFFSET('131-TH'!J$1,SMALL(Dong1,ROWS($2:16)),))</f>
        <v/>
      </c>
      <c r="K31" s="173" t="str">
        <f ca="1">IF(ROWS($2:16)&gt;COUNT(Dong1),"",OFFSET('131-TH'!K$1,SMALL(Dong1,ROWS($2:16)),))</f>
        <v/>
      </c>
      <c r="L31" s="174">
        <f t="shared" ca="1" si="6"/>
        <v>0</v>
      </c>
      <c r="M31" s="74">
        <f t="shared" ca="1" si="7"/>
        <v>0</v>
      </c>
      <c r="N31" s="174">
        <f t="shared" ca="1" si="8"/>
        <v>0</v>
      </c>
      <c r="O31" s="74">
        <f t="shared" ca="1" si="9"/>
        <v>0</v>
      </c>
    </row>
    <row r="32" spans="1:15" s="61" customFormat="1" ht="16.5" customHeight="1">
      <c r="A32" s="71" t="str">
        <f t="shared" ca="1" si="5"/>
        <v/>
      </c>
      <c r="B32" s="72" t="str">
        <f ca="1">IF(ROWS($2:17)&gt;COUNT(Dong1),"",OFFSET('131-TH'!B$1,SMALL(Dong1,ROWS($2:17)),))</f>
        <v/>
      </c>
      <c r="C32" s="71" t="str">
        <f ca="1">IF(ROWS($2:17)&gt;COUNT(Dong1),"",OFFSET('131-TH'!C$1,SMALL(Dong1,ROWS($2:17)),))</f>
        <v/>
      </c>
      <c r="D32" s="180" t="str">
        <f ca="1">IF(ROWS($2:17)&gt;COUNT(Dong1),"",OFFSET('131-TH'!D$1,SMALL(Dong1,ROWS($2:17)),))</f>
        <v/>
      </c>
      <c r="E32" s="173" t="str">
        <f ca="1">IF(ROWS($2:17)&gt;COUNT(Dong1),"",OFFSET('131-TH'!F$1,SMALL(Dong1,ROWS($2:17)),))</f>
        <v/>
      </c>
      <c r="F32" s="173" t="str">
        <f ca="1">IF(ROWS($2:17)&gt;COUNT(Dong1),"",OFFSET('131-TH'!G$1,SMALL(Dong1,ROWS($2:17)),))</f>
        <v/>
      </c>
      <c r="G32" s="173"/>
      <c r="H32" s="181" t="str">
        <f ca="1">IF(ROWS($2:17)&gt;COUNT(Dong1),"",OFFSET('131-TH'!H$1,SMALL(Dong1,ROWS($2:17)),))</f>
        <v/>
      </c>
      <c r="I32" s="173" t="str">
        <f ca="1">IF(ROWS($2:17)&gt;COUNT(Dong1),"",OFFSET('131-TH'!I$1,SMALL(Dong1,ROWS($2:17)),))</f>
        <v/>
      </c>
      <c r="J32" s="181" t="str">
        <f ca="1">IF(ROWS($2:17)&gt;COUNT(Dong1),"",OFFSET('131-TH'!J$1,SMALL(Dong1,ROWS($2:17)),))</f>
        <v/>
      </c>
      <c r="K32" s="173" t="str">
        <f ca="1">IF(ROWS($2:17)&gt;COUNT(Dong1),"",OFFSET('131-TH'!K$1,SMALL(Dong1,ROWS($2:17)),))</f>
        <v/>
      </c>
      <c r="L32" s="174">
        <f t="shared" ca="1" si="6"/>
        <v>0</v>
      </c>
      <c r="M32" s="74">
        <f t="shared" ca="1" si="7"/>
        <v>0</v>
      </c>
      <c r="N32" s="174">
        <f t="shared" ca="1" si="8"/>
        <v>0</v>
      </c>
      <c r="O32" s="74">
        <f t="shared" ca="1" si="9"/>
        <v>0</v>
      </c>
    </row>
    <row r="33" spans="1:15" s="61" customFormat="1" ht="16.5" customHeight="1">
      <c r="A33" s="71" t="str">
        <f t="shared" ca="1" si="5"/>
        <v/>
      </c>
      <c r="B33" s="72" t="str">
        <f ca="1">IF(ROWS($2:18)&gt;COUNT(Dong1),"",OFFSET('131-TH'!B$1,SMALL(Dong1,ROWS($2:18)),))</f>
        <v/>
      </c>
      <c r="C33" s="71" t="str">
        <f ca="1">IF(ROWS($2:18)&gt;COUNT(Dong1),"",OFFSET('131-TH'!C$1,SMALL(Dong1,ROWS($2:18)),))</f>
        <v/>
      </c>
      <c r="D33" s="180" t="str">
        <f ca="1">IF(ROWS($2:18)&gt;COUNT(Dong1),"",OFFSET('131-TH'!D$1,SMALL(Dong1,ROWS($2:18)),))</f>
        <v/>
      </c>
      <c r="E33" s="173" t="str">
        <f ca="1">IF(ROWS($2:18)&gt;COUNT(Dong1),"",OFFSET('131-TH'!F$1,SMALL(Dong1,ROWS($2:18)),))</f>
        <v/>
      </c>
      <c r="F33" s="173" t="str">
        <f ca="1">IF(ROWS($2:18)&gt;COUNT(Dong1),"",OFFSET('131-TH'!G$1,SMALL(Dong1,ROWS($2:18)),))</f>
        <v/>
      </c>
      <c r="G33" s="173"/>
      <c r="H33" s="181" t="str">
        <f ca="1">IF(ROWS($2:18)&gt;COUNT(Dong1),"",OFFSET('131-TH'!H$1,SMALL(Dong1,ROWS($2:18)),))</f>
        <v/>
      </c>
      <c r="I33" s="173" t="str">
        <f ca="1">IF(ROWS($2:18)&gt;COUNT(Dong1),"",OFFSET('131-TH'!I$1,SMALL(Dong1,ROWS($2:18)),))</f>
        <v/>
      </c>
      <c r="J33" s="181" t="str">
        <f ca="1">IF(ROWS($2:18)&gt;COUNT(Dong1),"",OFFSET('131-TH'!J$1,SMALL(Dong1,ROWS($2:18)),))</f>
        <v/>
      </c>
      <c r="K33" s="173" t="str">
        <f ca="1">IF(ROWS($2:18)&gt;COUNT(Dong1),"",OFFSET('131-TH'!K$1,SMALL(Dong1,ROWS($2:18)),))</f>
        <v/>
      </c>
      <c r="L33" s="174">
        <f t="shared" ca="1" si="6"/>
        <v>0</v>
      </c>
      <c r="M33" s="74">
        <f t="shared" ca="1" si="7"/>
        <v>0</v>
      </c>
      <c r="N33" s="174">
        <f t="shared" ca="1" si="8"/>
        <v>0</v>
      </c>
      <c r="O33" s="74">
        <f t="shared" ca="1" si="9"/>
        <v>0</v>
      </c>
    </row>
    <row r="34" spans="1:15" s="61" customFormat="1" ht="16.5" customHeight="1">
      <c r="A34" s="71" t="str">
        <f t="shared" ca="1" si="5"/>
        <v/>
      </c>
      <c r="B34" s="72" t="str">
        <f ca="1">IF(ROWS($2:19)&gt;COUNT(Dong1),"",OFFSET('131-TH'!B$1,SMALL(Dong1,ROWS($2:19)),))</f>
        <v/>
      </c>
      <c r="C34" s="71" t="str">
        <f ca="1">IF(ROWS($2:19)&gt;COUNT(Dong1),"",OFFSET('131-TH'!C$1,SMALL(Dong1,ROWS($2:19)),))</f>
        <v/>
      </c>
      <c r="D34" s="180" t="str">
        <f ca="1">IF(ROWS($2:19)&gt;COUNT(Dong1),"",OFFSET('131-TH'!D$1,SMALL(Dong1,ROWS($2:19)),))</f>
        <v/>
      </c>
      <c r="E34" s="173" t="str">
        <f ca="1">IF(ROWS($2:19)&gt;COUNT(Dong1),"",OFFSET('131-TH'!F$1,SMALL(Dong1,ROWS($2:19)),))</f>
        <v/>
      </c>
      <c r="F34" s="173" t="str">
        <f ca="1">IF(ROWS($2:19)&gt;COUNT(Dong1),"",OFFSET('131-TH'!G$1,SMALL(Dong1,ROWS($2:19)),))</f>
        <v/>
      </c>
      <c r="G34" s="173"/>
      <c r="H34" s="181" t="str">
        <f ca="1">IF(ROWS($2:19)&gt;COUNT(Dong1),"",OFFSET('131-TH'!H$1,SMALL(Dong1,ROWS($2:19)),))</f>
        <v/>
      </c>
      <c r="I34" s="173" t="str">
        <f ca="1">IF(ROWS($2:19)&gt;COUNT(Dong1),"",OFFSET('131-TH'!I$1,SMALL(Dong1,ROWS($2:19)),))</f>
        <v/>
      </c>
      <c r="J34" s="181" t="str">
        <f ca="1">IF(ROWS($2:19)&gt;COUNT(Dong1),"",OFFSET('131-TH'!J$1,SMALL(Dong1,ROWS($2:19)),))</f>
        <v/>
      </c>
      <c r="K34" s="173" t="str">
        <f ca="1">IF(ROWS($2:19)&gt;COUNT(Dong1),"",OFFSET('131-TH'!K$1,SMALL(Dong1,ROWS($2:19)),))</f>
        <v/>
      </c>
      <c r="L34" s="174">
        <f t="shared" ca="1" si="6"/>
        <v>0</v>
      </c>
      <c r="M34" s="74">
        <f t="shared" ca="1" si="7"/>
        <v>0</v>
      </c>
      <c r="N34" s="174">
        <f t="shared" ca="1" si="8"/>
        <v>0</v>
      </c>
      <c r="O34" s="74">
        <f t="shared" ca="1" si="9"/>
        <v>0</v>
      </c>
    </row>
    <row r="35" spans="1:15" s="61" customFormat="1" ht="16.5" customHeight="1">
      <c r="A35" s="71" t="str">
        <f t="shared" ca="1" si="5"/>
        <v/>
      </c>
      <c r="B35" s="72" t="str">
        <f ca="1">IF(ROWS($2:20)&gt;COUNT(Dong1),"",OFFSET('131-TH'!B$1,SMALL(Dong1,ROWS($2:20)),))</f>
        <v/>
      </c>
      <c r="C35" s="71" t="str">
        <f ca="1">IF(ROWS($2:20)&gt;COUNT(Dong1),"",OFFSET('131-TH'!C$1,SMALL(Dong1,ROWS($2:20)),))</f>
        <v/>
      </c>
      <c r="D35" s="180" t="str">
        <f ca="1">IF(ROWS($2:20)&gt;COUNT(Dong1),"",OFFSET('131-TH'!D$1,SMALL(Dong1,ROWS($2:20)),))</f>
        <v/>
      </c>
      <c r="E35" s="173" t="str">
        <f ca="1">IF(ROWS($2:20)&gt;COUNT(Dong1),"",OFFSET('131-TH'!F$1,SMALL(Dong1,ROWS($2:20)),))</f>
        <v/>
      </c>
      <c r="F35" s="173" t="str">
        <f ca="1">IF(ROWS($2:20)&gt;COUNT(Dong1),"",OFFSET('131-TH'!G$1,SMALL(Dong1,ROWS($2:20)),))</f>
        <v/>
      </c>
      <c r="G35" s="173"/>
      <c r="H35" s="181" t="str">
        <f ca="1">IF(ROWS($2:20)&gt;COUNT(Dong1),"",OFFSET('131-TH'!H$1,SMALL(Dong1,ROWS($2:20)),))</f>
        <v/>
      </c>
      <c r="I35" s="173" t="str">
        <f ca="1">IF(ROWS($2:20)&gt;COUNT(Dong1),"",OFFSET('131-TH'!I$1,SMALL(Dong1,ROWS($2:20)),))</f>
        <v/>
      </c>
      <c r="J35" s="181" t="str">
        <f ca="1">IF(ROWS($2:20)&gt;COUNT(Dong1),"",OFFSET('131-TH'!J$1,SMALL(Dong1,ROWS($2:20)),))</f>
        <v/>
      </c>
      <c r="K35" s="173" t="str">
        <f ca="1">IF(ROWS($2:20)&gt;COUNT(Dong1),"",OFFSET('131-TH'!K$1,SMALL(Dong1,ROWS($2:20)),))</f>
        <v/>
      </c>
      <c r="L35" s="174">
        <f t="shared" ca="1" si="6"/>
        <v>0</v>
      </c>
      <c r="M35" s="74">
        <f t="shared" ca="1" si="7"/>
        <v>0</v>
      </c>
      <c r="N35" s="174">
        <f t="shared" ca="1" si="8"/>
        <v>0</v>
      </c>
      <c r="O35" s="74">
        <f t="shared" ca="1" si="9"/>
        <v>0</v>
      </c>
    </row>
    <row r="36" spans="1:15" s="61" customFormat="1" ht="16.5" customHeight="1">
      <c r="A36" s="71" t="str">
        <f t="shared" ca="1" si="5"/>
        <v/>
      </c>
      <c r="B36" s="72" t="str">
        <f ca="1">IF(ROWS($2:21)&gt;COUNT(Dong1),"",OFFSET('131-TH'!B$1,SMALL(Dong1,ROWS($2:21)),))</f>
        <v/>
      </c>
      <c r="C36" s="71" t="str">
        <f ca="1">IF(ROWS($2:21)&gt;COUNT(Dong1),"",OFFSET('131-TH'!C$1,SMALL(Dong1,ROWS($2:21)),))</f>
        <v/>
      </c>
      <c r="D36" s="180" t="str">
        <f ca="1">IF(ROWS($2:21)&gt;COUNT(Dong1),"",OFFSET('131-TH'!D$1,SMALL(Dong1,ROWS($2:21)),))</f>
        <v/>
      </c>
      <c r="E36" s="173" t="str">
        <f ca="1">IF(ROWS($2:21)&gt;COUNT(Dong1),"",OFFSET('131-TH'!F$1,SMALL(Dong1,ROWS($2:21)),))</f>
        <v/>
      </c>
      <c r="F36" s="173" t="str">
        <f ca="1">IF(ROWS($2:21)&gt;COUNT(Dong1),"",OFFSET('131-TH'!G$1,SMALL(Dong1,ROWS($2:21)),))</f>
        <v/>
      </c>
      <c r="G36" s="173"/>
      <c r="H36" s="181" t="str">
        <f ca="1">IF(ROWS($2:21)&gt;COUNT(Dong1),"",OFFSET('131-TH'!H$1,SMALL(Dong1,ROWS($2:21)),))</f>
        <v/>
      </c>
      <c r="I36" s="173" t="str">
        <f ca="1">IF(ROWS($2:21)&gt;COUNT(Dong1),"",OFFSET('131-TH'!I$1,SMALL(Dong1,ROWS($2:21)),))</f>
        <v/>
      </c>
      <c r="J36" s="181" t="str">
        <f ca="1">IF(ROWS($2:21)&gt;COUNT(Dong1),"",OFFSET('131-TH'!J$1,SMALL(Dong1,ROWS($2:21)),))</f>
        <v/>
      </c>
      <c r="K36" s="173" t="str">
        <f ca="1">IF(ROWS($2:21)&gt;COUNT(Dong1),"",OFFSET('131-TH'!K$1,SMALL(Dong1,ROWS($2:21)),))</f>
        <v/>
      </c>
      <c r="L36" s="174">
        <f t="shared" ca="1" si="6"/>
        <v>0</v>
      </c>
      <c r="M36" s="74">
        <f t="shared" ca="1" si="7"/>
        <v>0</v>
      </c>
      <c r="N36" s="174">
        <f t="shared" ca="1" si="8"/>
        <v>0</v>
      </c>
      <c r="O36" s="74">
        <f t="shared" ca="1" si="9"/>
        <v>0</v>
      </c>
    </row>
    <row r="37" spans="1:15" s="61" customFormat="1" ht="16.5" customHeight="1">
      <c r="A37" s="71" t="str">
        <f t="shared" ca="1" si="5"/>
        <v/>
      </c>
      <c r="B37" s="72" t="str">
        <f ca="1">IF(ROWS($2:22)&gt;COUNT(Dong1),"",OFFSET('131-TH'!B$1,SMALL(Dong1,ROWS($2:22)),))</f>
        <v/>
      </c>
      <c r="C37" s="71" t="str">
        <f ca="1">IF(ROWS($2:22)&gt;COUNT(Dong1),"",OFFSET('131-TH'!C$1,SMALL(Dong1,ROWS($2:22)),))</f>
        <v/>
      </c>
      <c r="D37" s="180" t="str">
        <f ca="1">IF(ROWS($2:22)&gt;COUNT(Dong1),"",OFFSET('131-TH'!D$1,SMALL(Dong1,ROWS($2:22)),))</f>
        <v/>
      </c>
      <c r="E37" s="173" t="str">
        <f ca="1">IF(ROWS($2:22)&gt;COUNT(Dong1),"",OFFSET('131-TH'!F$1,SMALL(Dong1,ROWS($2:22)),))</f>
        <v/>
      </c>
      <c r="F37" s="173" t="str">
        <f ca="1">IF(ROWS($2:22)&gt;COUNT(Dong1),"",OFFSET('131-TH'!G$1,SMALL(Dong1,ROWS($2:22)),))</f>
        <v/>
      </c>
      <c r="G37" s="173"/>
      <c r="H37" s="181" t="str">
        <f ca="1">IF(ROWS($2:22)&gt;COUNT(Dong1),"",OFFSET('131-TH'!H$1,SMALL(Dong1,ROWS($2:22)),))</f>
        <v/>
      </c>
      <c r="I37" s="173" t="str">
        <f ca="1">IF(ROWS($2:22)&gt;COUNT(Dong1),"",OFFSET('131-TH'!I$1,SMALL(Dong1,ROWS($2:22)),))</f>
        <v/>
      </c>
      <c r="J37" s="181" t="str">
        <f ca="1">IF(ROWS($2:22)&gt;COUNT(Dong1),"",OFFSET('131-TH'!J$1,SMALL(Dong1,ROWS($2:22)),))</f>
        <v/>
      </c>
      <c r="K37" s="173" t="str">
        <f ca="1">IF(ROWS($2:22)&gt;COUNT(Dong1),"",OFFSET('131-TH'!K$1,SMALL(Dong1,ROWS($2:22)),))</f>
        <v/>
      </c>
      <c r="L37" s="174">
        <f t="shared" ca="1" si="6"/>
        <v>0</v>
      </c>
      <c r="M37" s="74">
        <f t="shared" ca="1" si="7"/>
        <v>0</v>
      </c>
      <c r="N37" s="174">
        <f t="shared" ca="1" si="8"/>
        <v>0</v>
      </c>
      <c r="O37" s="74">
        <f t="shared" ca="1" si="9"/>
        <v>0</v>
      </c>
    </row>
    <row r="38" spans="1:15" s="61" customFormat="1" ht="16.5" customHeight="1">
      <c r="A38" s="71" t="str">
        <f t="shared" ca="1" si="5"/>
        <v/>
      </c>
      <c r="B38" s="72" t="str">
        <f ca="1">IF(ROWS($2:23)&gt;COUNT(Dong1),"",OFFSET('131-TH'!B$1,SMALL(Dong1,ROWS($2:23)),))</f>
        <v/>
      </c>
      <c r="C38" s="71" t="str">
        <f ca="1">IF(ROWS($2:23)&gt;COUNT(Dong1),"",OFFSET('131-TH'!C$1,SMALL(Dong1,ROWS($2:23)),))</f>
        <v/>
      </c>
      <c r="D38" s="180" t="str">
        <f ca="1">IF(ROWS($2:23)&gt;COUNT(Dong1),"",OFFSET('131-TH'!D$1,SMALL(Dong1,ROWS($2:23)),))</f>
        <v/>
      </c>
      <c r="E38" s="173" t="str">
        <f ca="1">IF(ROWS($2:23)&gt;COUNT(Dong1),"",OFFSET('131-TH'!F$1,SMALL(Dong1,ROWS($2:23)),))</f>
        <v/>
      </c>
      <c r="F38" s="173" t="str">
        <f ca="1">IF(ROWS($2:23)&gt;COUNT(Dong1),"",OFFSET('131-TH'!G$1,SMALL(Dong1,ROWS($2:23)),))</f>
        <v/>
      </c>
      <c r="G38" s="173"/>
      <c r="H38" s="181" t="str">
        <f ca="1">IF(ROWS($2:23)&gt;COUNT(Dong1),"",OFFSET('131-TH'!H$1,SMALL(Dong1,ROWS($2:23)),))</f>
        <v/>
      </c>
      <c r="I38" s="173" t="str">
        <f ca="1">IF(ROWS($2:23)&gt;COUNT(Dong1),"",OFFSET('131-TH'!I$1,SMALL(Dong1,ROWS($2:23)),))</f>
        <v/>
      </c>
      <c r="J38" s="181" t="str">
        <f ca="1">IF(ROWS($2:23)&gt;COUNT(Dong1),"",OFFSET('131-TH'!J$1,SMALL(Dong1,ROWS($2:23)),))</f>
        <v/>
      </c>
      <c r="K38" s="173" t="str">
        <f ca="1">IF(ROWS($2:23)&gt;COUNT(Dong1),"",OFFSET('131-TH'!K$1,SMALL(Dong1,ROWS($2:23)),))</f>
        <v/>
      </c>
      <c r="L38" s="174">
        <f t="shared" ca="1" si="6"/>
        <v>0</v>
      </c>
      <c r="M38" s="74">
        <f t="shared" ca="1" si="7"/>
        <v>0</v>
      </c>
      <c r="N38" s="174">
        <f t="shared" ca="1" si="8"/>
        <v>0</v>
      </c>
      <c r="O38" s="74">
        <f t="shared" ca="1" si="9"/>
        <v>0</v>
      </c>
    </row>
    <row r="39" spans="1:15" s="61" customFormat="1" ht="16.5" customHeight="1">
      <c r="A39" s="71" t="str">
        <f t="shared" ca="1" si="5"/>
        <v/>
      </c>
      <c r="B39" s="72" t="str">
        <f ca="1">IF(ROWS($2:24)&gt;COUNT(Dong1),"",OFFSET('131-TH'!B$1,SMALL(Dong1,ROWS($2:24)),))</f>
        <v/>
      </c>
      <c r="C39" s="71" t="str">
        <f ca="1">IF(ROWS($2:24)&gt;COUNT(Dong1),"",OFFSET('131-TH'!C$1,SMALL(Dong1,ROWS($2:24)),))</f>
        <v/>
      </c>
      <c r="D39" s="180" t="str">
        <f ca="1">IF(ROWS($2:24)&gt;COUNT(Dong1),"",OFFSET('131-TH'!D$1,SMALL(Dong1,ROWS($2:24)),))</f>
        <v/>
      </c>
      <c r="E39" s="173" t="str">
        <f ca="1">IF(ROWS($2:24)&gt;COUNT(Dong1),"",OFFSET('131-TH'!F$1,SMALL(Dong1,ROWS($2:24)),))</f>
        <v/>
      </c>
      <c r="F39" s="173" t="str">
        <f ca="1">IF(ROWS($2:24)&gt;COUNT(Dong1),"",OFFSET('131-TH'!G$1,SMALL(Dong1,ROWS($2:24)),))</f>
        <v/>
      </c>
      <c r="G39" s="173"/>
      <c r="H39" s="181" t="str">
        <f ca="1">IF(ROWS($2:24)&gt;COUNT(Dong1),"",OFFSET('131-TH'!H$1,SMALL(Dong1,ROWS($2:24)),))</f>
        <v/>
      </c>
      <c r="I39" s="173" t="str">
        <f ca="1">IF(ROWS($2:24)&gt;COUNT(Dong1),"",OFFSET('131-TH'!I$1,SMALL(Dong1,ROWS($2:24)),))</f>
        <v/>
      </c>
      <c r="J39" s="181" t="str">
        <f ca="1">IF(ROWS($2:24)&gt;COUNT(Dong1),"",OFFSET('131-TH'!J$1,SMALL(Dong1,ROWS($2:24)),))</f>
        <v/>
      </c>
      <c r="K39" s="173" t="str">
        <f ca="1">IF(ROWS($2:24)&gt;COUNT(Dong1),"",OFFSET('131-TH'!K$1,SMALL(Dong1,ROWS($2:24)),))</f>
        <v/>
      </c>
      <c r="L39" s="174">
        <f t="shared" ca="1" si="6"/>
        <v>0</v>
      </c>
      <c r="M39" s="74">
        <f t="shared" ca="1" si="7"/>
        <v>0</v>
      </c>
      <c r="N39" s="174">
        <f t="shared" ca="1" si="8"/>
        <v>0</v>
      </c>
      <c r="O39" s="74">
        <f t="shared" ca="1" si="9"/>
        <v>0</v>
      </c>
    </row>
    <row r="40" spans="1:15" s="61" customFormat="1" ht="16.5" customHeight="1">
      <c r="A40" s="71" t="str">
        <f t="shared" ca="1" si="5"/>
        <v/>
      </c>
      <c r="B40" s="72" t="str">
        <f ca="1">IF(ROWS($2:25)&gt;COUNT(Dong1),"",OFFSET('131-TH'!B$1,SMALL(Dong1,ROWS($2:25)),))</f>
        <v/>
      </c>
      <c r="C40" s="71" t="str">
        <f ca="1">IF(ROWS($2:25)&gt;COUNT(Dong1),"",OFFSET('131-TH'!C$1,SMALL(Dong1,ROWS($2:25)),))</f>
        <v/>
      </c>
      <c r="D40" s="180" t="str">
        <f ca="1">IF(ROWS($2:25)&gt;COUNT(Dong1),"",OFFSET('131-TH'!D$1,SMALL(Dong1,ROWS($2:25)),))</f>
        <v/>
      </c>
      <c r="E40" s="173" t="str">
        <f ca="1">IF(ROWS($2:25)&gt;COUNT(Dong1),"",OFFSET('131-TH'!F$1,SMALL(Dong1,ROWS($2:25)),))</f>
        <v/>
      </c>
      <c r="F40" s="173" t="str">
        <f ca="1">IF(ROWS($2:25)&gt;COUNT(Dong1),"",OFFSET('131-TH'!G$1,SMALL(Dong1,ROWS($2:25)),))</f>
        <v/>
      </c>
      <c r="G40" s="173"/>
      <c r="H40" s="181" t="str">
        <f ca="1">IF(ROWS($2:25)&gt;COUNT(Dong1),"",OFFSET('131-TH'!H$1,SMALL(Dong1,ROWS($2:25)),))</f>
        <v/>
      </c>
      <c r="I40" s="173" t="str">
        <f ca="1">IF(ROWS($2:25)&gt;COUNT(Dong1),"",OFFSET('131-TH'!I$1,SMALL(Dong1,ROWS($2:25)),))</f>
        <v/>
      </c>
      <c r="J40" s="181" t="str">
        <f ca="1">IF(ROWS($2:25)&gt;COUNT(Dong1),"",OFFSET('131-TH'!J$1,SMALL(Dong1,ROWS($2:25)),))</f>
        <v/>
      </c>
      <c r="K40" s="173" t="str">
        <f ca="1">IF(ROWS($2:25)&gt;COUNT(Dong1),"",OFFSET('131-TH'!K$1,SMALL(Dong1,ROWS($2:25)),))</f>
        <v/>
      </c>
      <c r="L40" s="174">
        <f t="shared" ca="1" si="6"/>
        <v>0</v>
      </c>
      <c r="M40" s="74">
        <f t="shared" ca="1" si="7"/>
        <v>0</v>
      </c>
      <c r="N40" s="174">
        <f t="shared" ca="1" si="8"/>
        <v>0</v>
      </c>
      <c r="O40" s="74">
        <f t="shared" ca="1" si="9"/>
        <v>0</v>
      </c>
    </row>
    <row r="41" spans="1:15" s="61" customFormat="1" ht="16.5" customHeight="1">
      <c r="A41" s="71" t="str">
        <f t="shared" ca="1" si="5"/>
        <v/>
      </c>
      <c r="B41" s="72" t="str">
        <f ca="1">IF(ROWS($2:26)&gt;COUNT(Dong1),"",OFFSET('131-TH'!B$1,SMALL(Dong1,ROWS($2:26)),))</f>
        <v/>
      </c>
      <c r="C41" s="71" t="str">
        <f ca="1">IF(ROWS($2:26)&gt;COUNT(Dong1),"",OFFSET('131-TH'!C$1,SMALL(Dong1,ROWS($2:26)),))</f>
        <v/>
      </c>
      <c r="D41" s="180" t="str">
        <f ca="1">IF(ROWS($2:26)&gt;COUNT(Dong1),"",OFFSET('131-TH'!D$1,SMALL(Dong1,ROWS($2:26)),))</f>
        <v/>
      </c>
      <c r="E41" s="173" t="str">
        <f ca="1">IF(ROWS($2:26)&gt;COUNT(Dong1),"",OFFSET('131-TH'!F$1,SMALL(Dong1,ROWS($2:26)),))</f>
        <v/>
      </c>
      <c r="F41" s="173" t="str">
        <f ca="1">IF(ROWS($2:26)&gt;COUNT(Dong1),"",OFFSET('131-TH'!G$1,SMALL(Dong1,ROWS($2:26)),))</f>
        <v/>
      </c>
      <c r="G41" s="173"/>
      <c r="H41" s="181" t="str">
        <f ca="1">IF(ROWS($2:26)&gt;COUNT(Dong1),"",OFFSET('131-TH'!H$1,SMALL(Dong1,ROWS($2:26)),))</f>
        <v/>
      </c>
      <c r="I41" s="173" t="str">
        <f ca="1">IF(ROWS($2:26)&gt;COUNT(Dong1),"",OFFSET('131-TH'!I$1,SMALL(Dong1,ROWS($2:26)),))</f>
        <v/>
      </c>
      <c r="J41" s="181" t="str">
        <f ca="1">IF(ROWS($2:26)&gt;COUNT(Dong1),"",OFFSET('131-TH'!J$1,SMALL(Dong1,ROWS($2:26)),))</f>
        <v/>
      </c>
      <c r="K41" s="173" t="str">
        <f ca="1">IF(ROWS($2:26)&gt;COUNT(Dong1),"",OFFSET('131-TH'!K$1,SMALL(Dong1,ROWS($2:26)),))</f>
        <v/>
      </c>
      <c r="L41" s="174">
        <f t="shared" ca="1" si="6"/>
        <v>0</v>
      </c>
      <c r="M41" s="74">
        <f t="shared" ca="1" si="7"/>
        <v>0</v>
      </c>
      <c r="N41" s="174">
        <f t="shared" ca="1" si="8"/>
        <v>0</v>
      </c>
      <c r="O41" s="74">
        <f t="shared" ca="1" si="9"/>
        <v>0</v>
      </c>
    </row>
    <row r="42" spans="1:15" s="61" customFormat="1" ht="16.5" customHeight="1">
      <c r="A42" s="71" t="str">
        <f t="shared" ca="1" si="5"/>
        <v/>
      </c>
      <c r="B42" s="72" t="str">
        <f ca="1">IF(ROWS($2:27)&gt;COUNT(Dong1),"",OFFSET('131-TH'!B$1,SMALL(Dong1,ROWS($2:27)),))</f>
        <v/>
      </c>
      <c r="C42" s="71" t="str">
        <f ca="1">IF(ROWS($2:27)&gt;COUNT(Dong1),"",OFFSET('131-TH'!C$1,SMALL(Dong1,ROWS($2:27)),))</f>
        <v/>
      </c>
      <c r="D42" s="180" t="str">
        <f ca="1">IF(ROWS($2:27)&gt;COUNT(Dong1),"",OFFSET('131-TH'!D$1,SMALL(Dong1,ROWS($2:27)),))</f>
        <v/>
      </c>
      <c r="E42" s="173" t="str">
        <f ca="1">IF(ROWS($2:27)&gt;COUNT(Dong1),"",OFFSET('131-TH'!F$1,SMALL(Dong1,ROWS($2:27)),))</f>
        <v/>
      </c>
      <c r="F42" s="173" t="str">
        <f ca="1">IF(ROWS($2:27)&gt;COUNT(Dong1),"",OFFSET('131-TH'!G$1,SMALL(Dong1,ROWS($2:27)),))</f>
        <v/>
      </c>
      <c r="G42" s="173"/>
      <c r="H42" s="181" t="str">
        <f ca="1">IF(ROWS($2:27)&gt;COUNT(Dong1),"",OFFSET('131-TH'!H$1,SMALL(Dong1,ROWS($2:27)),))</f>
        <v/>
      </c>
      <c r="I42" s="173" t="str">
        <f ca="1">IF(ROWS($2:27)&gt;COUNT(Dong1),"",OFFSET('131-TH'!I$1,SMALL(Dong1,ROWS($2:27)),))</f>
        <v/>
      </c>
      <c r="J42" s="181" t="str">
        <f ca="1">IF(ROWS($2:27)&gt;COUNT(Dong1),"",OFFSET('131-TH'!J$1,SMALL(Dong1,ROWS($2:27)),))</f>
        <v/>
      </c>
      <c r="K42" s="173" t="str">
        <f ca="1">IF(ROWS($2:27)&gt;COUNT(Dong1),"",OFFSET('131-TH'!K$1,SMALL(Dong1,ROWS($2:27)),))</f>
        <v/>
      </c>
      <c r="L42" s="174">
        <f t="shared" ca="1" si="6"/>
        <v>0</v>
      </c>
      <c r="M42" s="74">
        <f t="shared" ca="1" si="7"/>
        <v>0</v>
      </c>
      <c r="N42" s="174">
        <f t="shared" ca="1" si="8"/>
        <v>0</v>
      </c>
      <c r="O42" s="74">
        <f t="shared" ca="1" si="9"/>
        <v>0</v>
      </c>
    </row>
    <row r="43" spans="1:15" s="61" customFormat="1" ht="16.5" customHeight="1">
      <c r="A43" s="71" t="str">
        <f t="shared" ca="1" si="5"/>
        <v/>
      </c>
      <c r="B43" s="72" t="str">
        <f ca="1">IF(ROWS($2:28)&gt;COUNT(Dong1),"",OFFSET('131-TH'!B$1,SMALL(Dong1,ROWS($2:28)),))</f>
        <v/>
      </c>
      <c r="C43" s="71" t="str">
        <f ca="1">IF(ROWS($2:28)&gt;COUNT(Dong1),"",OFFSET('131-TH'!C$1,SMALL(Dong1,ROWS($2:28)),))</f>
        <v/>
      </c>
      <c r="D43" s="180" t="str">
        <f ca="1">IF(ROWS($2:28)&gt;COUNT(Dong1),"",OFFSET('131-TH'!D$1,SMALL(Dong1,ROWS($2:28)),))</f>
        <v/>
      </c>
      <c r="E43" s="173" t="str">
        <f ca="1">IF(ROWS($2:28)&gt;COUNT(Dong1),"",OFFSET('131-TH'!F$1,SMALL(Dong1,ROWS($2:28)),))</f>
        <v/>
      </c>
      <c r="F43" s="173" t="str">
        <f ca="1">IF(ROWS($2:28)&gt;COUNT(Dong1),"",OFFSET('131-TH'!G$1,SMALL(Dong1,ROWS($2:28)),))</f>
        <v/>
      </c>
      <c r="G43" s="173"/>
      <c r="H43" s="181" t="str">
        <f ca="1">IF(ROWS($2:28)&gt;COUNT(Dong1),"",OFFSET('131-TH'!H$1,SMALL(Dong1,ROWS($2:28)),))</f>
        <v/>
      </c>
      <c r="I43" s="173" t="str">
        <f ca="1">IF(ROWS($2:28)&gt;COUNT(Dong1),"",OFFSET('131-TH'!I$1,SMALL(Dong1,ROWS($2:28)),))</f>
        <v/>
      </c>
      <c r="J43" s="181" t="str">
        <f ca="1">IF(ROWS($2:28)&gt;COUNT(Dong1),"",OFFSET('131-TH'!J$1,SMALL(Dong1,ROWS($2:28)),))</f>
        <v/>
      </c>
      <c r="K43" s="173" t="str">
        <f ca="1">IF(ROWS($2:28)&gt;COUNT(Dong1),"",OFFSET('131-TH'!K$1,SMALL(Dong1,ROWS($2:28)),))</f>
        <v/>
      </c>
      <c r="L43" s="174">
        <f t="shared" ca="1" si="6"/>
        <v>0</v>
      </c>
      <c r="M43" s="74">
        <f t="shared" ca="1" si="7"/>
        <v>0</v>
      </c>
      <c r="N43" s="174">
        <f t="shared" ca="1" si="8"/>
        <v>0</v>
      </c>
      <c r="O43" s="74">
        <f t="shared" ca="1" si="9"/>
        <v>0</v>
      </c>
    </row>
    <row r="44" spans="1:15" s="61" customFormat="1" ht="16.5" customHeight="1">
      <c r="A44" s="71" t="str">
        <f t="shared" ca="1" si="5"/>
        <v/>
      </c>
      <c r="B44" s="72" t="str">
        <f ca="1">IF(ROWS($2:29)&gt;COUNT(Dong1),"",OFFSET('131-TH'!B$1,SMALL(Dong1,ROWS($2:29)),))</f>
        <v/>
      </c>
      <c r="C44" s="71" t="str">
        <f ca="1">IF(ROWS($2:29)&gt;COUNT(Dong1),"",OFFSET('131-TH'!C$1,SMALL(Dong1,ROWS($2:29)),))</f>
        <v/>
      </c>
      <c r="D44" s="180" t="str">
        <f ca="1">IF(ROWS($2:29)&gt;COUNT(Dong1),"",OFFSET('131-TH'!D$1,SMALL(Dong1,ROWS($2:29)),))</f>
        <v/>
      </c>
      <c r="E44" s="173" t="str">
        <f ca="1">IF(ROWS($2:29)&gt;COUNT(Dong1),"",OFFSET('131-TH'!F$1,SMALL(Dong1,ROWS($2:29)),))</f>
        <v/>
      </c>
      <c r="F44" s="173" t="str">
        <f ca="1">IF(ROWS($2:29)&gt;COUNT(Dong1),"",OFFSET('131-TH'!G$1,SMALL(Dong1,ROWS($2:29)),))</f>
        <v/>
      </c>
      <c r="G44" s="173"/>
      <c r="H44" s="181" t="str">
        <f ca="1">IF(ROWS($2:29)&gt;COUNT(Dong1),"",OFFSET('131-TH'!H$1,SMALL(Dong1,ROWS($2:29)),))</f>
        <v/>
      </c>
      <c r="I44" s="173" t="str">
        <f ca="1">IF(ROWS($2:29)&gt;COUNT(Dong1),"",OFFSET('131-TH'!I$1,SMALL(Dong1,ROWS($2:29)),))</f>
        <v/>
      </c>
      <c r="J44" s="181" t="str">
        <f ca="1">IF(ROWS($2:29)&gt;COUNT(Dong1),"",OFFSET('131-TH'!J$1,SMALL(Dong1,ROWS($2:29)),))</f>
        <v/>
      </c>
      <c r="K44" s="173" t="str">
        <f ca="1">IF(ROWS($2:29)&gt;COUNT(Dong1),"",OFFSET('131-TH'!K$1,SMALL(Dong1,ROWS($2:29)),))</f>
        <v/>
      </c>
      <c r="L44" s="174">
        <f t="shared" ca="1" si="6"/>
        <v>0</v>
      </c>
      <c r="M44" s="74">
        <f t="shared" ca="1" si="7"/>
        <v>0</v>
      </c>
      <c r="N44" s="174">
        <f t="shared" ca="1" si="8"/>
        <v>0</v>
      </c>
      <c r="O44" s="74">
        <f t="shared" ca="1" si="9"/>
        <v>0</v>
      </c>
    </row>
    <row r="45" spans="1:15" s="61" customFormat="1" ht="16.5" customHeight="1">
      <c r="A45" s="71" t="str">
        <f t="shared" ca="1" si="5"/>
        <v/>
      </c>
      <c r="B45" s="72" t="str">
        <f ca="1">IF(ROWS($2:30)&gt;COUNT(Dong1),"",OFFSET('131-TH'!B$1,SMALL(Dong1,ROWS($2:30)),))</f>
        <v/>
      </c>
      <c r="C45" s="71" t="str">
        <f ca="1">IF(ROWS($2:30)&gt;COUNT(Dong1),"",OFFSET('131-TH'!C$1,SMALL(Dong1,ROWS($2:30)),))</f>
        <v/>
      </c>
      <c r="D45" s="180" t="str">
        <f ca="1">IF(ROWS($2:30)&gt;COUNT(Dong1),"",OFFSET('131-TH'!D$1,SMALL(Dong1,ROWS($2:30)),))</f>
        <v/>
      </c>
      <c r="E45" s="173" t="str">
        <f ca="1">IF(ROWS($2:30)&gt;COUNT(Dong1),"",OFFSET('131-TH'!F$1,SMALL(Dong1,ROWS($2:30)),))</f>
        <v/>
      </c>
      <c r="F45" s="173" t="str">
        <f ca="1">IF(ROWS($2:30)&gt;COUNT(Dong1),"",OFFSET('131-TH'!G$1,SMALL(Dong1,ROWS($2:30)),))</f>
        <v/>
      </c>
      <c r="G45" s="173"/>
      <c r="H45" s="181" t="str">
        <f ca="1">IF(ROWS($2:30)&gt;COUNT(Dong1),"",OFFSET('131-TH'!H$1,SMALL(Dong1,ROWS($2:30)),))</f>
        <v/>
      </c>
      <c r="I45" s="173" t="str">
        <f ca="1">IF(ROWS($2:30)&gt;COUNT(Dong1),"",OFFSET('131-TH'!I$1,SMALL(Dong1,ROWS($2:30)),))</f>
        <v/>
      </c>
      <c r="J45" s="181" t="str">
        <f ca="1">IF(ROWS($2:30)&gt;COUNT(Dong1),"",OFFSET('131-TH'!J$1,SMALL(Dong1,ROWS($2:30)),))</f>
        <v/>
      </c>
      <c r="K45" s="173" t="str">
        <f ca="1">IF(ROWS($2:30)&gt;COUNT(Dong1),"",OFFSET('131-TH'!K$1,SMALL(Dong1,ROWS($2:30)),))</f>
        <v/>
      </c>
      <c r="L45" s="174">
        <f t="shared" ca="1" si="6"/>
        <v>0</v>
      </c>
      <c r="M45" s="74">
        <f t="shared" ca="1" si="7"/>
        <v>0</v>
      </c>
      <c r="N45" s="174">
        <f t="shared" ca="1" si="8"/>
        <v>0</v>
      </c>
      <c r="O45" s="74">
        <f t="shared" ca="1" si="9"/>
        <v>0</v>
      </c>
    </row>
    <row r="46" spans="1:15" s="61" customFormat="1" ht="16.5" customHeight="1">
      <c r="A46" s="71" t="str">
        <f t="shared" ca="1" si="5"/>
        <v/>
      </c>
      <c r="B46" s="72" t="str">
        <f ca="1">IF(ROWS($2:31)&gt;COUNT(Dong1),"",OFFSET('131-TH'!B$1,SMALL(Dong1,ROWS($2:31)),))</f>
        <v/>
      </c>
      <c r="C46" s="71" t="str">
        <f ca="1">IF(ROWS($2:31)&gt;COUNT(Dong1),"",OFFSET('131-TH'!C$1,SMALL(Dong1,ROWS($2:31)),))</f>
        <v/>
      </c>
      <c r="D46" s="180" t="str">
        <f ca="1">IF(ROWS($2:31)&gt;COUNT(Dong1),"",OFFSET('131-TH'!D$1,SMALL(Dong1,ROWS($2:31)),))</f>
        <v/>
      </c>
      <c r="E46" s="173" t="str">
        <f ca="1">IF(ROWS($2:31)&gt;COUNT(Dong1),"",OFFSET('131-TH'!F$1,SMALL(Dong1,ROWS($2:31)),))</f>
        <v/>
      </c>
      <c r="F46" s="173" t="str">
        <f ca="1">IF(ROWS($2:31)&gt;COUNT(Dong1),"",OFFSET('131-TH'!G$1,SMALL(Dong1,ROWS($2:31)),))</f>
        <v/>
      </c>
      <c r="G46" s="173"/>
      <c r="H46" s="181" t="str">
        <f ca="1">IF(ROWS($2:31)&gt;COUNT(Dong1),"",OFFSET('131-TH'!H$1,SMALL(Dong1,ROWS($2:31)),))</f>
        <v/>
      </c>
      <c r="I46" s="173" t="str">
        <f ca="1">IF(ROWS($2:31)&gt;COUNT(Dong1),"",OFFSET('131-TH'!I$1,SMALL(Dong1,ROWS($2:31)),))</f>
        <v/>
      </c>
      <c r="J46" s="181" t="str">
        <f ca="1">IF(ROWS($2:31)&gt;COUNT(Dong1),"",OFFSET('131-TH'!J$1,SMALL(Dong1,ROWS($2:31)),))</f>
        <v/>
      </c>
      <c r="K46" s="173" t="str">
        <f ca="1">IF(ROWS($2:31)&gt;COUNT(Dong1),"",OFFSET('131-TH'!K$1,SMALL(Dong1,ROWS($2:31)),))</f>
        <v/>
      </c>
      <c r="L46" s="174">
        <f t="shared" ca="1" si="6"/>
        <v>0</v>
      </c>
      <c r="M46" s="74">
        <f t="shared" ca="1" si="7"/>
        <v>0</v>
      </c>
      <c r="N46" s="174">
        <f t="shared" ca="1" si="8"/>
        <v>0</v>
      </c>
      <c r="O46" s="74">
        <f t="shared" ca="1" si="9"/>
        <v>0</v>
      </c>
    </row>
    <row r="47" spans="1:15" s="61" customFormat="1" ht="16.5" customHeight="1">
      <c r="A47" s="71" t="str">
        <f t="shared" ca="1" si="5"/>
        <v/>
      </c>
      <c r="B47" s="72" t="str">
        <f ca="1">IF(ROWS($2:32)&gt;COUNT(Dong1),"",OFFSET('131-TH'!B$1,SMALL(Dong1,ROWS($2:32)),))</f>
        <v/>
      </c>
      <c r="C47" s="71" t="str">
        <f ca="1">IF(ROWS($2:32)&gt;COUNT(Dong1),"",OFFSET('131-TH'!C$1,SMALL(Dong1,ROWS($2:32)),))</f>
        <v/>
      </c>
      <c r="D47" s="180" t="str">
        <f ca="1">IF(ROWS($2:32)&gt;COUNT(Dong1),"",OFFSET('131-TH'!D$1,SMALL(Dong1,ROWS($2:32)),))</f>
        <v/>
      </c>
      <c r="E47" s="173" t="str">
        <f ca="1">IF(ROWS($2:32)&gt;COUNT(Dong1),"",OFFSET('131-TH'!F$1,SMALL(Dong1,ROWS($2:32)),))</f>
        <v/>
      </c>
      <c r="F47" s="173" t="str">
        <f ca="1">IF(ROWS($2:32)&gt;COUNT(Dong1),"",OFFSET('131-TH'!G$1,SMALL(Dong1,ROWS($2:32)),))</f>
        <v/>
      </c>
      <c r="G47" s="173"/>
      <c r="H47" s="181" t="str">
        <f ca="1">IF(ROWS($2:32)&gt;COUNT(Dong1),"",OFFSET('131-TH'!H$1,SMALL(Dong1,ROWS($2:32)),))</f>
        <v/>
      </c>
      <c r="I47" s="173" t="str">
        <f ca="1">IF(ROWS($2:32)&gt;COUNT(Dong1),"",OFFSET('131-TH'!I$1,SMALL(Dong1,ROWS($2:32)),))</f>
        <v/>
      </c>
      <c r="J47" s="181" t="str">
        <f ca="1">IF(ROWS($2:32)&gt;COUNT(Dong1),"",OFFSET('131-TH'!J$1,SMALL(Dong1,ROWS($2:32)),))</f>
        <v/>
      </c>
      <c r="K47" s="173" t="str">
        <f ca="1">IF(ROWS($2:32)&gt;COUNT(Dong1),"",OFFSET('131-TH'!K$1,SMALL(Dong1,ROWS($2:32)),))</f>
        <v/>
      </c>
      <c r="L47" s="174">
        <f t="shared" ca="1" si="6"/>
        <v>0</v>
      </c>
      <c r="M47" s="74">
        <f t="shared" ca="1" si="7"/>
        <v>0</v>
      </c>
      <c r="N47" s="174">
        <f t="shared" ca="1" si="8"/>
        <v>0</v>
      </c>
      <c r="O47" s="74">
        <f t="shared" ca="1" si="9"/>
        <v>0</v>
      </c>
    </row>
    <row r="48" spans="1:15" s="61" customFormat="1" ht="16.5" customHeight="1">
      <c r="A48" s="71" t="str">
        <f t="shared" ca="1" si="5"/>
        <v/>
      </c>
      <c r="B48" s="72" t="str">
        <f ca="1">IF(ROWS($2:33)&gt;COUNT(Dong1),"",OFFSET('131-TH'!B$1,SMALL(Dong1,ROWS($2:33)),))</f>
        <v/>
      </c>
      <c r="C48" s="71" t="str">
        <f ca="1">IF(ROWS($2:33)&gt;COUNT(Dong1),"",OFFSET('131-TH'!C$1,SMALL(Dong1,ROWS($2:33)),))</f>
        <v/>
      </c>
      <c r="D48" s="180" t="str">
        <f ca="1">IF(ROWS($2:33)&gt;COUNT(Dong1),"",OFFSET('131-TH'!D$1,SMALL(Dong1,ROWS($2:33)),))</f>
        <v/>
      </c>
      <c r="E48" s="173" t="str">
        <f ca="1">IF(ROWS($2:33)&gt;COUNT(Dong1),"",OFFSET('131-TH'!F$1,SMALL(Dong1,ROWS($2:33)),))</f>
        <v/>
      </c>
      <c r="F48" s="173" t="str">
        <f ca="1">IF(ROWS($2:33)&gt;COUNT(Dong1),"",OFFSET('131-TH'!G$1,SMALL(Dong1,ROWS($2:33)),))</f>
        <v/>
      </c>
      <c r="G48" s="173"/>
      <c r="H48" s="181" t="str">
        <f ca="1">IF(ROWS($2:33)&gt;COUNT(Dong1),"",OFFSET('131-TH'!H$1,SMALL(Dong1,ROWS($2:33)),))</f>
        <v/>
      </c>
      <c r="I48" s="173" t="str">
        <f ca="1">IF(ROWS($2:33)&gt;COUNT(Dong1),"",OFFSET('131-TH'!I$1,SMALL(Dong1,ROWS($2:33)),))</f>
        <v/>
      </c>
      <c r="J48" s="181" t="str">
        <f ca="1">IF(ROWS($2:33)&gt;COUNT(Dong1),"",OFFSET('131-TH'!J$1,SMALL(Dong1,ROWS($2:33)),))</f>
        <v/>
      </c>
      <c r="K48" s="173" t="str">
        <f ca="1">IF(ROWS($2:33)&gt;COUNT(Dong1),"",OFFSET('131-TH'!K$1,SMALL(Dong1,ROWS($2:33)),))</f>
        <v/>
      </c>
      <c r="L48" s="174">
        <f t="shared" ca="1" si="6"/>
        <v>0</v>
      </c>
      <c r="M48" s="74">
        <f t="shared" ca="1" si="7"/>
        <v>0</v>
      </c>
      <c r="N48" s="174">
        <f t="shared" ca="1" si="8"/>
        <v>0</v>
      </c>
      <c r="O48" s="74">
        <f t="shared" ca="1" si="9"/>
        <v>0</v>
      </c>
    </row>
    <row r="49" spans="1:15" s="61" customFormat="1" ht="16.5" customHeight="1">
      <c r="A49" s="71" t="str">
        <f t="shared" ca="1" si="5"/>
        <v/>
      </c>
      <c r="B49" s="72" t="str">
        <f ca="1">IF(ROWS($2:34)&gt;COUNT(Dong1),"",OFFSET('131-TH'!B$1,SMALL(Dong1,ROWS($2:34)),))</f>
        <v/>
      </c>
      <c r="C49" s="71" t="str">
        <f ca="1">IF(ROWS($2:34)&gt;COUNT(Dong1),"",OFFSET('131-TH'!C$1,SMALL(Dong1,ROWS($2:34)),))</f>
        <v/>
      </c>
      <c r="D49" s="180" t="str">
        <f ca="1">IF(ROWS($2:34)&gt;COUNT(Dong1),"",OFFSET('131-TH'!D$1,SMALL(Dong1,ROWS($2:34)),))</f>
        <v/>
      </c>
      <c r="E49" s="173" t="str">
        <f ca="1">IF(ROWS($2:34)&gt;COUNT(Dong1),"",OFFSET('131-TH'!F$1,SMALL(Dong1,ROWS($2:34)),))</f>
        <v/>
      </c>
      <c r="F49" s="173" t="str">
        <f ca="1">IF(ROWS($2:34)&gt;COUNT(Dong1),"",OFFSET('131-TH'!G$1,SMALL(Dong1,ROWS($2:34)),))</f>
        <v/>
      </c>
      <c r="G49" s="173"/>
      <c r="H49" s="181" t="str">
        <f ca="1">IF(ROWS($2:34)&gt;COUNT(Dong1),"",OFFSET('131-TH'!H$1,SMALL(Dong1,ROWS($2:34)),))</f>
        <v/>
      </c>
      <c r="I49" s="173" t="str">
        <f ca="1">IF(ROWS($2:34)&gt;COUNT(Dong1),"",OFFSET('131-TH'!I$1,SMALL(Dong1,ROWS($2:34)),))</f>
        <v/>
      </c>
      <c r="J49" s="181" t="str">
        <f ca="1">IF(ROWS($2:34)&gt;COUNT(Dong1),"",OFFSET('131-TH'!J$1,SMALL(Dong1,ROWS($2:34)),))</f>
        <v/>
      </c>
      <c r="K49" s="173" t="str">
        <f ca="1">IF(ROWS($2:34)&gt;COUNT(Dong1),"",OFFSET('131-TH'!K$1,SMALL(Dong1,ROWS($2:34)),))</f>
        <v/>
      </c>
      <c r="L49" s="174">
        <f t="shared" ca="1" si="6"/>
        <v>0</v>
      </c>
      <c r="M49" s="74">
        <f t="shared" ca="1" si="7"/>
        <v>0</v>
      </c>
      <c r="N49" s="174">
        <f t="shared" ca="1" si="8"/>
        <v>0</v>
      </c>
      <c r="O49" s="74">
        <f t="shared" ca="1" si="9"/>
        <v>0</v>
      </c>
    </row>
    <row r="50" spans="1:15" s="61" customFormat="1" ht="16.5" customHeight="1">
      <c r="A50" s="71" t="str">
        <f t="shared" ca="1" si="5"/>
        <v/>
      </c>
      <c r="B50" s="72" t="str">
        <f ca="1">IF(ROWS($2:35)&gt;COUNT(Dong1),"",OFFSET('131-TH'!B$1,SMALL(Dong1,ROWS($2:35)),))</f>
        <v/>
      </c>
      <c r="C50" s="71" t="str">
        <f ca="1">IF(ROWS($2:35)&gt;COUNT(Dong1),"",OFFSET('131-TH'!C$1,SMALL(Dong1,ROWS($2:35)),))</f>
        <v/>
      </c>
      <c r="D50" s="180" t="str">
        <f ca="1">IF(ROWS($2:35)&gt;COUNT(Dong1),"",OFFSET('131-TH'!D$1,SMALL(Dong1,ROWS($2:35)),))</f>
        <v/>
      </c>
      <c r="E50" s="173" t="str">
        <f ca="1">IF(ROWS($2:35)&gt;COUNT(Dong1),"",OFFSET('131-TH'!F$1,SMALL(Dong1,ROWS($2:35)),))</f>
        <v/>
      </c>
      <c r="F50" s="173" t="str">
        <f ca="1">IF(ROWS($2:35)&gt;COUNT(Dong1),"",OFFSET('131-TH'!G$1,SMALL(Dong1,ROWS($2:35)),))</f>
        <v/>
      </c>
      <c r="G50" s="173"/>
      <c r="H50" s="181" t="str">
        <f ca="1">IF(ROWS($2:35)&gt;COUNT(Dong1),"",OFFSET('131-TH'!H$1,SMALL(Dong1,ROWS($2:35)),))</f>
        <v/>
      </c>
      <c r="I50" s="173" t="str">
        <f ca="1">IF(ROWS($2:35)&gt;COUNT(Dong1),"",OFFSET('131-TH'!I$1,SMALL(Dong1,ROWS($2:35)),))</f>
        <v/>
      </c>
      <c r="J50" s="181" t="str">
        <f ca="1">IF(ROWS($2:35)&gt;COUNT(Dong1),"",OFFSET('131-TH'!J$1,SMALL(Dong1,ROWS($2:35)),))</f>
        <v/>
      </c>
      <c r="K50" s="173" t="str">
        <f ca="1">IF(ROWS($2:35)&gt;COUNT(Dong1),"",OFFSET('131-TH'!K$1,SMALL(Dong1,ROWS($2:35)),))</f>
        <v/>
      </c>
      <c r="L50" s="174">
        <f t="shared" ca="1" si="6"/>
        <v>0</v>
      </c>
      <c r="M50" s="74">
        <f t="shared" ca="1" si="7"/>
        <v>0</v>
      </c>
      <c r="N50" s="174">
        <f t="shared" ca="1" si="8"/>
        <v>0</v>
      </c>
      <c r="O50" s="74">
        <f t="shared" ca="1" si="9"/>
        <v>0</v>
      </c>
    </row>
    <row r="51" spans="1:15" s="61" customFormat="1" ht="16.5" customHeight="1">
      <c r="A51" s="71" t="str">
        <f t="shared" ca="1" si="5"/>
        <v/>
      </c>
      <c r="B51" s="72" t="str">
        <f ca="1">IF(ROWS($2:36)&gt;COUNT(Dong1),"",OFFSET('131-TH'!B$1,SMALL(Dong1,ROWS($2:36)),))</f>
        <v/>
      </c>
      <c r="C51" s="71" t="str">
        <f ca="1">IF(ROWS($2:36)&gt;COUNT(Dong1),"",OFFSET('131-TH'!C$1,SMALL(Dong1,ROWS($2:36)),))</f>
        <v/>
      </c>
      <c r="D51" s="180" t="str">
        <f ca="1">IF(ROWS($2:36)&gt;COUNT(Dong1),"",OFFSET('131-TH'!D$1,SMALL(Dong1,ROWS($2:36)),))</f>
        <v/>
      </c>
      <c r="E51" s="173" t="str">
        <f ca="1">IF(ROWS($2:36)&gt;COUNT(Dong1),"",OFFSET('131-TH'!F$1,SMALL(Dong1,ROWS($2:36)),))</f>
        <v/>
      </c>
      <c r="F51" s="173" t="str">
        <f ca="1">IF(ROWS($2:36)&gt;COUNT(Dong1),"",OFFSET('131-TH'!G$1,SMALL(Dong1,ROWS($2:36)),))</f>
        <v/>
      </c>
      <c r="G51" s="173"/>
      <c r="H51" s="181" t="str">
        <f ca="1">IF(ROWS($2:36)&gt;COUNT(Dong1),"",OFFSET('131-TH'!H$1,SMALL(Dong1,ROWS($2:36)),))</f>
        <v/>
      </c>
      <c r="I51" s="173" t="str">
        <f ca="1">IF(ROWS($2:36)&gt;COUNT(Dong1),"",OFFSET('131-TH'!I$1,SMALL(Dong1,ROWS($2:36)),))</f>
        <v/>
      </c>
      <c r="J51" s="181" t="str">
        <f ca="1">IF(ROWS($2:36)&gt;COUNT(Dong1),"",OFFSET('131-TH'!J$1,SMALL(Dong1,ROWS($2:36)),))</f>
        <v/>
      </c>
      <c r="K51" s="173" t="str">
        <f ca="1">IF(ROWS($2:36)&gt;COUNT(Dong1),"",OFFSET('131-TH'!K$1,SMALL(Dong1,ROWS($2:36)),))</f>
        <v/>
      </c>
      <c r="L51" s="174">
        <f t="shared" ca="1" si="6"/>
        <v>0</v>
      </c>
      <c r="M51" s="74">
        <f t="shared" ca="1" si="7"/>
        <v>0</v>
      </c>
      <c r="N51" s="174">
        <f t="shared" ca="1" si="8"/>
        <v>0</v>
      </c>
      <c r="O51" s="74">
        <f t="shared" ca="1" si="9"/>
        <v>0</v>
      </c>
    </row>
    <row r="52" spans="1:15" s="61" customFormat="1" ht="16.5" customHeight="1">
      <c r="A52" s="71" t="str">
        <f t="shared" ca="1" si="5"/>
        <v/>
      </c>
      <c r="B52" s="72" t="str">
        <f ca="1">IF(ROWS($2:37)&gt;COUNT(Dong1),"",OFFSET('131-TH'!B$1,SMALL(Dong1,ROWS($2:37)),))</f>
        <v/>
      </c>
      <c r="C52" s="71" t="str">
        <f ca="1">IF(ROWS($2:37)&gt;COUNT(Dong1),"",OFFSET('131-TH'!C$1,SMALL(Dong1,ROWS($2:37)),))</f>
        <v/>
      </c>
      <c r="D52" s="180" t="str">
        <f ca="1">IF(ROWS($2:37)&gt;COUNT(Dong1),"",OFFSET('131-TH'!D$1,SMALL(Dong1,ROWS($2:37)),))</f>
        <v/>
      </c>
      <c r="E52" s="173" t="str">
        <f ca="1">IF(ROWS($2:37)&gt;COUNT(Dong1),"",OFFSET('131-TH'!F$1,SMALL(Dong1,ROWS($2:37)),))</f>
        <v/>
      </c>
      <c r="F52" s="173" t="str">
        <f ca="1">IF(ROWS($2:37)&gt;COUNT(Dong1),"",OFFSET('131-TH'!G$1,SMALL(Dong1,ROWS($2:37)),))</f>
        <v/>
      </c>
      <c r="G52" s="173"/>
      <c r="H52" s="181" t="str">
        <f ca="1">IF(ROWS($2:37)&gt;COUNT(Dong1),"",OFFSET('131-TH'!H$1,SMALL(Dong1,ROWS($2:37)),))</f>
        <v/>
      </c>
      <c r="I52" s="173" t="str">
        <f ca="1">IF(ROWS($2:37)&gt;COUNT(Dong1),"",OFFSET('131-TH'!I$1,SMALL(Dong1,ROWS($2:37)),))</f>
        <v/>
      </c>
      <c r="J52" s="181" t="str">
        <f ca="1">IF(ROWS($2:37)&gt;COUNT(Dong1),"",OFFSET('131-TH'!J$1,SMALL(Dong1,ROWS($2:37)),))</f>
        <v/>
      </c>
      <c r="K52" s="173" t="str">
        <f ca="1">IF(ROWS($2:37)&gt;COUNT(Dong1),"",OFFSET('131-TH'!K$1,SMALL(Dong1,ROWS($2:37)),))</f>
        <v/>
      </c>
      <c r="L52" s="174">
        <f t="shared" ca="1" si="6"/>
        <v>0</v>
      </c>
      <c r="M52" s="74">
        <f t="shared" ca="1" si="7"/>
        <v>0</v>
      </c>
      <c r="N52" s="174">
        <f t="shared" ca="1" si="8"/>
        <v>0</v>
      </c>
      <c r="O52" s="74">
        <f t="shared" ca="1" si="9"/>
        <v>0</v>
      </c>
    </row>
    <row r="53" spans="1:15" s="61" customFormat="1" ht="16.5" customHeight="1">
      <c r="A53" s="71" t="str">
        <f t="shared" ca="1" si="5"/>
        <v/>
      </c>
      <c r="B53" s="72" t="str">
        <f ca="1">IF(ROWS($2:38)&gt;COUNT(Dong1),"",OFFSET('131-TH'!B$1,SMALL(Dong1,ROWS($2:38)),))</f>
        <v/>
      </c>
      <c r="C53" s="71" t="str">
        <f ca="1">IF(ROWS($2:38)&gt;COUNT(Dong1),"",OFFSET('131-TH'!C$1,SMALL(Dong1,ROWS($2:38)),))</f>
        <v/>
      </c>
      <c r="D53" s="180" t="str">
        <f ca="1">IF(ROWS($2:38)&gt;COUNT(Dong1),"",OFFSET('131-TH'!D$1,SMALL(Dong1,ROWS($2:38)),))</f>
        <v/>
      </c>
      <c r="E53" s="173" t="str">
        <f ca="1">IF(ROWS($2:38)&gt;COUNT(Dong1),"",OFFSET('131-TH'!F$1,SMALL(Dong1,ROWS($2:38)),))</f>
        <v/>
      </c>
      <c r="F53" s="173" t="str">
        <f ca="1">IF(ROWS($2:38)&gt;COUNT(Dong1),"",OFFSET('131-TH'!G$1,SMALL(Dong1,ROWS($2:38)),))</f>
        <v/>
      </c>
      <c r="G53" s="173"/>
      <c r="H53" s="181" t="str">
        <f ca="1">IF(ROWS($2:38)&gt;COUNT(Dong1),"",OFFSET('131-TH'!H$1,SMALL(Dong1,ROWS($2:38)),))</f>
        <v/>
      </c>
      <c r="I53" s="173" t="str">
        <f ca="1">IF(ROWS($2:38)&gt;COUNT(Dong1),"",OFFSET('131-TH'!I$1,SMALL(Dong1,ROWS($2:38)),))</f>
        <v/>
      </c>
      <c r="J53" s="181" t="str">
        <f ca="1">IF(ROWS($2:38)&gt;COUNT(Dong1),"",OFFSET('131-TH'!J$1,SMALL(Dong1,ROWS($2:38)),))</f>
        <v/>
      </c>
      <c r="K53" s="173" t="str">
        <f ca="1">IF(ROWS($2:38)&gt;COUNT(Dong1),"",OFFSET('131-TH'!K$1,SMALL(Dong1,ROWS($2:38)),))</f>
        <v/>
      </c>
      <c r="L53" s="174">
        <f t="shared" ca="1" si="6"/>
        <v>0</v>
      </c>
      <c r="M53" s="74">
        <f t="shared" ca="1" si="7"/>
        <v>0</v>
      </c>
      <c r="N53" s="174">
        <f t="shared" ca="1" si="8"/>
        <v>0</v>
      </c>
      <c r="O53" s="74">
        <f t="shared" ca="1" si="9"/>
        <v>0</v>
      </c>
    </row>
    <row r="54" spans="1:15" s="61" customFormat="1" ht="16.5" customHeight="1">
      <c r="A54" s="71" t="str">
        <f t="shared" ca="1" si="5"/>
        <v/>
      </c>
      <c r="B54" s="72" t="str">
        <f ca="1">IF(ROWS($2:39)&gt;COUNT(Dong1),"",OFFSET('131-TH'!B$1,SMALL(Dong1,ROWS($2:39)),))</f>
        <v/>
      </c>
      <c r="C54" s="71" t="str">
        <f ca="1">IF(ROWS($2:39)&gt;COUNT(Dong1),"",OFFSET('131-TH'!C$1,SMALL(Dong1,ROWS($2:39)),))</f>
        <v/>
      </c>
      <c r="D54" s="180" t="str">
        <f ca="1">IF(ROWS($2:39)&gt;COUNT(Dong1),"",OFFSET('131-TH'!D$1,SMALL(Dong1,ROWS($2:39)),))</f>
        <v/>
      </c>
      <c r="E54" s="173" t="str">
        <f ca="1">IF(ROWS($2:39)&gt;COUNT(Dong1),"",OFFSET('131-TH'!F$1,SMALL(Dong1,ROWS($2:39)),))</f>
        <v/>
      </c>
      <c r="F54" s="173" t="str">
        <f ca="1">IF(ROWS($2:39)&gt;COUNT(Dong1),"",OFFSET('131-TH'!G$1,SMALL(Dong1,ROWS($2:39)),))</f>
        <v/>
      </c>
      <c r="G54" s="173"/>
      <c r="H54" s="181" t="str">
        <f ca="1">IF(ROWS($2:39)&gt;COUNT(Dong1),"",OFFSET('131-TH'!H$1,SMALL(Dong1,ROWS($2:39)),))</f>
        <v/>
      </c>
      <c r="I54" s="173" t="str">
        <f ca="1">IF(ROWS($2:39)&gt;COUNT(Dong1),"",OFFSET('131-TH'!I$1,SMALL(Dong1,ROWS($2:39)),))</f>
        <v/>
      </c>
      <c r="J54" s="181" t="str">
        <f ca="1">IF(ROWS($2:39)&gt;COUNT(Dong1),"",OFFSET('131-TH'!J$1,SMALL(Dong1,ROWS($2:39)),))</f>
        <v/>
      </c>
      <c r="K54" s="173" t="str">
        <f ca="1">IF(ROWS($2:39)&gt;COUNT(Dong1),"",OFFSET('131-TH'!K$1,SMALL(Dong1,ROWS($2:39)),))</f>
        <v/>
      </c>
      <c r="L54" s="174">
        <f t="shared" ca="1" si="6"/>
        <v>0</v>
      </c>
      <c r="M54" s="74">
        <f t="shared" ca="1" si="7"/>
        <v>0</v>
      </c>
      <c r="N54" s="174">
        <f t="shared" ca="1" si="8"/>
        <v>0</v>
      </c>
      <c r="O54" s="74">
        <f t="shared" ca="1" si="9"/>
        <v>0</v>
      </c>
    </row>
    <row r="55" spans="1:15" s="61" customFormat="1" ht="16.5" customHeight="1">
      <c r="A55" s="71" t="str">
        <f t="shared" ca="1" si="5"/>
        <v/>
      </c>
      <c r="B55" s="72" t="str">
        <f ca="1">IF(ROWS($2:40)&gt;COUNT(Dong1),"",OFFSET('131-TH'!B$1,SMALL(Dong1,ROWS($2:40)),))</f>
        <v/>
      </c>
      <c r="C55" s="71" t="str">
        <f ca="1">IF(ROWS($2:40)&gt;COUNT(Dong1),"",OFFSET('131-TH'!C$1,SMALL(Dong1,ROWS($2:40)),))</f>
        <v/>
      </c>
      <c r="D55" s="180" t="str">
        <f ca="1">IF(ROWS($2:40)&gt;COUNT(Dong1),"",OFFSET('131-TH'!D$1,SMALL(Dong1,ROWS($2:40)),))</f>
        <v/>
      </c>
      <c r="E55" s="173" t="str">
        <f ca="1">IF(ROWS($2:40)&gt;COUNT(Dong1),"",OFFSET('131-TH'!F$1,SMALL(Dong1,ROWS($2:40)),))</f>
        <v/>
      </c>
      <c r="F55" s="173" t="str">
        <f ca="1">IF(ROWS($2:40)&gt;COUNT(Dong1),"",OFFSET('131-TH'!G$1,SMALL(Dong1,ROWS($2:40)),))</f>
        <v/>
      </c>
      <c r="G55" s="173"/>
      <c r="H55" s="181" t="str">
        <f ca="1">IF(ROWS($2:40)&gt;COUNT(Dong1),"",OFFSET('131-TH'!H$1,SMALL(Dong1,ROWS($2:40)),))</f>
        <v/>
      </c>
      <c r="I55" s="173" t="str">
        <f ca="1">IF(ROWS($2:40)&gt;COUNT(Dong1),"",OFFSET('131-TH'!I$1,SMALL(Dong1,ROWS($2:40)),))</f>
        <v/>
      </c>
      <c r="J55" s="181" t="str">
        <f ca="1">IF(ROWS($2:40)&gt;COUNT(Dong1),"",OFFSET('131-TH'!J$1,SMALL(Dong1,ROWS($2:40)),))</f>
        <v/>
      </c>
      <c r="K55" s="173" t="str">
        <f ca="1">IF(ROWS($2:40)&gt;COUNT(Dong1),"",OFFSET('131-TH'!K$1,SMALL(Dong1,ROWS($2:40)),))</f>
        <v/>
      </c>
      <c r="L55" s="174">
        <f t="shared" ca="1" si="6"/>
        <v>0</v>
      </c>
      <c r="M55" s="74">
        <f t="shared" ca="1" si="7"/>
        <v>0</v>
      </c>
      <c r="N55" s="174">
        <f t="shared" ca="1" si="8"/>
        <v>0</v>
      </c>
      <c r="O55" s="74">
        <f t="shared" ca="1" si="9"/>
        <v>0</v>
      </c>
    </row>
    <row r="56" spans="1:15" s="61" customFormat="1" ht="16.5" customHeight="1">
      <c r="A56" s="71" t="str">
        <f t="shared" ca="1" si="5"/>
        <v/>
      </c>
      <c r="B56" s="72" t="str">
        <f ca="1">IF(ROWS($2:41)&gt;COUNT(Dong1),"",OFFSET('131-TH'!B$1,SMALL(Dong1,ROWS($2:41)),))</f>
        <v/>
      </c>
      <c r="C56" s="71" t="str">
        <f ca="1">IF(ROWS($2:41)&gt;COUNT(Dong1),"",OFFSET('131-TH'!C$1,SMALL(Dong1,ROWS($2:41)),))</f>
        <v/>
      </c>
      <c r="D56" s="180" t="str">
        <f ca="1">IF(ROWS($2:41)&gt;COUNT(Dong1),"",OFFSET('131-TH'!D$1,SMALL(Dong1,ROWS($2:41)),))</f>
        <v/>
      </c>
      <c r="E56" s="173" t="str">
        <f ca="1">IF(ROWS($2:41)&gt;COUNT(Dong1),"",OFFSET('131-TH'!F$1,SMALL(Dong1,ROWS($2:41)),))</f>
        <v/>
      </c>
      <c r="F56" s="173" t="str">
        <f ca="1">IF(ROWS($2:41)&gt;COUNT(Dong1),"",OFFSET('131-TH'!G$1,SMALL(Dong1,ROWS($2:41)),))</f>
        <v/>
      </c>
      <c r="G56" s="173"/>
      <c r="H56" s="181" t="str">
        <f ca="1">IF(ROWS($2:41)&gt;COUNT(Dong1),"",OFFSET('131-TH'!H$1,SMALL(Dong1,ROWS($2:41)),))</f>
        <v/>
      </c>
      <c r="I56" s="173" t="str">
        <f ca="1">IF(ROWS($2:41)&gt;COUNT(Dong1),"",OFFSET('131-TH'!I$1,SMALL(Dong1,ROWS($2:41)),))</f>
        <v/>
      </c>
      <c r="J56" s="181" t="str">
        <f ca="1">IF(ROWS($2:41)&gt;COUNT(Dong1),"",OFFSET('131-TH'!J$1,SMALL(Dong1,ROWS($2:41)),))</f>
        <v/>
      </c>
      <c r="K56" s="173" t="str">
        <f ca="1">IF(ROWS($2:41)&gt;COUNT(Dong1),"",OFFSET('131-TH'!K$1,SMALL(Dong1,ROWS($2:41)),))</f>
        <v/>
      </c>
      <c r="L56" s="174">
        <f t="shared" ca="1" si="6"/>
        <v>0</v>
      </c>
      <c r="M56" s="74">
        <f t="shared" ca="1" si="7"/>
        <v>0</v>
      </c>
      <c r="N56" s="174">
        <f t="shared" ca="1" si="8"/>
        <v>0</v>
      </c>
      <c r="O56" s="74">
        <f t="shared" ca="1" si="9"/>
        <v>0</v>
      </c>
    </row>
    <row r="57" spans="1:15" s="61" customFormat="1" ht="16.5" customHeight="1">
      <c r="A57" s="71" t="str">
        <f t="shared" ca="1" si="5"/>
        <v/>
      </c>
      <c r="B57" s="72" t="str">
        <f ca="1">IF(ROWS($2:42)&gt;COUNT(Dong1),"",OFFSET('131-TH'!B$1,SMALL(Dong1,ROWS($2:42)),))</f>
        <v/>
      </c>
      <c r="C57" s="71" t="str">
        <f ca="1">IF(ROWS($2:42)&gt;COUNT(Dong1),"",OFFSET('131-TH'!C$1,SMALL(Dong1,ROWS($2:42)),))</f>
        <v/>
      </c>
      <c r="D57" s="180" t="str">
        <f ca="1">IF(ROWS($2:42)&gt;COUNT(Dong1),"",OFFSET('131-TH'!D$1,SMALL(Dong1,ROWS($2:42)),))</f>
        <v/>
      </c>
      <c r="E57" s="173" t="str">
        <f ca="1">IF(ROWS($2:42)&gt;COUNT(Dong1),"",OFFSET('131-TH'!F$1,SMALL(Dong1,ROWS($2:42)),))</f>
        <v/>
      </c>
      <c r="F57" s="173" t="str">
        <f ca="1">IF(ROWS($2:42)&gt;COUNT(Dong1),"",OFFSET('131-TH'!G$1,SMALL(Dong1,ROWS($2:42)),))</f>
        <v/>
      </c>
      <c r="G57" s="173"/>
      <c r="H57" s="181" t="str">
        <f ca="1">IF(ROWS($2:42)&gt;COUNT(Dong1),"",OFFSET('131-TH'!H$1,SMALL(Dong1,ROWS($2:42)),))</f>
        <v/>
      </c>
      <c r="I57" s="173" t="str">
        <f ca="1">IF(ROWS($2:42)&gt;COUNT(Dong1),"",OFFSET('131-TH'!I$1,SMALL(Dong1,ROWS($2:42)),))</f>
        <v/>
      </c>
      <c r="J57" s="181" t="str">
        <f ca="1">IF(ROWS($2:42)&gt;COUNT(Dong1),"",OFFSET('131-TH'!J$1,SMALL(Dong1,ROWS($2:42)),))</f>
        <v/>
      </c>
      <c r="K57" s="173" t="str">
        <f ca="1">IF(ROWS($2:42)&gt;COUNT(Dong1),"",OFFSET('131-TH'!K$1,SMALL(Dong1,ROWS($2:42)),))</f>
        <v/>
      </c>
      <c r="L57" s="174">
        <f t="shared" ca="1" si="6"/>
        <v>0</v>
      </c>
      <c r="M57" s="74">
        <f t="shared" ca="1" si="7"/>
        <v>0</v>
      </c>
      <c r="N57" s="174">
        <f t="shared" ca="1" si="8"/>
        <v>0</v>
      </c>
      <c r="O57" s="74">
        <f t="shared" ca="1" si="9"/>
        <v>0</v>
      </c>
    </row>
    <row r="58" spans="1:15" s="61" customFormat="1" ht="16.5" customHeight="1">
      <c r="A58" s="71" t="str">
        <f t="shared" ref="A58:A74" ca="1" si="10">IF(C58&lt;&gt;"",C58,"")</f>
        <v/>
      </c>
      <c r="B58" s="72" t="str">
        <f ca="1">IF(ROWS($2:43)&gt;COUNT(Dong1),"",OFFSET('131-TH'!B$1,SMALL(Dong1,ROWS($2:43)),))</f>
        <v/>
      </c>
      <c r="C58" s="71" t="str">
        <f ca="1">IF(ROWS($2:43)&gt;COUNT(Dong1),"",OFFSET('131-TH'!C$1,SMALL(Dong1,ROWS($2:43)),))</f>
        <v/>
      </c>
      <c r="D58" s="180" t="str">
        <f ca="1">IF(ROWS($2:43)&gt;COUNT(Dong1),"",OFFSET('131-TH'!D$1,SMALL(Dong1,ROWS($2:43)),))</f>
        <v/>
      </c>
      <c r="E58" s="173" t="str">
        <f ca="1">IF(ROWS($2:43)&gt;COUNT(Dong1),"",OFFSET('131-TH'!F$1,SMALL(Dong1,ROWS($2:43)),))</f>
        <v/>
      </c>
      <c r="F58" s="173" t="str">
        <f ca="1">IF(ROWS($2:43)&gt;COUNT(Dong1),"",OFFSET('131-TH'!G$1,SMALL(Dong1,ROWS($2:43)),))</f>
        <v/>
      </c>
      <c r="G58" s="173"/>
      <c r="H58" s="181" t="str">
        <f ca="1">IF(ROWS($2:43)&gt;COUNT(Dong1),"",OFFSET('131-TH'!H$1,SMALL(Dong1,ROWS($2:43)),))</f>
        <v/>
      </c>
      <c r="I58" s="173" t="str">
        <f ca="1">IF(ROWS($2:43)&gt;COUNT(Dong1),"",OFFSET('131-TH'!I$1,SMALL(Dong1,ROWS($2:43)),))</f>
        <v/>
      </c>
      <c r="J58" s="181" t="str">
        <f ca="1">IF(ROWS($2:43)&gt;COUNT(Dong1),"",OFFSET('131-TH'!J$1,SMALL(Dong1,ROWS($2:43)),))</f>
        <v/>
      </c>
      <c r="K58" s="173" t="str">
        <f ca="1">IF(ROWS($2:43)&gt;COUNT(Dong1),"",OFFSET('131-TH'!K$1,SMALL(Dong1,ROWS($2:43)),))</f>
        <v/>
      </c>
      <c r="L58" s="174">
        <f t="shared" ref="L58:L74" ca="1" si="11">IF(D58&lt;&gt;"",ROUND(MAX(L57+H58-J58-N57,0),2),0)</f>
        <v>0</v>
      </c>
      <c r="M58" s="74">
        <f t="shared" ref="M58:M74" ca="1" si="12">IF(D58&lt;&gt;"",MAX(M57-O57+I58-K58,0),0)</f>
        <v>0</v>
      </c>
      <c r="N58" s="174">
        <f t="shared" ref="N58:N74" ca="1" si="13">IF(D58&lt;&gt;"",ROUND(MAX(N57+J58-H58-L57,0),2),0)</f>
        <v>0</v>
      </c>
      <c r="O58" s="74">
        <f t="shared" ref="O58:O74" ca="1" si="14">IF(D58&lt;&gt;"",MAX(O57-M57+K58-I58,0),0)</f>
        <v>0</v>
      </c>
    </row>
    <row r="59" spans="1:15" s="61" customFormat="1" ht="16.5" customHeight="1">
      <c r="A59" s="71" t="str">
        <f t="shared" ca="1" si="10"/>
        <v/>
      </c>
      <c r="B59" s="72" t="str">
        <f ca="1">IF(ROWS($2:44)&gt;COUNT(Dong1),"",OFFSET('131-TH'!B$1,SMALL(Dong1,ROWS($2:44)),))</f>
        <v/>
      </c>
      <c r="C59" s="71" t="str">
        <f ca="1">IF(ROWS($2:44)&gt;COUNT(Dong1),"",OFFSET('131-TH'!C$1,SMALL(Dong1,ROWS($2:44)),))</f>
        <v/>
      </c>
      <c r="D59" s="180" t="str">
        <f ca="1">IF(ROWS($2:44)&gt;COUNT(Dong1),"",OFFSET('131-TH'!D$1,SMALL(Dong1,ROWS($2:44)),))</f>
        <v/>
      </c>
      <c r="E59" s="173" t="str">
        <f ca="1">IF(ROWS($2:44)&gt;COUNT(Dong1),"",OFFSET('131-TH'!F$1,SMALL(Dong1,ROWS($2:44)),))</f>
        <v/>
      </c>
      <c r="F59" s="173" t="str">
        <f ca="1">IF(ROWS($2:44)&gt;COUNT(Dong1),"",OFFSET('131-TH'!G$1,SMALL(Dong1,ROWS($2:44)),))</f>
        <v/>
      </c>
      <c r="G59" s="173"/>
      <c r="H59" s="181" t="str">
        <f ca="1">IF(ROWS($2:44)&gt;COUNT(Dong1),"",OFFSET('131-TH'!H$1,SMALL(Dong1,ROWS($2:44)),))</f>
        <v/>
      </c>
      <c r="I59" s="173" t="str">
        <f ca="1">IF(ROWS($2:44)&gt;COUNT(Dong1),"",OFFSET('131-TH'!I$1,SMALL(Dong1,ROWS($2:44)),))</f>
        <v/>
      </c>
      <c r="J59" s="181" t="str">
        <f ca="1">IF(ROWS($2:44)&gt;COUNT(Dong1),"",OFFSET('131-TH'!J$1,SMALL(Dong1,ROWS($2:44)),))</f>
        <v/>
      </c>
      <c r="K59" s="173" t="str">
        <f ca="1">IF(ROWS($2:44)&gt;COUNT(Dong1),"",OFFSET('131-TH'!K$1,SMALL(Dong1,ROWS($2:44)),))</f>
        <v/>
      </c>
      <c r="L59" s="174">
        <f t="shared" ca="1" si="11"/>
        <v>0</v>
      </c>
      <c r="M59" s="74">
        <f t="shared" ca="1" si="12"/>
        <v>0</v>
      </c>
      <c r="N59" s="174">
        <f t="shared" ca="1" si="13"/>
        <v>0</v>
      </c>
      <c r="O59" s="74">
        <f t="shared" ca="1" si="14"/>
        <v>0</v>
      </c>
    </row>
    <row r="60" spans="1:15" s="61" customFormat="1" ht="16.5" customHeight="1">
      <c r="A60" s="71" t="str">
        <f t="shared" ca="1" si="10"/>
        <v/>
      </c>
      <c r="B60" s="72" t="str">
        <f ca="1">IF(ROWS($2:45)&gt;COUNT(Dong1),"",OFFSET('131-TH'!B$1,SMALL(Dong1,ROWS($2:45)),))</f>
        <v/>
      </c>
      <c r="C60" s="71" t="str">
        <f ca="1">IF(ROWS($2:45)&gt;COUNT(Dong1),"",OFFSET('131-TH'!C$1,SMALL(Dong1,ROWS($2:45)),))</f>
        <v/>
      </c>
      <c r="D60" s="180" t="str">
        <f ca="1">IF(ROWS($2:45)&gt;COUNT(Dong1),"",OFFSET('131-TH'!D$1,SMALL(Dong1,ROWS($2:45)),))</f>
        <v/>
      </c>
      <c r="E60" s="173" t="str">
        <f ca="1">IF(ROWS($2:45)&gt;COUNT(Dong1),"",OFFSET('131-TH'!F$1,SMALL(Dong1,ROWS($2:45)),))</f>
        <v/>
      </c>
      <c r="F60" s="173" t="str">
        <f ca="1">IF(ROWS($2:45)&gt;COUNT(Dong1),"",OFFSET('131-TH'!G$1,SMALL(Dong1,ROWS($2:45)),))</f>
        <v/>
      </c>
      <c r="G60" s="173"/>
      <c r="H60" s="181" t="str">
        <f ca="1">IF(ROWS($2:45)&gt;COUNT(Dong1),"",OFFSET('131-TH'!H$1,SMALL(Dong1,ROWS($2:45)),))</f>
        <v/>
      </c>
      <c r="I60" s="173" t="str">
        <f ca="1">IF(ROWS($2:45)&gt;COUNT(Dong1),"",OFFSET('131-TH'!I$1,SMALL(Dong1,ROWS($2:45)),))</f>
        <v/>
      </c>
      <c r="J60" s="181" t="str">
        <f ca="1">IF(ROWS($2:45)&gt;COUNT(Dong1),"",OFFSET('131-TH'!J$1,SMALL(Dong1,ROWS($2:45)),))</f>
        <v/>
      </c>
      <c r="K60" s="173" t="str">
        <f ca="1">IF(ROWS($2:45)&gt;COUNT(Dong1),"",OFFSET('131-TH'!K$1,SMALL(Dong1,ROWS($2:45)),))</f>
        <v/>
      </c>
      <c r="L60" s="174">
        <f t="shared" ca="1" si="11"/>
        <v>0</v>
      </c>
      <c r="M60" s="74">
        <f t="shared" ca="1" si="12"/>
        <v>0</v>
      </c>
      <c r="N60" s="174">
        <f t="shared" ca="1" si="13"/>
        <v>0</v>
      </c>
      <c r="O60" s="74">
        <f t="shared" ca="1" si="14"/>
        <v>0</v>
      </c>
    </row>
    <row r="61" spans="1:15" s="61" customFormat="1" ht="16.5" customHeight="1">
      <c r="A61" s="71" t="str">
        <f t="shared" ca="1" si="10"/>
        <v/>
      </c>
      <c r="B61" s="72" t="str">
        <f ca="1">IF(ROWS($2:46)&gt;COUNT(Dong1),"",OFFSET('131-TH'!B$1,SMALL(Dong1,ROWS($2:46)),))</f>
        <v/>
      </c>
      <c r="C61" s="71" t="str">
        <f ca="1">IF(ROWS($2:46)&gt;COUNT(Dong1),"",OFFSET('131-TH'!C$1,SMALL(Dong1,ROWS($2:46)),))</f>
        <v/>
      </c>
      <c r="D61" s="180" t="str">
        <f ca="1">IF(ROWS($2:46)&gt;COUNT(Dong1),"",OFFSET('131-TH'!D$1,SMALL(Dong1,ROWS($2:46)),))</f>
        <v/>
      </c>
      <c r="E61" s="173" t="str">
        <f ca="1">IF(ROWS($2:46)&gt;COUNT(Dong1),"",OFFSET('131-TH'!F$1,SMALL(Dong1,ROWS($2:46)),))</f>
        <v/>
      </c>
      <c r="F61" s="173" t="str">
        <f ca="1">IF(ROWS($2:46)&gt;COUNT(Dong1),"",OFFSET('131-TH'!G$1,SMALL(Dong1,ROWS($2:46)),))</f>
        <v/>
      </c>
      <c r="G61" s="173"/>
      <c r="H61" s="181" t="str">
        <f ca="1">IF(ROWS($2:46)&gt;COUNT(Dong1),"",OFFSET('131-TH'!H$1,SMALL(Dong1,ROWS($2:46)),))</f>
        <v/>
      </c>
      <c r="I61" s="173" t="str">
        <f ca="1">IF(ROWS($2:46)&gt;COUNT(Dong1),"",OFFSET('131-TH'!I$1,SMALL(Dong1,ROWS($2:46)),))</f>
        <v/>
      </c>
      <c r="J61" s="181" t="str">
        <f ca="1">IF(ROWS($2:46)&gt;COUNT(Dong1),"",OFFSET('131-TH'!J$1,SMALL(Dong1,ROWS($2:46)),))</f>
        <v/>
      </c>
      <c r="K61" s="173" t="str">
        <f ca="1">IF(ROWS($2:46)&gt;COUNT(Dong1),"",OFFSET('131-TH'!K$1,SMALL(Dong1,ROWS($2:46)),))</f>
        <v/>
      </c>
      <c r="L61" s="174">
        <f t="shared" ca="1" si="11"/>
        <v>0</v>
      </c>
      <c r="M61" s="74">
        <f t="shared" ca="1" si="12"/>
        <v>0</v>
      </c>
      <c r="N61" s="174">
        <f t="shared" ca="1" si="13"/>
        <v>0</v>
      </c>
      <c r="O61" s="74">
        <f t="shared" ca="1" si="14"/>
        <v>0</v>
      </c>
    </row>
    <row r="62" spans="1:15" s="61" customFormat="1" ht="16.5" customHeight="1">
      <c r="A62" s="71" t="str">
        <f t="shared" ca="1" si="10"/>
        <v/>
      </c>
      <c r="B62" s="72" t="str">
        <f ca="1">IF(ROWS($2:47)&gt;COUNT(Dong1),"",OFFSET('131-TH'!B$1,SMALL(Dong1,ROWS($2:47)),))</f>
        <v/>
      </c>
      <c r="C62" s="71" t="str">
        <f ca="1">IF(ROWS($2:47)&gt;COUNT(Dong1),"",OFFSET('131-TH'!C$1,SMALL(Dong1,ROWS($2:47)),))</f>
        <v/>
      </c>
      <c r="D62" s="180" t="str">
        <f ca="1">IF(ROWS($2:47)&gt;COUNT(Dong1),"",OFFSET('131-TH'!D$1,SMALL(Dong1,ROWS($2:47)),))</f>
        <v/>
      </c>
      <c r="E62" s="173" t="str">
        <f ca="1">IF(ROWS($2:47)&gt;COUNT(Dong1),"",OFFSET('131-TH'!F$1,SMALL(Dong1,ROWS($2:47)),))</f>
        <v/>
      </c>
      <c r="F62" s="173" t="str">
        <f ca="1">IF(ROWS($2:47)&gt;COUNT(Dong1),"",OFFSET('131-TH'!G$1,SMALL(Dong1,ROWS($2:47)),))</f>
        <v/>
      </c>
      <c r="G62" s="173"/>
      <c r="H62" s="181" t="str">
        <f ca="1">IF(ROWS($2:47)&gt;COUNT(Dong1),"",OFFSET('131-TH'!H$1,SMALL(Dong1,ROWS($2:47)),))</f>
        <v/>
      </c>
      <c r="I62" s="173" t="str">
        <f ca="1">IF(ROWS($2:47)&gt;COUNT(Dong1),"",OFFSET('131-TH'!I$1,SMALL(Dong1,ROWS($2:47)),))</f>
        <v/>
      </c>
      <c r="J62" s="181" t="str">
        <f ca="1">IF(ROWS($2:47)&gt;COUNT(Dong1),"",OFFSET('131-TH'!J$1,SMALL(Dong1,ROWS($2:47)),))</f>
        <v/>
      </c>
      <c r="K62" s="173" t="str">
        <f ca="1">IF(ROWS($2:47)&gt;COUNT(Dong1),"",OFFSET('131-TH'!K$1,SMALL(Dong1,ROWS($2:47)),))</f>
        <v/>
      </c>
      <c r="L62" s="174">
        <f t="shared" ca="1" si="11"/>
        <v>0</v>
      </c>
      <c r="M62" s="74">
        <f t="shared" ca="1" si="12"/>
        <v>0</v>
      </c>
      <c r="N62" s="174">
        <f t="shared" ca="1" si="13"/>
        <v>0</v>
      </c>
      <c r="O62" s="74">
        <f t="shared" ca="1" si="14"/>
        <v>0</v>
      </c>
    </row>
    <row r="63" spans="1:15" s="61" customFormat="1" ht="16.5" customHeight="1">
      <c r="A63" s="71" t="str">
        <f t="shared" ca="1" si="10"/>
        <v/>
      </c>
      <c r="B63" s="72" t="str">
        <f ca="1">IF(ROWS($2:48)&gt;COUNT(Dong1),"",OFFSET('131-TH'!B$1,SMALL(Dong1,ROWS($2:48)),))</f>
        <v/>
      </c>
      <c r="C63" s="71" t="str">
        <f ca="1">IF(ROWS($2:48)&gt;COUNT(Dong1),"",OFFSET('131-TH'!C$1,SMALL(Dong1,ROWS($2:48)),))</f>
        <v/>
      </c>
      <c r="D63" s="180" t="str">
        <f ca="1">IF(ROWS($2:48)&gt;COUNT(Dong1),"",OFFSET('131-TH'!D$1,SMALL(Dong1,ROWS($2:48)),))</f>
        <v/>
      </c>
      <c r="E63" s="173" t="str">
        <f ca="1">IF(ROWS($2:48)&gt;COUNT(Dong1),"",OFFSET('131-TH'!F$1,SMALL(Dong1,ROWS($2:48)),))</f>
        <v/>
      </c>
      <c r="F63" s="173" t="str">
        <f ca="1">IF(ROWS($2:48)&gt;COUNT(Dong1),"",OFFSET('131-TH'!G$1,SMALL(Dong1,ROWS($2:48)),))</f>
        <v/>
      </c>
      <c r="G63" s="173"/>
      <c r="H63" s="181" t="str">
        <f ca="1">IF(ROWS($2:48)&gt;COUNT(Dong1),"",OFFSET('131-TH'!H$1,SMALL(Dong1,ROWS($2:48)),))</f>
        <v/>
      </c>
      <c r="I63" s="173" t="str">
        <f ca="1">IF(ROWS($2:48)&gt;COUNT(Dong1),"",OFFSET('131-TH'!I$1,SMALL(Dong1,ROWS($2:48)),))</f>
        <v/>
      </c>
      <c r="J63" s="181" t="str">
        <f ca="1">IF(ROWS($2:48)&gt;COUNT(Dong1),"",OFFSET('131-TH'!J$1,SMALL(Dong1,ROWS($2:48)),))</f>
        <v/>
      </c>
      <c r="K63" s="173" t="str">
        <f ca="1">IF(ROWS($2:48)&gt;COUNT(Dong1),"",OFFSET('131-TH'!K$1,SMALL(Dong1,ROWS($2:48)),))</f>
        <v/>
      </c>
      <c r="L63" s="174">
        <f t="shared" ca="1" si="11"/>
        <v>0</v>
      </c>
      <c r="M63" s="74">
        <f t="shared" ca="1" si="12"/>
        <v>0</v>
      </c>
      <c r="N63" s="174">
        <f t="shared" ca="1" si="13"/>
        <v>0</v>
      </c>
      <c r="O63" s="74">
        <f t="shared" ca="1" si="14"/>
        <v>0</v>
      </c>
    </row>
    <row r="64" spans="1:15" s="61" customFormat="1" ht="16.5" customHeight="1">
      <c r="A64" s="71" t="str">
        <f t="shared" ca="1" si="10"/>
        <v/>
      </c>
      <c r="B64" s="72" t="str">
        <f ca="1">IF(ROWS($2:49)&gt;COUNT(Dong1),"",OFFSET('131-TH'!B$1,SMALL(Dong1,ROWS($2:49)),))</f>
        <v/>
      </c>
      <c r="C64" s="71" t="str">
        <f ca="1">IF(ROWS($2:49)&gt;COUNT(Dong1),"",OFFSET('131-TH'!C$1,SMALL(Dong1,ROWS($2:49)),))</f>
        <v/>
      </c>
      <c r="D64" s="180" t="str">
        <f ca="1">IF(ROWS($2:49)&gt;COUNT(Dong1),"",OFFSET('131-TH'!D$1,SMALL(Dong1,ROWS($2:49)),))</f>
        <v/>
      </c>
      <c r="E64" s="173" t="str">
        <f ca="1">IF(ROWS($2:49)&gt;COUNT(Dong1),"",OFFSET('131-TH'!F$1,SMALL(Dong1,ROWS($2:49)),))</f>
        <v/>
      </c>
      <c r="F64" s="173" t="str">
        <f ca="1">IF(ROWS($2:49)&gt;COUNT(Dong1),"",OFFSET('131-TH'!G$1,SMALL(Dong1,ROWS($2:49)),))</f>
        <v/>
      </c>
      <c r="G64" s="173"/>
      <c r="H64" s="181" t="str">
        <f ca="1">IF(ROWS($2:49)&gt;COUNT(Dong1),"",OFFSET('131-TH'!H$1,SMALL(Dong1,ROWS($2:49)),))</f>
        <v/>
      </c>
      <c r="I64" s="173" t="str">
        <f ca="1">IF(ROWS($2:49)&gt;COUNT(Dong1),"",OFFSET('131-TH'!I$1,SMALL(Dong1,ROWS($2:49)),))</f>
        <v/>
      </c>
      <c r="J64" s="181" t="str">
        <f ca="1">IF(ROWS($2:49)&gt;COUNT(Dong1),"",OFFSET('131-TH'!J$1,SMALL(Dong1,ROWS($2:49)),))</f>
        <v/>
      </c>
      <c r="K64" s="173" t="str">
        <f ca="1">IF(ROWS($2:49)&gt;COUNT(Dong1),"",OFFSET('131-TH'!K$1,SMALL(Dong1,ROWS($2:49)),))</f>
        <v/>
      </c>
      <c r="L64" s="174">
        <f t="shared" ca="1" si="11"/>
        <v>0</v>
      </c>
      <c r="M64" s="74">
        <f t="shared" ca="1" si="12"/>
        <v>0</v>
      </c>
      <c r="N64" s="174">
        <f t="shared" ca="1" si="13"/>
        <v>0</v>
      </c>
      <c r="O64" s="74">
        <f t="shared" ca="1" si="14"/>
        <v>0</v>
      </c>
    </row>
    <row r="65" spans="1:15" s="61" customFormat="1" ht="16.5" customHeight="1">
      <c r="A65" s="71" t="str">
        <f t="shared" ca="1" si="10"/>
        <v/>
      </c>
      <c r="B65" s="72" t="str">
        <f ca="1">IF(ROWS($2:50)&gt;COUNT(Dong1),"",OFFSET('131-TH'!B$1,SMALL(Dong1,ROWS($2:50)),))</f>
        <v/>
      </c>
      <c r="C65" s="71" t="str">
        <f ca="1">IF(ROWS($2:50)&gt;COUNT(Dong1),"",OFFSET('131-TH'!C$1,SMALL(Dong1,ROWS($2:50)),))</f>
        <v/>
      </c>
      <c r="D65" s="180" t="str">
        <f ca="1">IF(ROWS($2:50)&gt;COUNT(Dong1),"",OFFSET('131-TH'!D$1,SMALL(Dong1,ROWS($2:50)),))</f>
        <v/>
      </c>
      <c r="E65" s="173" t="str">
        <f ca="1">IF(ROWS($2:50)&gt;COUNT(Dong1),"",OFFSET('131-TH'!F$1,SMALL(Dong1,ROWS($2:50)),))</f>
        <v/>
      </c>
      <c r="F65" s="173" t="str">
        <f ca="1">IF(ROWS($2:50)&gt;COUNT(Dong1),"",OFFSET('131-TH'!G$1,SMALL(Dong1,ROWS($2:50)),))</f>
        <v/>
      </c>
      <c r="G65" s="173"/>
      <c r="H65" s="181" t="str">
        <f ca="1">IF(ROWS($2:50)&gt;COUNT(Dong1),"",OFFSET('131-TH'!H$1,SMALL(Dong1,ROWS($2:50)),))</f>
        <v/>
      </c>
      <c r="I65" s="173" t="str">
        <f ca="1">IF(ROWS($2:50)&gt;COUNT(Dong1),"",OFFSET('131-TH'!I$1,SMALL(Dong1,ROWS($2:50)),))</f>
        <v/>
      </c>
      <c r="J65" s="181" t="str">
        <f ca="1">IF(ROWS($2:50)&gt;COUNT(Dong1),"",OFFSET('131-TH'!J$1,SMALL(Dong1,ROWS($2:50)),))</f>
        <v/>
      </c>
      <c r="K65" s="173" t="str">
        <f ca="1">IF(ROWS($2:50)&gt;COUNT(Dong1),"",OFFSET('131-TH'!K$1,SMALL(Dong1,ROWS($2:50)),))</f>
        <v/>
      </c>
      <c r="L65" s="174">
        <f t="shared" ca="1" si="11"/>
        <v>0</v>
      </c>
      <c r="M65" s="74">
        <f t="shared" ca="1" si="12"/>
        <v>0</v>
      </c>
      <c r="N65" s="174">
        <f t="shared" ca="1" si="13"/>
        <v>0</v>
      </c>
      <c r="O65" s="74">
        <f t="shared" ca="1" si="14"/>
        <v>0</v>
      </c>
    </row>
    <row r="66" spans="1:15" s="61" customFormat="1" ht="16.5" customHeight="1">
      <c r="A66" s="71" t="str">
        <f t="shared" ca="1" si="10"/>
        <v/>
      </c>
      <c r="B66" s="72" t="str">
        <f ca="1">IF(ROWS($2:51)&gt;COUNT(Dong1),"",OFFSET('131-TH'!B$1,SMALL(Dong1,ROWS($2:51)),))</f>
        <v/>
      </c>
      <c r="C66" s="71" t="str">
        <f ca="1">IF(ROWS($2:51)&gt;COUNT(Dong1),"",OFFSET('131-TH'!C$1,SMALL(Dong1,ROWS($2:51)),))</f>
        <v/>
      </c>
      <c r="D66" s="180" t="str">
        <f ca="1">IF(ROWS($2:51)&gt;COUNT(Dong1),"",OFFSET('131-TH'!D$1,SMALL(Dong1,ROWS($2:51)),))</f>
        <v/>
      </c>
      <c r="E66" s="173" t="str">
        <f ca="1">IF(ROWS($2:51)&gt;COUNT(Dong1),"",OFFSET('131-TH'!F$1,SMALL(Dong1,ROWS($2:51)),))</f>
        <v/>
      </c>
      <c r="F66" s="173" t="str">
        <f ca="1">IF(ROWS($2:51)&gt;COUNT(Dong1),"",OFFSET('131-TH'!G$1,SMALL(Dong1,ROWS($2:51)),))</f>
        <v/>
      </c>
      <c r="G66" s="173"/>
      <c r="H66" s="181" t="str">
        <f ca="1">IF(ROWS($2:51)&gt;COUNT(Dong1),"",OFFSET('131-TH'!H$1,SMALL(Dong1,ROWS($2:51)),))</f>
        <v/>
      </c>
      <c r="I66" s="173" t="str">
        <f ca="1">IF(ROWS($2:51)&gt;COUNT(Dong1),"",OFFSET('131-TH'!I$1,SMALL(Dong1,ROWS($2:51)),))</f>
        <v/>
      </c>
      <c r="J66" s="181" t="str">
        <f ca="1">IF(ROWS($2:51)&gt;COUNT(Dong1),"",OFFSET('131-TH'!J$1,SMALL(Dong1,ROWS($2:51)),))</f>
        <v/>
      </c>
      <c r="K66" s="173" t="str">
        <f ca="1">IF(ROWS($2:51)&gt;COUNT(Dong1),"",OFFSET('131-TH'!K$1,SMALL(Dong1,ROWS($2:51)),))</f>
        <v/>
      </c>
      <c r="L66" s="174">
        <f t="shared" ca="1" si="11"/>
        <v>0</v>
      </c>
      <c r="M66" s="74">
        <f t="shared" ca="1" si="12"/>
        <v>0</v>
      </c>
      <c r="N66" s="174">
        <f t="shared" ca="1" si="13"/>
        <v>0</v>
      </c>
      <c r="O66" s="74">
        <f t="shared" ca="1" si="14"/>
        <v>0</v>
      </c>
    </row>
    <row r="67" spans="1:15" s="61" customFormat="1" ht="16.5" customHeight="1">
      <c r="A67" s="71" t="str">
        <f t="shared" ca="1" si="10"/>
        <v/>
      </c>
      <c r="B67" s="72" t="str">
        <f ca="1">IF(ROWS($2:52)&gt;COUNT(Dong1),"",OFFSET('131-TH'!B$1,SMALL(Dong1,ROWS($2:52)),))</f>
        <v/>
      </c>
      <c r="C67" s="71" t="str">
        <f ca="1">IF(ROWS($2:52)&gt;COUNT(Dong1),"",OFFSET('131-TH'!C$1,SMALL(Dong1,ROWS($2:52)),))</f>
        <v/>
      </c>
      <c r="D67" s="180" t="str">
        <f ca="1">IF(ROWS($2:52)&gt;COUNT(Dong1),"",OFFSET('131-TH'!D$1,SMALL(Dong1,ROWS($2:52)),))</f>
        <v/>
      </c>
      <c r="E67" s="173" t="str">
        <f ca="1">IF(ROWS($2:52)&gt;COUNT(Dong1),"",OFFSET('131-TH'!F$1,SMALL(Dong1,ROWS($2:52)),))</f>
        <v/>
      </c>
      <c r="F67" s="173" t="str">
        <f ca="1">IF(ROWS($2:52)&gt;COUNT(Dong1),"",OFFSET('131-TH'!G$1,SMALL(Dong1,ROWS($2:52)),))</f>
        <v/>
      </c>
      <c r="G67" s="173"/>
      <c r="H67" s="181" t="str">
        <f ca="1">IF(ROWS($2:52)&gt;COUNT(Dong1),"",OFFSET('131-TH'!H$1,SMALL(Dong1,ROWS($2:52)),))</f>
        <v/>
      </c>
      <c r="I67" s="173" t="str">
        <f ca="1">IF(ROWS($2:52)&gt;COUNT(Dong1),"",OFFSET('131-TH'!I$1,SMALL(Dong1,ROWS($2:52)),))</f>
        <v/>
      </c>
      <c r="J67" s="181" t="str">
        <f ca="1">IF(ROWS($2:52)&gt;COUNT(Dong1),"",OFFSET('131-TH'!J$1,SMALL(Dong1,ROWS($2:52)),))</f>
        <v/>
      </c>
      <c r="K67" s="173" t="str">
        <f ca="1">IF(ROWS($2:52)&gt;COUNT(Dong1),"",OFFSET('131-TH'!K$1,SMALL(Dong1,ROWS($2:52)),))</f>
        <v/>
      </c>
      <c r="L67" s="174">
        <f t="shared" ca="1" si="11"/>
        <v>0</v>
      </c>
      <c r="M67" s="74">
        <f t="shared" ca="1" si="12"/>
        <v>0</v>
      </c>
      <c r="N67" s="174">
        <f t="shared" ca="1" si="13"/>
        <v>0</v>
      </c>
      <c r="O67" s="74">
        <f t="shared" ca="1" si="14"/>
        <v>0</v>
      </c>
    </row>
    <row r="68" spans="1:15" s="61" customFormat="1" ht="16.5" customHeight="1">
      <c r="A68" s="71" t="str">
        <f t="shared" ca="1" si="10"/>
        <v/>
      </c>
      <c r="B68" s="72" t="str">
        <f ca="1">IF(ROWS($2:53)&gt;COUNT(Dong1),"",OFFSET('131-TH'!B$1,SMALL(Dong1,ROWS($2:53)),))</f>
        <v/>
      </c>
      <c r="C68" s="71" t="str">
        <f ca="1">IF(ROWS($2:53)&gt;COUNT(Dong1),"",OFFSET('131-TH'!C$1,SMALL(Dong1,ROWS($2:53)),))</f>
        <v/>
      </c>
      <c r="D68" s="180" t="str">
        <f ca="1">IF(ROWS($2:53)&gt;COUNT(Dong1),"",OFFSET('131-TH'!D$1,SMALL(Dong1,ROWS($2:53)),))</f>
        <v/>
      </c>
      <c r="E68" s="173" t="str">
        <f ca="1">IF(ROWS($2:53)&gt;COUNT(Dong1),"",OFFSET('131-TH'!F$1,SMALL(Dong1,ROWS($2:53)),))</f>
        <v/>
      </c>
      <c r="F68" s="173" t="str">
        <f ca="1">IF(ROWS($2:53)&gt;COUNT(Dong1),"",OFFSET('131-TH'!G$1,SMALL(Dong1,ROWS($2:53)),))</f>
        <v/>
      </c>
      <c r="G68" s="173"/>
      <c r="H68" s="181" t="str">
        <f ca="1">IF(ROWS($2:53)&gt;COUNT(Dong1),"",OFFSET('131-TH'!H$1,SMALL(Dong1,ROWS($2:53)),))</f>
        <v/>
      </c>
      <c r="I68" s="173" t="str">
        <f ca="1">IF(ROWS($2:53)&gt;COUNT(Dong1),"",OFFSET('131-TH'!I$1,SMALL(Dong1,ROWS($2:53)),))</f>
        <v/>
      </c>
      <c r="J68" s="181" t="str">
        <f ca="1">IF(ROWS($2:53)&gt;COUNT(Dong1),"",OFFSET('131-TH'!J$1,SMALL(Dong1,ROWS($2:53)),))</f>
        <v/>
      </c>
      <c r="K68" s="173" t="str">
        <f ca="1">IF(ROWS($2:53)&gt;COUNT(Dong1),"",OFFSET('131-TH'!K$1,SMALL(Dong1,ROWS($2:53)),))</f>
        <v/>
      </c>
      <c r="L68" s="174">
        <f t="shared" ca="1" si="11"/>
        <v>0</v>
      </c>
      <c r="M68" s="74">
        <f t="shared" ca="1" si="12"/>
        <v>0</v>
      </c>
      <c r="N68" s="174">
        <f t="shared" ca="1" si="13"/>
        <v>0</v>
      </c>
      <c r="O68" s="74">
        <f t="shared" ca="1" si="14"/>
        <v>0</v>
      </c>
    </row>
    <row r="69" spans="1:15" s="61" customFormat="1" ht="16.5" customHeight="1">
      <c r="A69" s="71" t="str">
        <f t="shared" ca="1" si="10"/>
        <v/>
      </c>
      <c r="B69" s="72" t="str">
        <f ca="1">IF(ROWS($2:54)&gt;COUNT(Dong1),"",OFFSET('131-TH'!B$1,SMALL(Dong1,ROWS($2:54)),))</f>
        <v/>
      </c>
      <c r="C69" s="71" t="str">
        <f ca="1">IF(ROWS($2:54)&gt;COUNT(Dong1),"",OFFSET('131-TH'!C$1,SMALL(Dong1,ROWS($2:54)),))</f>
        <v/>
      </c>
      <c r="D69" s="180" t="str">
        <f ca="1">IF(ROWS($2:54)&gt;COUNT(Dong1),"",OFFSET('131-TH'!D$1,SMALL(Dong1,ROWS($2:54)),))</f>
        <v/>
      </c>
      <c r="E69" s="173" t="str">
        <f ca="1">IF(ROWS($2:54)&gt;COUNT(Dong1),"",OFFSET('131-TH'!F$1,SMALL(Dong1,ROWS($2:54)),))</f>
        <v/>
      </c>
      <c r="F69" s="173" t="str">
        <f ca="1">IF(ROWS($2:54)&gt;COUNT(Dong1),"",OFFSET('131-TH'!G$1,SMALL(Dong1,ROWS($2:54)),))</f>
        <v/>
      </c>
      <c r="G69" s="173"/>
      <c r="H69" s="181" t="str">
        <f ca="1">IF(ROWS($2:54)&gt;COUNT(Dong1),"",OFFSET('131-TH'!H$1,SMALL(Dong1,ROWS($2:54)),))</f>
        <v/>
      </c>
      <c r="I69" s="173" t="str">
        <f ca="1">IF(ROWS($2:54)&gt;COUNT(Dong1),"",OFFSET('131-TH'!I$1,SMALL(Dong1,ROWS($2:54)),))</f>
        <v/>
      </c>
      <c r="J69" s="181" t="str">
        <f ca="1">IF(ROWS($2:54)&gt;COUNT(Dong1),"",OFFSET('131-TH'!J$1,SMALL(Dong1,ROWS($2:54)),))</f>
        <v/>
      </c>
      <c r="K69" s="173" t="str">
        <f ca="1">IF(ROWS($2:54)&gt;COUNT(Dong1),"",OFFSET('131-TH'!K$1,SMALL(Dong1,ROWS($2:54)),))</f>
        <v/>
      </c>
      <c r="L69" s="174">
        <f t="shared" ca="1" si="11"/>
        <v>0</v>
      </c>
      <c r="M69" s="74">
        <f t="shared" ca="1" si="12"/>
        <v>0</v>
      </c>
      <c r="N69" s="174">
        <f t="shared" ca="1" si="13"/>
        <v>0</v>
      </c>
      <c r="O69" s="74">
        <f t="shared" ca="1" si="14"/>
        <v>0</v>
      </c>
    </row>
    <row r="70" spans="1:15" s="61" customFormat="1" ht="16.5" customHeight="1">
      <c r="A70" s="71" t="str">
        <f t="shared" ca="1" si="10"/>
        <v/>
      </c>
      <c r="B70" s="72" t="str">
        <f ca="1">IF(ROWS($2:55)&gt;COUNT(Dong1),"",OFFSET('131-TH'!B$1,SMALL(Dong1,ROWS($2:55)),))</f>
        <v/>
      </c>
      <c r="C70" s="71" t="str">
        <f ca="1">IF(ROWS($2:55)&gt;COUNT(Dong1),"",OFFSET('131-TH'!C$1,SMALL(Dong1,ROWS($2:55)),))</f>
        <v/>
      </c>
      <c r="D70" s="180" t="str">
        <f ca="1">IF(ROWS($2:55)&gt;COUNT(Dong1),"",OFFSET('131-TH'!D$1,SMALL(Dong1,ROWS($2:55)),))</f>
        <v/>
      </c>
      <c r="E70" s="173" t="str">
        <f ca="1">IF(ROWS($2:55)&gt;COUNT(Dong1),"",OFFSET('131-TH'!F$1,SMALL(Dong1,ROWS($2:55)),))</f>
        <v/>
      </c>
      <c r="F70" s="173" t="str">
        <f ca="1">IF(ROWS($2:55)&gt;COUNT(Dong1),"",OFFSET('131-TH'!G$1,SMALL(Dong1,ROWS($2:55)),))</f>
        <v/>
      </c>
      <c r="G70" s="173"/>
      <c r="H70" s="181" t="str">
        <f ca="1">IF(ROWS($2:55)&gt;COUNT(Dong1),"",OFFSET('131-TH'!H$1,SMALL(Dong1,ROWS($2:55)),))</f>
        <v/>
      </c>
      <c r="I70" s="173" t="str">
        <f ca="1">IF(ROWS($2:55)&gt;COUNT(Dong1),"",OFFSET('131-TH'!I$1,SMALL(Dong1,ROWS($2:55)),))</f>
        <v/>
      </c>
      <c r="J70" s="181" t="str">
        <f ca="1">IF(ROWS($2:55)&gt;COUNT(Dong1),"",OFFSET('131-TH'!J$1,SMALL(Dong1,ROWS($2:55)),))</f>
        <v/>
      </c>
      <c r="K70" s="173" t="str">
        <f ca="1">IF(ROWS($2:55)&gt;COUNT(Dong1),"",OFFSET('131-TH'!K$1,SMALL(Dong1,ROWS($2:55)),))</f>
        <v/>
      </c>
      <c r="L70" s="174">
        <f t="shared" ca="1" si="11"/>
        <v>0</v>
      </c>
      <c r="M70" s="74">
        <f t="shared" ca="1" si="12"/>
        <v>0</v>
      </c>
      <c r="N70" s="174">
        <f t="shared" ca="1" si="13"/>
        <v>0</v>
      </c>
      <c r="O70" s="74">
        <f t="shared" ca="1" si="14"/>
        <v>0</v>
      </c>
    </row>
    <row r="71" spans="1:15" s="61" customFormat="1" ht="16.5" customHeight="1">
      <c r="A71" s="71" t="str">
        <f t="shared" ca="1" si="10"/>
        <v/>
      </c>
      <c r="B71" s="72" t="str">
        <f ca="1">IF(ROWS($2:56)&gt;COUNT(Dong1),"",OFFSET('131-TH'!B$1,SMALL(Dong1,ROWS($2:56)),))</f>
        <v/>
      </c>
      <c r="C71" s="71" t="str">
        <f ca="1">IF(ROWS($2:56)&gt;COUNT(Dong1),"",OFFSET('131-TH'!C$1,SMALL(Dong1,ROWS($2:56)),))</f>
        <v/>
      </c>
      <c r="D71" s="180" t="str">
        <f ca="1">IF(ROWS($2:56)&gt;COUNT(Dong1),"",OFFSET('131-TH'!D$1,SMALL(Dong1,ROWS($2:56)),))</f>
        <v/>
      </c>
      <c r="E71" s="173" t="str">
        <f ca="1">IF(ROWS($2:56)&gt;COUNT(Dong1),"",OFFSET('131-TH'!F$1,SMALL(Dong1,ROWS($2:56)),))</f>
        <v/>
      </c>
      <c r="F71" s="173" t="str">
        <f ca="1">IF(ROWS($2:56)&gt;COUNT(Dong1),"",OFFSET('131-TH'!G$1,SMALL(Dong1,ROWS($2:56)),))</f>
        <v/>
      </c>
      <c r="G71" s="173"/>
      <c r="H71" s="181" t="str">
        <f ca="1">IF(ROWS($2:56)&gt;COUNT(Dong1),"",OFFSET('131-TH'!H$1,SMALL(Dong1,ROWS($2:56)),))</f>
        <v/>
      </c>
      <c r="I71" s="173" t="str">
        <f ca="1">IF(ROWS($2:56)&gt;COUNT(Dong1),"",OFFSET('131-TH'!I$1,SMALL(Dong1,ROWS($2:56)),))</f>
        <v/>
      </c>
      <c r="J71" s="181" t="str">
        <f ca="1">IF(ROWS($2:56)&gt;COUNT(Dong1),"",OFFSET('131-TH'!J$1,SMALL(Dong1,ROWS($2:56)),))</f>
        <v/>
      </c>
      <c r="K71" s="173" t="str">
        <f ca="1">IF(ROWS($2:56)&gt;COUNT(Dong1),"",OFFSET('131-TH'!K$1,SMALL(Dong1,ROWS($2:56)),))</f>
        <v/>
      </c>
      <c r="L71" s="174">
        <f t="shared" ca="1" si="11"/>
        <v>0</v>
      </c>
      <c r="M71" s="74">
        <f t="shared" ca="1" si="12"/>
        <v>0</v>
      </c>
      <c r="N71" s="174">
        <f t="shared" ca="1" si="13"/>
        <v>0</v>
      </c>
      <c r="O71" s="74">
        <f t="shared" ca="1" si="14"/>
        <v>0</v>
      </c>
    </row>
    <row r="72" spans="1:15" s="61" customFormat="1" ht="16.5" customHeight="1">
      <c r="A72" s="71" t="str">
        <f t="shared" ca="1" si="10"/>
        <v/>
      </c>
      <c r="B72" s="72" t="str">
        <f ca="1">IF(ROWS($2:57)&gt;COUNT(Dong1),"",OFFSET('131-TH'!B$1,SMALL(Dong1,ROWS($2:57)),))</f>
        <v/>
      </c>
      <c r="C72" s="71" t="str">
        <f ca="1">IF(ROWS($2:57)&gt;COUNT(Dong1),"",OFFSET('131-TH'!C$1,SMALL(Dong1,ROWS($2:57)),))</f>
        <v/>
      </c>
      <c r="D72" s="180" t="str">
        <f ca="1">IF(ROWS($2:57)&gt;COUNT(Dong1),"",OFFSET('131-TH'!D$1,SMALL(Dong1,ROWS($2:57)),))</f>
        <v/>
      </c>
      <c r="E72" s="173" t="str">
        <f ca="1">IF(ROWS($2:57)&gt;COUNT(Dong1),"",OFFSET('131-TH'!F$1,SMALL(Dong1,ROWS($2:57)),))</f>
        <v/>
      </c>
      <c r="F72" s="173" t="str">
        <f ca="1">IF(ROWS($2:57)&gt;COUNT(Dong1),"",OFFSET('131-TH'!G$1,SMALL(Dong1,ROWS($2:57)),))</f>
        <v/>
      </c>
      <c r="G72" s="173"/>
      <c r="H72" s="181" t="str">
        <f ca="1">IF(ROWS($2:57)&gt;COUNT(Dong1),"",OFFSET('131-TH'!H$1,SMALL(Dong1,ROWS($2:57)),))</f>
        <v/>
      </c>
      <c r="I72" s="173" t="str">
        <f ca="1">IF(ROWS($2:57)&gt;COUNT(Dong1),"",OFFSET('131-TH'!I$1,SMALL(Dong1,ROWS($2:57)),))</f>
        <v/>
      </c>
      <c r="J72" s="181" t="str">
        <f ca="1">IF(ROWS($2:57)&gt;COUNT(Dong1),"",OFFSET('131-TH'!J$1,SMALL(Dong1,ROWS($2:57)),))</f>
        <v/>
      </c>
      <c r="K72" s="173" t="str">
        <f ca="1">IF(ROWS($2:57)&gt;COUNT(Dong1),"",OFFSET('131-TH'!K$1,SMALL(Dong1,ROWS($2:57)),))</f>
        <v/>
      </c>
      <c r="L72" s="174">
        <f t="shared" ca="1" si="11"/>
        <v>0</v>
      </c>
      <c r="M72" s="74">
        <f t="shared" ca="1" si="12"/>
        <v>0</v>
      </c>
      <c r="N72" s="174">
        <f t="shared" ca="1" si="13"/>
        <v>0</v>
      </c>
      <c r="O72" s="74">
        <f t="shared" ca="1" si="14"/>
        <v>0</v>
      </c>
    </row>
    <row r="73" spans="1:15" s="61" customFormat="1" ht="16.5" customHeight="1">
      <c r="A73" s="71" t="str">
        <f t="shared" ca="1" si="10"/>
        <v/>
      </c>
      <c r="B73" s="72" t="str">
        <f ca="1">IF(ROWS($2:58)&gt;COUNT(Dong1),"",OFFSET('131-TH'!B$1,SMALL(Dong1,ROWS($2:58)),))</f>
        <v/>
      </c>
      <c r="C73" s="71" t="str">
        <f ca="1">IF(ROWS($2:58)&gt;COUNT(Dong1),"",OFFSET('131-TH'!C$1,SMALL(Dong1,ROWS($2:58)),))</f>
        <v/>
      </c>
      <c r="D73" s="180" t="str">
        <f ca="1">IF(ROWS($2:58)&gt;COUNT(Dong1),"",OFFSET('131-TH'!D$1,SMALL(Dong1,ROWS($2:58)),))</f>
        <v/>
      </c>
      <c r="E73" s="173" t="str">
        <f ca="1">IF(ROWS($2:58)&gt;COUNT(Dong1),"",OFFSET('131-TH'!F$1,SMALL(Dong1,ROWS($2:58)),))</f>
        <v/>
      </c>
      <c r="F73" s="173" t="str">
        <f ca="1">IF(ROWS($2:58)&gt;COUNT(Dong1),"",OFFSET('131-TH'!G$1,SMALL(Dong1,ROWS($2:58)),))</f>
        <v/>
      </c>
      <c r="G73" s="173"/>
      <c r="H73" s="181" t="str">
        <f ca="1">IF(ROWS($2:58)&gt;COUNT(Dong1),"",OFFSET('131-TH'!H$1,SMALL(Dong1,ROWS($2:58)),))</f>
        <v/>
      </c>
      <c r="I73" s="173" t="str">
        <f ca="1">IF(ROWS($2:58)&gt;COUNT(Dong1),"",OFFSET('131-TH'!I$1,SMALL(Dong1,ROWS($2:58)),))</f>
        <v/>
      </c>
      <c r="J73" s="181" t="str">
        <f ca="1">IF(ROWS($2:58)&gt;COUNT(Dong1),"",OFFSET('131-TH'!J$1,SMALL(Dong1,ROWS($2:58)),))</f>
        <v/>
      </c>
      <c r="K73" s="173" t="str">
        <f ca="1">IF(ROWS($2:58)&gt;COUNT(Dong1),"",OFFSET('131-TH'!K$1,SMALL(Dong1,ROWS($2:58)),))</f>
        <v/>
      </c>
      <c r="L73" s="174">
        <f t="shared" ca="1" si="11"/>
        <v>0</v>
      </c>
      <c r="M73" s="74">
        <f t="shared" ca="1" si="12"/>
        <v>0</v>
      </c>
      <c r="N73" s="174">
        <f t="shared" ca="1" si="13"/>
        <v>0</v>
      </c>
      <c r="O73" s="74">
        <f t="shared" ca="1" si="14"/>
        <v>0</v>
      </c>
    </row>
    <row r="74" spans="1:15" s="61" customFormat="1" ht="16.5" customHeight="1">
      <c r="A74" s="71" t="str">
        <f t="shared" ca="1" si="10"/>
        <v/>
      </c>
      <c r="B74" s="72" t="str">
        <f ca="1">IF(ROWS($2:59)&gt;COUNT(Dong1),"",OFFSET('131-TH'!B$1,SMALL(Dong1,ROWS($2:59)),))</f>
        <v/>
      </c>
      <c r="C74" s="71" t="str">
        <f ca="1">IF(ROWS($2:59)&gt;COUNT(Dong1),"",OFFSET('131-TH'!C$1,SMALL(Dong1,ROWS($2:59)),))</f>
        <v/>
      </c>
      <c r="D74" s="180" t="str">
        <f ca="1">IF(ROWS($2:59)&gt;COUNT(Dong1),"",OFFSET('131-TH'!D$1,SMALL(Dong1,ROWS($2:59)),))</f>
        <v/>
      </c>
      <c r="E74" s="173" t="str">
        <f ca="1">IF(ROWS($2:59)&gt;COUNT(Dong1),"",OFFSET('131-TH'!F$1,SMALL(Dong1,ROWS($2:59)),))</f>
        <v/>
      </c>
      <c r="F74" s="173" t="str">
        <f ca="1">IF(ROWS($2:59)&gt;COUNT(Dong1),"",OFFSET('131-TH'!G$1,SMALL(Dong1,ROWS($2:59)),))</f>
        <v/>
      </c>
      <c r="G74" s="173"/>
      <c r="H74" s="181" t="str">
        <f ca="1">IF(ROWS($2:59)&gt;COUNT(Dong1),"",OFFSET('131-TH'!H$1,SMALL(Dong1,ROWS($2:59)),))</f>
        <v/>
      </c>
      <c r="I74" s="173" t="str">
        <f ca="1">IF(ROWS($2:59)&gt;COUNT(Dong1),"",OFFSET('131-TH'!I$1,SMALL(Dong1,ROWS($2:59)),))</f>
        <v/>
      </c>
      <c r="J74" s="181" t="str">
        <f ca="1">IF(ROWS($2:59)&gt;COUNT(Dong1),"",OFFSET('131-TH'!J$1,SMALL(Dong1,ROWS($2:59)),))</f>
        <v/>
      </c>
      <c r="K74" s="173" t="str">
        <f ca="1">IF(ROWS($2:59)&gt;COUNT(Dong1),"",OFFSET('131-TH'!K$1,SMALL(Dong1,ROWS($2:59)),))</f>
        <v/>
      </c>
      <c r="L74" s="174">
        <f t="shared" ca="1" si="11"/>
        <v>0</v>
      </c>
      <c r="M74" s="74">
        <f t="shared" ca="1" si="12"/>
        <v>0</v>
      </c>
      <c r="N74" s="174">
        <f t="shared" ca="1" si="13"/>
        <v>0</v>
      </c>
      <c r="O74" s="74">
        <f t="shared" ca="1" si="14"/>
        <v>0</v>
      </c>
    </row>
    <row r="75" spans="1:15" s="61" customFormat="1" ht="16.5" customHeight="1">
      <c r="A75" s="71" t="str">
        <f t="shared" si="0"/>
        <v/>
      </c>
      <c r="B75" s="175"/>
      <c r="C75" s="175"/>
      <c r="D75" s="79"/>
      <c r="E75" s="175"/>
      <c r="F75" s="137"/>
      <c r="G75" s="78"/>
      <c r="H75" s="176"/>
      <c r="I75" s="74"/>
      <c r="J75" s="176"/>
      <c r="K75" s="78"/>
      <c r="L75" s="174"/>
      <c r="M75" s="74"/>
      <c r="N75" s="174"/>
      <c r="O75" s="74"/>
    </row>
    <row r="76" spans="1:15" s="61" customFormat="1" ht="16.5" customHeight="1">
      <c r="A76" s="169"/>
      <c r="B76" s="169"/>
      <c r="C76" s="169"/>
      <c r="D76" s="65" t="s">
        <v>18</v>
      </c>
      <c r="E76" s="63" t="s">
        <v>19</v>
      </c>
      <c r="F76" s="63"/>
      <c r="G76" s="80" t="s">
        <v>19</v>
      </c>
      <c r="H76" s="177">
        <f ca="1">SUM(H17:H75)</f>
        <v>8980.06</v>
      </c>
      <c r="I76" s="80">
        <f ca="1">SUM(I17:I75)</f>
        <v>190197671</v>
      </c>
      <c r="J76" s="178">
        <f ca="1">SUM(J17:J75)</f>
        <v>8980.06</v>
      </c>
      <c r="K76" s="80">
        <f ca="1">ROUND(SUM(K17:K75),0)</f>
        <v>190197671</v>
      </c>
      <c r="L76" s="177" t="s">
        <v>19</v>
      </c>
      <c r="M76" s="80" t="s">
        <v>19</v>
      </c>
      <c r="N76" s="80" t="s">
        <v>19</v>
      </c>
      <c r="O76" s="80" t="s">
        <v>19</v>
      </c>
    </row>
    <row r="77" spans="1:15" s="61" customFormat="1" ht="16.5" customHeight="1">
      <c r="A77" s="169"/>
      <c r="B77" s="169"/>
      <c r="C77" s="169"/>
      <c r="D77" s="65" t="s">
        <v>20</v>
      </c>
      <c r="E77" s="63" t="s">
        <v>19</v>
      </c>
      <c r="F77" s="63"/>
      <c r="G77" s="80" t="s">
        <v>19</v>
      </c>
      <c r="H77" s="177" t="s">
        <v>19</v>
      </c>
      <c r="I77" s="80" t="s">
        <v>19</v>
      </c>
      <c r="J77" s="178" t="s">
        <v>19</v>
      </c>
      <c r="K77" s="80" t="s">
        <v>19</v>
      </c>
      <c r="L77" s="177">
        <f ca="1">ROUND(MAX(L16+H76-N16-J76,0),2)</f>
        <v>0</v>
      </c>
      <c r="M77" s="80">
        <f ca="1">ROUND(MAX(M16+I76-O16-K76,0),0)</f>
        <v>0</v>
      </c>
      <c r="N77" s="80">
        <f ca="1">ROUND(MAX(N16+J76-L16-H76,0),2)</f>
        <v>0</v>
      </c>
      <c r="O77" s="80">
        <f ca="1">ROUND(MAX(O16+K76-M16-I76,0),-1)</f>
        <v>0</v>
      </c>
    </row>
    <row r="78" spans="1:15" s="61" customFormat="1" ht="15">
      <c r="A78" s="81" t="s">
        <v>32</v>
      </c>
      <c r="B78" s="197"/>
      <c r="C78" s="197"/>
      <c r="E78" s="197"/>
      <c r="F78" s="194"/>
      <c r="G78" s="146"/>
      <c r="H78" s="179"/>
      <c r="I78" s="146"/>
      <c r="J78" s="148"/>
      <c r="K78" s="146"/>
    </row>
    <row r="79" spans="1:15" s="61" customFormat="1" ht="15">
      <c r="A79" s="81" t="s">
        <v>104</v>
      </c>
      <c r="B79" s="197"/>
      <c r="C79" s="197"/>
      <c r="E79" s="197"/>
      <c r="F79" s="194"/>
      <c r="G79" s="146"/>
      <c r="H79" s="179"/>
      <c r="I79" s="146"/>
      <c r="J79" s="148"/>
      <c r="K79" s="146"/>
    </row>
    <row r="80" spans="1:15" s="61" customFormat="1" ht="15">
      <c r="A80" s="197"/>
      <c r="B80" s="197"/>
      <c r="C80" s="197"/>
      <c r="E80" s="197"/>
      <c r="F80" s="194"/>
      <c r="G80" s="146"/>
      <c r="H80" s="147"/>
      <c r="I80" s="146"/>
      <c r="J80" s="379" t="s">
        <v>105</v>
      </c>
      <c r="K80" s="379"/>
      <c r="L80" s="379"/>
      <c r="M80" s="379"/>
      <c r="N80" s="379"/>
      <c r="O80" s="379"/>
    </row>
    <row r="81" spans="1:13" s="61" customFormat="1" ht="15">
      <c r="A81" s="197"/>
      <c r="B81" s="197" t="s">
        <v>21</v>
      </c>
      <c r="C81" s="197"/>
      <c r="E81" s="197"/>
      <c r="F81" s="194"/>
      <c r="G81" s="146"/>
      <c r="H81" s="147"/>
      <c r="I81" s="146"/>
      <c r="J81" s="148"/>
      <c r="K81" s="146"/>
      <c r="L81" s="379" t="s">
        <v>22</v>
      </c>
      <c r="M81" s="379"/>
    </row>
    <row r="82" spans="1:13" s="61" customFormat="1" ht="15">
      <c r="A82" s="197"/>
      <c r="B82" s="197" t="s">
        <v>23</v>
      </c>
      <c r="C82" s="197"/>
      <c r="E82" s="197"/>
      <c r="F82" s="194"/>
      <c r="G82" s="146"/>
      <c r="H82" s="147"/>
      <c r="I82" s="146"/>
      <c r="J82" s="148"/>
      <c r="K82" s="146"/>
      <c r="L82" s="379" t="s">
        <v>23</v>
      </c>
      <c r="M82" s="379"/>
    </row>
  </sheetData>
  <mergeCells count="20">
    <mergeCell ref="J80:O80"/>
    <mergeCell ref="L81:M81"/>
    <mergeCell ref="L82:M82"/>
    <mergeCell ref="L12:O12"/>
    <mergeCell ref="B13:B14"/>
    <mergeCell ref="C13:C14"/>
    <mergeCell ref="H13:I13"/>
    <mergeCell ref="J13:K13"/>
    <mergeCell ref="L13:M13"/>
    <mergeCell ref="N13:O13"/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89"/>
  <sheetViews>
    <sheetView showZeros="0" tabSelected="1" topLeftCell="A2" workbookViewId="0">
      <pane ySplit="2" topLeftCell="A4" activePane="bottomLeft" state="frozen"/>
      <selection activeCell="G6" sqref="G6"/>
      <selection pane="bottomLeft" activeCell="B17" sqref="B17"/>
    </sheetView>
  </sheetViews>
  <sheetFormatPr defaultColWidth="8" defaultRowHeight="13.5"/>
  <cols>
    <col min="1" max="1" width="8.28515625" style="40" customWidth="1"/>
    <col min="2" max="2" width="46" style="40" bestFit="1" customWidth="1"/>
    <col min="3" max="3" width="14.7109375" style="40" customWidth="1"/>
    <col min="4" max="4" width="14.85546875" style="40" bestFit="1" customWidth="1"/>
    <col min="5" max="5" width="15.28515625" style="40" customWidth="1"/>
    <col min="6" max="6" width="16.140625" style="40" bestFit="1" customWidth="1"/>
    <col min="7" max="7" width="14.28515625" style="40" bestFit="1" customWidth="1"/>
    <col min="8" max="8" width="14" style="55" customWidth="1"/>
    <col min="9" max="16384" width="8" style="40"/>
  </cols>
  <sheetData>
    <row r="1" spans="1:8" ht="25.5" customHeight="1">
      <c r="A1" s="388" t="s">
        <v>128</v>
      </c>
      <c r="B1" s="388"/>
      <c r="C1" s="388"/>
      <c r="D1" s="388"/>
      <c r="E1" s="388"/>
      <c r="F1" s="388"/>
      <c r="G1" s="388"/>
      <c r="H1" s="388"/>
    </row>
    <row r="2" spans="1:8" s="41" customFormat="1" ht="23.25" customHeight="1">
      <c r="A2" s="356" t="s">
        <v>28</v>
      </c>
      <c r="B2" s="354" t="s">
        <v>33</v>
      </c>
      <c r="C2" s="386" t="s">
        <v>34</v>
      </c>
      <c r="D2" s="387"/>
      <c r="E2" s="386" t="s">
        <v>35</v>
      </c>
      <c r="F2" s="387"/>
      <c r="G2" s="386" t="s">
        <v>62</v>
      </c>
      <c r="H2" s="387"/>
    </row>
    <row r="3" spans="1:8" s="41" customFormat="1" ht="14.25" customHeight="1">
      <c r="A3" s="356"/>
      <c r="B3" s="354"/>
      <c r="C3" s="10" t="s">
        <v>37</v>
      </c>
      <c r="D3" s="10" t="s">
        <v>38</v>
      </c>
      <c r="E3" s="10" t="s">
        <v>37</v>
      </c>
      <c r="F3" s="10" t="s">
        <v>38</v>
      </c>
      <c r="G3" s="10" t="s">
        <v>37</v>
      </c>
      <c r="H3" s="10" t="s">
        <v>38</v>
      </c>
    </row>
    <row r="4" spans="1:8" s="43" customFormat="1" ht="20.25" customHeight="1">
      <c r="A4" s="34">
        <f>ROW(A4)-3</f>
        <v>1</v>
      </c>
      <c r="B4" s="35" t="s">
        <v>63</v>
      </c>
      <c r="C4" s="36">
        <v>0</v>
      </c>
      <c r="D4" s="36">
        <v>0</v>
      </c>
      <c r="E4" s="36">
        <f t="shared" ref="E4:E70" si="0">SUMIF(DSKH,$B4,DSN)</f>
        <v>28578000</v>
      </c>
      <c r="F4" s="36">
        <f t="shared" ref="F4:F70" si="1">SUMIF(DSKH,$B4,DSC)</f>
        <v>28578000</v>
      </c>
      <c r="G4" s="42">
        <f t="shared" ref="G4:G26" si="2">ROUND(MAX(C4+E4-D4-F4,0),2)</f>
        <v>0</v>
      </c>
      <c r="H4" s="42">
        <f t="shared" ref="H4:H26" si="3">ROUND(MAX(D4+F4-C4-E4,0),2)</f>
        <v>0</v>
      </c>
    </row>
    <row r="5" spans="1:8" s="43" customFormat="1" ht="20.25" customHeight="1">
      <c r="A5" s="34">
        <f t="shared" ref="A5:A69" si="4">ROW(A5)-3</f>
        <v>2</v>
      </c>
      <c r="B5" s="44" t="s">
        <v>313</v>
      </c>
      <c r="C5" s="45">
        <v>0</v>
      </c>
      <c r="D5" s="45">
        <v>0</v>
      </c>
      <c r="E5" s="36">
        <f t="shared" si="0"/>
        <v>32550000</v>
      </c>
      <c r="F5" s="36">
        <f t="shared" si="1"/>
        <v>32550000</v>
      </c>
      <c r="G5" s="46">
        <f t="shared" si="2"/>
        <v>0</v>
      </c>
      <c r="H5" s="46">
        <f t="shared" si="3"/>
        <v>0</v>
      </c>
    </row>
    <row r="6" spans="1:8" s="43" customFormat="1" ht="20.25" customHeight="1">
      <c r="A6" s="34">
        <f t="shared" si="4"/>
        <v>3</v>
      </c>
      <c r="B6" s="44" t="s">
        <v>64</v>
      </c>
      <c r="C6" s="45">
        <v>0</v>
      </c>
      <c r="D6" s="45">
        <v>0</v>
      </c>
      <c r="E6" s="36">
        <f t="shared" si="0"/>
        <v>10880878</v>
      </c>
      <c r="F6" s="36">
        <f t="shared" si="1"/>
        <v>10880878</v>
      </c>
      <c r="G6" s="46">
        <f t="shared" si="2"/>
        <v>0</v>
      </c>
      <c r="H6" s="46">
        <f t="shared" si="3"/>
        <v>0</v>
      </c>
    </row>
    <row r="7" spans="1:8" s="43" customFormat="1" ht="20.25" customHeight="1">
      <c r="A7" s="34">
        <f t="shared" si="4"/>
        <v>4</v>
      </c>
      <c r="B7" s="44" t="s">
        <v>65</v>
      </c>
      <c r="C7" s="45">
        <v>0</v>
      </c>
      <c r="D7" s="47">
        <v>0</v>
      </c>
      <c r="E7" s="36">
        <f t="shared" si="0"/>
        <v>145809985</v>
      </c>
      <c r="F7" s="36">
        <f t="shared" si="1"/>
        <v>145809985</v>
      </c>
      <c r="G7" s="46">
        <f t="shared" si="2"/>
        <v>0</v>
      </c>
      <c r="H7" s="46">
        <f t="shared" si="3"/>
        <v>0</v>
      </c>
    </row>
    <row r="8" spans="1:8" s="43" customFormat="1" ht="20.25" customHeight="1">
      <c r="A8" s="34">
        <f t="shared" si="4"/>
        <v>5</v>
      </c>
      <c r="B8" s="44" t="s">
        <v>66</v>
      </c>
      <c r="C8" s="45">
        <v>0</v>
      </c>
      <c r="D8" s="45">
        <v>0</v>
      </c>
      <c r="E8" s="36">
        <f t="shared" si="0"/>
        <v>10500000</v>
      </c>
      <c r="F8" s="36">
        <f t="shared" si="1"/>
        <v>21000000</v>
      </c>
      <c r="G8" s="46">
        <f t="shared" si="2"/>
        <v>0</v>
      </c>
      <c r="H8" s="46">
        <f t="shared" si="3"/>
        <v>10500000</v>
      </c>
    </row>
    <row r="9" spans="1:8" s="43" customFormat="1" ht="20.25" customHeight="1">
      <c r="A9" s="34">
        <f t="shared" si="4"/>
        <v>6</v>
      </c>
      <c r="B9" s="44" t="s">
        <v>67</v>
      </c>
      <c r="C9" s="45">
        <v>0</v>
      </c>
      <c r="D9" s="47">
        <v>0</v>
      </c>
      <c r="E9" s="36">
        <f t="shared" si="0"/>
        <v>126167747</v>
      </c>
      <c r="F9" s="36">
        <f t="shared" si="1"/>
        <v>126167747</v>
      </c>
      <c r="G9" s="46">
        <f t="shared" si="2"/>
        <v>0</v>
      </c>
      <c r="H9" s="46">
        <f t="shared" si="3"/>
        <v>0</v>
      </c>
    </row>
    <row r="10" spans="1:8" s="43" customFormat="1" ht="20.25" customHeight="1">
      <c r="A10" s="34">
        <f t="shared" si="4"/>
        <v>7</v>
      </c>
      <c r="B10" s="44" t="s">
        <v>314</v>
      </c>
      <c r="C10" s="45">
        <v>0</v>
      </c>
      <c r="D10" s="47">
        <v>0</v>
      </c>
      <c r="E10" s="36">
        <f t="shared" si="0"/>
        <v>91630000</v>
      </c>
      <c r="F10" s="36">
        <f t="shared" si="1"/>
        <v>91630000</v>
      </c>
      <c r="G10" s="46">
        <f t="shared" si="2"/>
        <v>0</v>
      </c>
      <c r="H10" s="46">
        <f t="shared" si="3"/>
        <v>0</v>
      </c>
    </row>
    <row r="11" spans="1:8" s="43" customFormat="1" ht="20.25" customHeight="1">
      <c r="A11" s="34">
        <f t="shared" si="4"/>
        <v>8</v>
      </c>
      <c r="B11" s="44" t="s">
        <v>315</v>
      </c>
      <c r="C11" s="45">
        <v>0</v>
      </c>
      <c r="D11" s="45">
        <v>0</v>
      </c>
      <c r="E11" s="36">
        <f t="shared" si="0"/>
        <v>117971200</v>
      </c>
      <c r="F11" s="36">
        <f t="shared" si="1"/>
        <v>164467930</v>
      </c>
      <c r="G11" s="46">
        <f t="shared" si="2"/>
        <v>0</v>
      </c>
      <c r="H11" s="46">
        <f t="shared" si="3"/>
        <v>46496730</v>
      </c>
    </row>
    <row r="12" spans="1:8" s="43" customFormat="1" ht="20.25" customHeight="1">
      <c r="A12" s="34">
        <f t="shared" si="4"/>
        <v>9</v>
      </c>
      <c r="B12" s="44" t="s">
        <v>68</v>
      </c>
      <c r="C12" s="45">
        <v>0</v>
      </c>
      <c r="D12" s="45">
        <v>131344015</v>
      </c>
      <c r="E12" s="36">
        <f t="shared" si="0"/>
        <v>480000000</v>
      </c>
      <c r="F12" s="36">
        <f t="shared" si="1"/>
        <v>460587875</v>
      </c>
      <c r="G12" s="46">
        <f t="shared" si="2"/>
        <v>0</v>
      </c>
      <c r="H12" s="46">
        <f t="shared" si="3"/>
        <v>111931890</v>
      </c>
    </row>
    <row r="13" spans="1:8" s="43" customFormat="1" ht="20.25" customHeight="1">
      <c r="A13" s="34">
        <f t="shared" si="4"/>
        <v>10</v>
      </c>
      <c r="B13" s="44" t="s">
        <v>69</v>
      </c>
      <c r="C13" s="45">
        <v>0</v>
      </c>
      <c r="D13" s="45">
        <v>101696698</v>
      </c>
      <c r="E13" s="36">
        <f t="shared" si="0"/>
        <v>297162000</v>
      </c>
      <c r="F13" s="36">
        <f t="shared" si="1"/>
        <v>251614000</v>
      </c>
      <c r="G13" s="46">
        <f t="shared" ref="G13" si="5">ROUND(MAX(C13+E13-D13-F13,0),2)</f>
        <v>0</v>
      </c>
      <c r="H13" s="46">
        <f t="shared" ref="H13" si="6">ROUND(MAX(D13+F13-C13-E13,0),2)</f>
        <v>56148698</v>
      </c>
    </row>
    <row r="14" spans="1:8" s="43" customFormat="1" ht="20.25" customHeight="1">
      <c r="A14" s="34">
        <f t="shared" si="4"/>
        <v>11</v>
      </c>
      <c r="B14" s="44" t="s">
        <v>158</v>
      </c>
      <c r="C14" s="45"/>
      <c r="D14" s="45"/>
      <c r="E14" s="36">
        <f t="shared" si="0"/>
        <v>126522000</v>
      </c>
      <c r="F14" s="36">
        <f t="shared" si="1"/>
        <v>126522000</v>
      </c>
      <c r="G14" s="46">
        <f t="shared" ref="G14" si="7">ROUND(MAX(C14+E14-D14-F14,0),2)</f>
        <v>0</v>
      </c>
      <c r="H14" s="46">
        <f t="shared" ref="H14" si="8">ROUND(MAX(D14+F14-C14-E14,0),2)</f>
        <v>0</v>
      </c>
    </row>
    <row r="15" spans="1:8" s="43" customFormat="1" ht="20.25" customHeight="1">
      <c r="A15" s="34">
        <f t="shared" si="4"/>
        <v>12</v>
      </c>
      <c r="B15" s="44" t="s">
        <v>316</v>
      </c>
      <c r="C15" s="45"/>
      <c r="D15" s="45"/>
      <c r="E15" s="36">
        <f t="shared" si="0"/>
        <v>41283000</v>
      </c>
      <c r="F15" s="36">
        <f t="shared" si="1"/>
        <v>41283000</v>
      </c>
      <c r="G15" s="46">
        <f t="shared" ref="G15" si="9">ROUND(MAX(C15+E15-D15-F15,0),2)</f>
        <v>0</v>
      </c>
      <c r="H15" s="46">
        <f t="shared" ref="H15" si="10">ROUND(MAX(D15+F15-C15-E15,0),2)</f>
        <v>0</v>
      </c>
    </row>
    <row r="16" spans="1:8" s="41" customFormat="1" ht="20.25" customHeight="1">
      <c r="A16" s="191">
        <f t="shared" si="4"/>
        <v>13</v>
      </c>
      <c r="B16" s="44" t="s">
        <v>317</v>
      </c>
      <c r="C16" s="45"/>
      <c r="D16" s="45"/>
      <c r="E16" s="192">
        <f t="shared" si="0"/>
        <v>70400000</v>
      </c>
      <c r="F16" s="192">
        <f t="shared" si="1"/>
        <v>70400000</v>
      </c>
      <c r="G16" s="110">
        <f t="shared" si="2"/>
        <v>0</v>
      </c>
      <c r="H16" s="110">
        <f t="shared" si="3"/>
        <v>0</v>
      </c>
    </row>
    <row r="17" spans="1:8" s="41" customFormat="1" ht="20.25" customHeight="1">
      <c r="A17" s="191">
        <f>ROW(A17)-3</f>
        <v>14</v>
      </c>
      <c r="B17" s="44" t="s">
        <v>318</v>
      </c>
      <c r="C17" s="45"/>
      <c r="D17" s="45"/>
      <c r="E17" s="192">
        <f>SUMIF(DSKH,$B17,DSN)</f>
        <v>12250000</v>
      </c>
      <c r="F17" s="192">
        <f t="shared" si="1"/>
        <v>12250000</v>
      </c>
      <c r="G17" s="110">
        <f>ROUND(MAX(C17+E17-D17-F17,0),2)</f>
        <v>0</v>
      </c>
      <c r="H17" s="110">
        <f>ROUND(MAX(D17+F17-C17-E17,0),2)</f>
        <v>0</v>
      </c>
    </row>
    <row r="18" spans="1:8" s="41" customFormat="1" ht="20.25" customHeight="1">
      <c r="A18" s="191">
        <f t="shared" si="4"/>
        <v>15</v>
      </c>
      <c r="B18" s="44" t="s">
        <v>319</v>
      </c>
      <c r="C18" s="45"/>
      <c r="D18" s="45"/>
      <c r="E18" s="192">
        <v>93918000</v>
      </c>
      <c r="F18" s="192">
        <v>93918000</v>
      </c>
      <c r="G18" s="110">
        <f t="shared" si="2"/>
        <v>0</v>
      </c>
      <c r="H18" s="110">
        <f t="shared" si="3"/>
        <v>0</v>
      </c>
    </row>
    <row r="19" spans="1:8" s="41" customFormat="1" ht="20.25" customHeight="1">
      <c r="A19" s="191">
        <f t="shared" si="4"/>
        <v>16</v>
      </c>
      <c r="B19" s="254" t="s">
        <v>70</v>
      </c>
      <c r="C19" s="255">
        <v>0</v>
      </c>
      <c r="D19" s="255">
        <v>0</v>
      </c>
      <c r="E19" s="192">
        <f t="shared" si="0"/>
        <v>56155000</v>
      </c>
      <c r="F19" s="192">
        <f t="shared" si="1"/>
        <v>0</v>
      </c>
      <c r="G19" s="110">
        <f t="shared" si="2"/>
        <v>56155000</v>
      </c>
      <c r="H19" s="110">
        <f t="shared" si="3"/>
        <v>0</v>
      </c>
    </row>
    <row r="20" spans="1:8" s="41" customFormat="1" ht="20.25" customHeight="1">
      <c r="A20" s="191">
        <f t="shared" si="4"/>
        <v>17</v>
      </c>
      <c r="B20" s="254" t="s">
        <v>320</v>
      </c>
      <c r="C20" s="255">
        <v>0</v>
      </c>
      <c r="D20" s="255">
        <v>0</v>
      </c>
      <c r="E20" s="192">
        <f t="shared" si="0"/>
        <v>1000000</v>
      </c>
      <c r="F20" s="192">
        <f t="shared" si="1"/>
        <v>1000000</v>
      </c>
      <c r="G20" s="110">
        <f t="shared" si="2"/>
        <v>0</v>
      </c>
      <c r="H20" s="110">
        <f t="shared" si="3"/>
        <v>0</v>
      </c>
    </row>
    <row r="21" spans="1:8" s="41" customFormat="1" ht="20.25" customHeight="1">
      <c r="A21" s="191">
        <f>ROW(A21)-3</f>
        <v>18</v>
      </c>
      <c r="B21" s="254" t="s">
        <v>321</v>
      </c>
      <c r="C21" s="255">
        <v>0</v>
      </c>
      <c r="D21" s="255">
        <v>38085850</v>
      </c>
      <c r="E21" s="192">
        <f>SUMIF(DSKH,$B21,DSN)</f>
        <v>38085850</v>
      </c>
      <c r="F21" s="192">
        <f>SUMIF(DSKH,$B21,DSC)</f>
        <v>0</v>
      </c>
      <c r="G21" s="110">
        <f t="shared" ref="G21" si="11">ROUND(MAX(C21+E21-D21-F21,0),2)</f>
        <v>0</v>
      </c>
      <c r="H21" s="110">
        <f t="shared" ref="H21" si="12">ROUND(MAX(D21+F21-C21-E21,0),2)</f>
        <v>0</v>
      </c>
    </row>
    <row r="22" spans="1:8" s="41" customFormat="1" ht="20.25" customHeight="1">
      <c r="A22" s="191">
        <f t="shared" si="4"/>
        <v>19</v>
      </c>
      <c r="B22" s="254" t="s">
        <v>322</v>
      </c>
      <c r="C22" s="255">
        <v>0</v>
      </c>
      <c r="D22" s="256">
        <v>0</v>
      </c>
      <c r="E22" s="192">
        <f t="shared" si="0"/>
        <v>300000</v>
      </c>
      <c r="F22" s="192">
        <f t="shared" si="1"/>
        <v>300000</v>
      </c>
      <c r="G22" s="110">
        <f t="shared" si="2"/>
        <v>0</v>
      </c>
      <c r="H22" s="110">
        <f t="shared" si="3"/>
        <v>0</v>
      </c>
    </row>
    <row r="23" spans="1:8" s="41" customFormat="1" ht="20.25" customHeight="1">
      <c r="A23" s="191">
        <f>ROW(A23)-3</f>
        <v>20</v>
      </c>
      <c r="B23" s="254" t="s">
        <v>323</v>
      </c>
      <c r="C23" s="255"/>
      <c r="D23" s="255"/>
      <c r="E23" s="192">
        <f>SUMIF(DSKH,$B23,DSN)</f>
        <v>90892032</v>
      </c>
      <c r="F23" s="192">
        <f>SUMIF(DSKH,$B23,DSC)</f>
        <v>90892032</v>
      </c>
      <c r="G23" s="110">
        <f>ROUND(MAX(C23+E23-D23-F23,0),2)</f>
        <v>0</v>
      </c>
      <c r="H23" s="110">
        <f>ROUND(MAX(D23+F23-C23-E23,0),2)</f>
        <v>0</v>
      </c>
    </row>
    <row r="24" spans="1:8" s="41" customFormat="1" ht="20.25" customHeight="1">
      <c r="A24" s="191">
        <f t="shared" si="4"/>
        <v>21</v>
      </c>
      <c r="B24" s="254" t="s">
        <v>324</v>
      </c>
      <c r="C24" s="255">
        <v>0</v>
      </c>
      <c r="D24" s="255">
        <v>0</v>
      </c>
      <c r="E24" s="192">
        <f t="shared" si="0"/>
        <v>14580000</v>
      </c>
      <c r="F24" s="192">
        <f t="shared" si="1"/>
        <v>14580000</v>
      </c>
      <c r="G24" s="110">
        <f t="shared" si="2"/>
        <v>0</v>
      </c>
      <c r="H24" s="110">
        <f t="shared" si="3"/>
        <v>0</v>
      </c>
    </row>
    <row r="25" spans="1:8" s="41" customFormat="1" ht="20.25" customHeight="1">
      <c r="A25" s="191">
        <f>ROW(A25)-3</f>
        <v>22</v>
      </c>
      <c r="B25" s="254" t="s">
        <v>325</v>
      </c>
      <c r="C25" s="255"/>
      <c r="D25" s="255"/>
      <c r="E25" s="192">
        <f>SUMIF(DSKH,$B25,DSN)</f>
        <v>5004375</v>
      </c>
      <c r="F25" s="192">
        <f>SUMIF(DSKH,$B25,DSC)</f>
        <v>5004375</v>
      </c>
      <c r="G25" s="110">
        <f>ROUND(MAX(C25+E25-D25-F25,0),2)</f>
        <v>0</v>
      </c>
      <c r="H25" s="110">
        <f>ROUND(MAX(D25+F25-C25-E25,0),2)</f>
        <v>0</v>
      </c>
    </row>
    <row r="26" spans="1:8" s="41" customFormat="1" ht="20.25" customHeight="1">
      <c r="A26" s="191">
        <f t="shared" si="4"/>
        <v>23</v>
      </c>
      <c r="B26" s="254" t="s">
        <v>326</v>
      </c>
      <c r="C26" s="255"/>
      <c r="D26" s="255"/>
      <c r="E26" s="192">
        <f t="shared" si="0"/>
        <v>3657500</v>
      </c>
      <c r="F26" s="192">
        <f t="shared" si="1"/>
        <v>3657500</v>
      </c>
      <c r="G26" s="110">
        <f t="shared" si="2"/>
        <v>0</v>
      </c>
      <c r="H26" s="110">
        <f t="shared" si="3"/>
        <v>0</v>
      </c>
    </row>
    <row r="27" spans="1:8" s="41" customFormat="1" ht="20.25" customHeight="1">
      <c r="A27" s="191">
        <f t="shared" si="4"/>
        <v>24</v>
      </c>
      <c r="B27" s="254" t="s">
        <v>72</v>
      </c>
      <c r="C27" s="255"/>
      <c r="D27" s="255"/>
      <c r="E27" s="192">
        <f t="shared" si="0"/>
        <v>125426400</v>
      </c>
      <c r="F27" s="192">
        <f t="shared" si="1"/>
        <v>51843000</v>
      </c>
      <c r="G27" s="110">
        <f>ROUND(MAX(C27+E27-D27-F27,0),2)</f>
        <v>73583400</v>
      </c>
      <c r="H27" s="110">
        <f>ROUND(MAX(D27+F27-C27-E27,0),2)</f>
        <v>0</v>
      </c>
    </row>
    <row r="28" spans="1:8" s="41" customFormat="1" ht="20.25" customHeight="1">
      <c r="A28" s="191">
        <f>ROW(A28)-3</f>
        <v>25</v>
      </c>
      <c r="B28" s="254" t="s">
        <v>73</v>
      </c>
      <c r="C28" s="255">
        <v>0</v>
      </c>
      <c r="D28" s="256">
        <v>0</v>
      </c>
      <c r="E28" s="192">
        <f t="shared" si="0"/>
        <v>26400000</v>
      </c>
      <c r="F28" s="192">
        <f t="shared" si="1"/>
        <v>58949000</v>
      </c>
      <c r="G28" s="110">
        <f>ROUND(MAX(C28+E28-D28-F28,0),2)</f>
        <v>0</v>
      </c>
      <c r="H28" s="110">
        <f>ROUND(MAX(D28+F28-C28-E28,0),2)</f>
        <v>32549000</v>
      </c>
    </row>
    <row r="29" spans="1:8" s="41" customFormat="1" ht="20.25" customHeight="1">
      <c r="A29" s="191">
        <f>ROW(A29)-3</f>
        <v>26</v>
      </c>
      <c r="B29" s="254" t="s">
        <v>327</v>
      </c>
      <c r="C29" s="255"/>
      <c r="D29" s="255"/>
      <c r="E29" s="192">
        <f>SUMIF(DSKH,$B29,DSN)</f>
        <v>360779030</v>
      </c>
      <c r="F29" s="192">
        <f>SUMIF(DSKH,$B29,DSC)</f>
        <v>360779030</v>
      </c>
      <c r="G29" s="110">
        <f>ROUND(MAX(C29+E29-D29-F29,0),2)</f>
        <v>0</v>
      </c>
      <c r="H29" s="110">
        <f>ROUND(MAX(D29+F29-C29-E29,0),2)</f>
        <v>0</v>
      </c>
    </row>
    <row r="30" spans="1:8" s="41" customFormat="1" ht="20.25" customHeight="1">
      <c r="A30" s="191">
        <f>ROW(A30)-3</f>
        <v>27</v>
      </c>
      <c r="B30" s="254" t="s">
        <v>328</v>
      </c>
      <c r="C30" s="255"/>
      <c r="D30" s="255"/>
      <c r="E30" s="192">
        <f>SUMIF(DSKH,$B30,DSN)</f>
        <v>88178500</v>
      </c>
      <c r="F30" s="192">
        <f>SUMIF(DSKH,$B30,DSC)</f>
        <v>88178500</v>
      </c>
      <c r="G30" s="110">
        <f>ROUND(MAX(C30+E30-D30-F30,0),2)</f>
        <v>0</v>
      </c>
      <c r="H30" s="110">
        <f>ROUND(MAX(D30+F30-C30-E30,0),2)</f>
        <v>0</v>
      </c>
    </row>
    <row r="31" spans="1:8" s="41" customFormat="1" ht="20.25" customHeight="1">
      <c r="A31" s="191">
        <f>ROW(A31)-3</f>
        <v>28</v>
      </c>
      <c r="B31" s="254" t="s">
        <v>142</v>
      </c>
      <c r="C31" s="255">
        <v>0</v>
      </c>
      <c r="D31" s="255">
        <v>139313264</v>
      </c>
      <c r="E31" s="192">
        <f>SUMIF(DSKH,$B31,DSN)</f>
        <v>714922368</v>
      </c>
      <c r="F31" s="192">
        <f>SUMIF(DSKH,$B31,DSC)</f>
        <v>575609104</v>
      </c>
      <c r="G31" s="110">
        <f>ROUND(MAX(C31+E31-D31-F31,0),2)</f>
        <v>0</v>
      </c>
      <c r="H31" s="110">
        <f>ROUND(MAX(D31+F31-C31-E31,0),2)</f>
        <v>0</v>
      </c>
    </row>
    <row r="32" spans="1:8" s="114" customFormat="1" ht="20.25" customHeight="1">
      <c r="A32" s="34">
        <f t="shared" si="4"/>
        <v>29</v>
      </c>
      <c r="B32" s="254" t="s">
        <v>71</v>
      </c>
      <c r="C32" s="255">
        <v>0</v>
      </c>
      <c r="D32" s="255">
        <v>58867000</v>
      </c>
      <c r="E32" s="36">
        <f t="shared" si="0"/>
        <v>30000000</v>
      </c>
      <c r="F32" s="36">
        <f t="shared" si="1"/>
        <v>0</v>
      </c>
      <c r="G32" s="113">
        <f t="shared" ref="G32" si="13">ROUND(MAX(C32+E32-D32-F32,0),2)</f>
        <v>0</v>
      </c>
      <c r="H32" s="113">
        <f t="shared" ref="H32" si="14">ROUND(MAX(D32+F32-C32-E32,0),2)</f>
        <v>28867000</v>
      </c>
    </row>
    <row r="33" spans="1:8" s="48" customFormat="1" ht="20.25" customHeight="1">
      <c r="A33" s="34">
        <f t="shared" si="4"/>
        <v>30</v>
      </c>
      <c r="B33" s="254" t="s">
        <v>329</v>
      </c>
      <c r="C33" s="255">
        <v>77569500</v>
      </c>
      <c r="D33" s="255">
        <v>0</v>
      </c>
      <c r="E33" s="36">
        <f t="shared" si="0"/>
        <v>1775497100</v>
      </c>
      <c r="F33" s="36">
        <f t="shared" si="1"/>
        <v>1853066600</v>
      </c>
      <c r="G33" s="113">
        <f t="shared" ref="G33:G71" si="15">ROUND(MAX(C33+E33-D33-F33,0),2)</f>
        <v>0</v>
      </c>
      <c r="H33" s="113">
        <f t="shared" ref="H33:H71" si="16">ROUND(MAX(D33+F33-C33-E33,0),2)</f>
        <v>0</v>
      </c>
    </row>
    <row r="34" spans="1:8" s="48" customFormat="1" ht="20.25" customHeight="1">
      <c r="A34" s="34">
        <f t="shared" si="4"/>
        <v>31</v>
      </c>
      <c r="B34" s="254" t="s">
        <v>75</v>
      </c>
      <c r="C34" s="255">
        <v>0</v>
      </c>
      <c r="D34" s="255">
        <v>12000000</v>
      </c>
      <c r="E34" s="36">
        <f t="shared" si="0"/>
        <v>48000000</v>
      </c>
      <c r="F34" s="36">
        <f t="shared" si="1"/>
        <v>48000000</v>
      </c>
      <c r="G34" s="113">
        <f t="shared" si="15"/>
        <v>0</v>
      </c>
      <c r="H34" s="113">
        <f t="shared" si="16"/>
        <v>12000000</v>
      </c>
    </row>
    <row r="35" spans="1:8" s="48" customFormat="1" ht="20.25" customHeight="1">
      <c r="A35" s="34">
        <f t="shared" si="4"/>
        <v>32</v>
      </c>
      <c r="B35" s="254" t="s">
        <v>330</v>
      </c>
      <c r="C35" s="255">
        <v>0</v>
      </c>
      <c r="D35" s="255">
        <v>3940000</v>
      </c>
      <c r="E35" s="36">
        <f t="shared" si="0"/>
        <v>39073000</v>
      </c>
      <c r="F35" s="36">
        <f t="shared" si="1"/>
        <v>35133000</v>
      </c>
      <c r="G35" s="113">
        <f t="shared" si="15"/>
        <v>0</v>
      </c>
      <c r="H35" s="113">
        <f t="shared" si="16"/>
        <v>0</v>
      </c>
    </row>
    <row r="36" spans="1:8" s="48" customFormat="1" ht="20.25" customHeight="1">
      <c r="A36" s="34">
        <f t="shared" si="4"/>
        <v>33</v>
      </c>
      <c r="B36" s="254" t="s">
        <v>76</v>
      </c>
      <c r="C36" s="255">
        <v>0</v>
      </c>
      <c r="D36" s="255">
        <v>2188910</v>
      </c>
      <c r="E36" s="36">
        <f t="shared" si="0"/>
        <v>266458752</v>
      </c>
      <c r="F36" s="36">
        <f t="shared" si="1"/>
        <v>424994293</v>
      </c>
      <c r="G36" s="113">
        <f t="shared" si="15"/>
        <v>0</v>
      </c>
      <c r="H36" s="113">
        <f t="shared" si="16"/>
        <v>160724451</v>
      </c>
    </row>
    <row r="37" spans="1:8" s="48" customFormat="1" ht="20.25" customHeight="1">
      <c r="A37" s="34">
        <f t="shared" si="4"/>
        <v>34</v>
      </c>
      <c r="B37" s="254" t="s">
        <v>331</v>
      </c>
      <c r="C37" s="255"/>
      <c r="D37" s="255"/>
      <c r="E37" s="36">
        <f t="shared" si="0"/>
        <v>200000000</v>
      </c>
      <c r="F37" s="36">
        <f t="shared" si="1"/>
        <v>496242508</v>
      </c>
      <c r="G37" s="113">
        <f t="shared" si="15"/>
        <v>0</v>
      </c>
      <c r="H37" s="113">
        <f t="shared" si="16"/>
        <v>296242508</v>
      </c>
    </row>
    <row r="38" spans="1:8" s="48" customFormat="1" ht="20.25" customHeight="1">
      <c r="A38" s="34">
        <f t="shared" si="4"/>
        <v>35</v>
      </c>
      <c r="B38" s="254" t="s">
        <v>74</v>
      </c>
      <c r="C38" s="255">
        <v>0</v>
      </c>
      <c r="D38" s="255">
        <v>11772880</v>
      </c>
      <c r="E38" s="36">
        <f t="shared" si="0"/>
        <v>74945647</v>
      </c>
      <c r="F38" s="36">
        <f t="shared" si="1"/>
        <v>63172767</v>
      </c>
      <c r="G38" s="113">
        <f t="shared" si="15"/>
        <v>0</v>
      </c>
      <c r="H38" s="113">
        <f t="shared" si="16"/>
        <v>0</v>
      </c>
    </row>
    <row r="39" spans="1:8" s="48" customFormat="1" ht="20.25" customHeight="1">
      <c r="A39" s="34">
        <f t="shared" si="4"/>
        <v>36</v>
      </c>
      <c r="B39" s="254" t="s">
        <v>77</v>
      </c>
      <c r="C39" s="255">
        <v>0</v>
      </c>
      <c r="D39" s="255">
        <v>36671250</v>
      </c>
      <c r="E39" s="36">
        <f t="shared" si="0"/>
        <v>896694040</v>
      </c>
      <c r="F39" s="36">
        <f t="shared" si="1"/>
        <v>887661170</v>
      </c>
      <c r="G39" s="113">
        <f t="shared" si="15"/>
        <v>0</v>
      </c>
      <c r="H39" s="113">
        <f t="shared" si="16"/>
        <v>27638380</v>
      </c>
    </row>
    <row r="40" spans="1:8" s="48" customFormat="1" ht="20.25" customHeight="1">
      <c r="A40" s="34">
        <f t="shared" si="4"/>
        <v>37</v>
      </c>
      <c r="B40" s="44" t="s">
        <v>332</v>
      </c>
      <c r="C40" s="45">
        <v>0</v>
      </c>
      <c r="D40" s="45">
        <v>0</v>
      </c>
      <c r="E40" s="36">
        <f t="shared" si="0"/>
        <v>3806089500</v>
      </c>
      <c r="F40" s="36">
        <f t="shared" si="1"/>
        <v>3806089500</v>
      </c>
      <c r="G40" s="113">
        <f t="shared" si="15"/>
        <v>0</v>
      </c>
      <c r="H40" s="113">
        <f t="shared" si="16"/>
        <v>0</v>
      </c>
    </row>
    <row r="41" spans="1:8" s="48" customFormat="1" ht="20.25" customHeight="1">
      <c r="A41" s="34">
        <f t="shared" si="4"/>
        <v>38</v>
      </c>
      <c r="B41" s="44" t="s">
        <v>333</v>
      </c>
      <c r="C41" s="45">
        <v>0</v>
      </c>
      <c r="D41" s="45">
        <v>0</v>
      </c>
      <c r="E41" s="36">
        <f t="shared" si="0"/>
        <v>3027843000</v>
      </c>
      <c r="F41" s="36">
        <f t="shared" si="1"/>
        <v>3027843000</v>
      </c>
      <c r="G41" s="113">
        <f t="shared" si="15"/>
        <v>0</v>
      </c>
      <c r="H41" s="113">
        <f t="shared" si="16"/>
        <v>0</v>
      </c>
    </row>
    <row r="42" spans="1:8" s="48" customFormat="1" ht="20.25" customHeight="1">
      <c r="A42" s="34">
        <f t="shared" si="4"/>
        <v>39</v>
      </c>
      <c r="B42" s="44" t="s">
        <v>78</v>
      </c>
      <c r="C42" s="45">
        <v>0</v>
      </c>
      <c r="D42" s="45">
        <v>0</v>
      </c>
      <c r="E42" s="36">
        <f t="shared" si="0"/>
        <v>2710318000</v>
      </c>
      <c r="F42" s="36">
        <f t="shared" si="1"/>
        <v>2710318000</v>
      </c>
      <c r="G42" s="113">
        <f t="shared" si="15"/>
        <v>0</v>
      </c>
      <c r="H42" s="113">
        <f t="shared" si="16"/>
        <v>0</v>
      </c>
    </row>
    <row r="43" spans="1:8" s="48" customFormat="1" ht="20.25" customHeight="1">
      <c r="A43" s="34">
        <f t="shared" si="4"/>
        <v>40</v>
      </c>
      <c r="B43" s="44" t="s">
        <v>166</v>
      </c>
      <c r="C43" s="45">
        <v>0</v>
      </c>
      <c r="D43" s="45">
        <v>0</v>
      </c>
      <c r="E43" s="36">
        <f t="shared" si="0"/>
        <v>360925000</v>
      </c>
      <c r="F43" s="36">
        <f t="shared" si="1"/>
        <v>360925000</v>
      </c>
      <c r="G43" s="113">
        <f t="shared" si="15"/>
        <v>0</v>
      </c>
      <c r="H43" s="113">
        <f t="shared" si="16"/>
        <v>0</v>
      </c>
    </row>
    <row r="44" spans="1:8" s="48" customFormat="1" ht="20.25" customHeight="1">
      <c r="A44" s="34">
        <f t="shared" si="4"/>
        <v>41</v>
      </c>
      <c r="B44" s="44" t="s">
        <v>165</v>
      </c>
      <c r="C44" s="45">
        <v>0</v>
      </c>
      <c r="D44" s="45">
        <v>0</v>
      </c>
      <c r="E44" s="36">
        <f t="shared" si="0"/>
        <v>304315000</v>
      </c>
      <c r="F44" s="36">
        <f t="shared" si="1"/>
        <v>304315000</v>
      </c>
      <c r="G44" s="113">
        <f t="shared" si="15"/>
        <v>0</v>
      </c>
      <c r="H44" s="113">
        <f t="shared" si="16"/>
        <v>0</v>
      </c>
    </row>
    <row r="45" spans="1:8" s="48" customFormat="1" ht="20.25" customHeight="1">
      <c r="A45" s="34">
        <f t="shared" si="4"/>
        <v>42</v>
      </c>
      <c r="B45" s="44" t="s">
        <v>79</v>
      </c>
      <c r="C45" s="45">
        <v>0</v>
      </c>
      <c r="D45" s="45">
        <v>0</v>
      </c>
      <c r="E45" s="36">
        <f t="shared" si="0"/>
        <v>2506681500</v>
      </c>
      <c r="F45" s="36">
        <f t="shared" si="1"/>
        <v>2506681500</v>
      </c>
      <c r="G45" s="113">
        <f t="shared" si="15"/>
        <v>0</v>
      </c>
      <c r="H45" s="113">
        <f t="shared" si="16"/>
        <v>0</v>
      </c>
    </row>
    <row r="46" spans="1:8" s="48" customFormat="1" ht="20.25" customHeight="1">
      <c r="A46" s="34">
        <f t="shared" si="4"/>
        <v>43</v>
      </c>
      <c r="B46" s="44" t="s">
        <v>334</v>
      </c>
      <c r="C46" s="45">
        <v>0</v>
      </c>
      <c r="D46" s="45">
        <v>0</v>
      </c>
      <c r="E46" s="36">
        <f t="shared" si="0"/>
        <v>1151876000</v>
      </c>
      <c r="F46" s="36">
        <f t="shared" si="1"/>
        <v>1151876000</v>
      </c>
      <c r="G46" s="113">
        <f t="shared" si="15"/>
        <v>0</v>
      </c>
      <c r="H46" s="113">
        <f t="shared" si="16"/>
        <v>0</v>
      </c>
    </row>
    <row r="47" spans="1:8" s="48" customFormat="1" ht="20.25" customHeight="1">
      <c r="A47" s="34">
        <f t="shared" si="4"/>
        <v>44</v>
      </c>
      <c r="B47" s="44" t="s">
        <v>80</v>
      </c>
      <c r="C47" s="45">
        <v>0</v>
      </c>
      <c r="D47" s="45">
        <v>0</v>
      </c>
      <c r="E47" s="36">
        <f t="shared" si="0"/>
        <v>211970000</v>
      </c>
      <c r="F47" s="36">
        <f t="shared" si="1"/>
        <v>211970000</v>
      </c>
      <c r="G47" s="113">
        <f t="shared" si="15"/>
        <v>0</v>
      </c>
      <c r="H47" s="113">
        <f t="shared" si="16"/>
        <v>0</v>
      </c>
    </row>
    <row r="48" spans="1:8" s="48" customFormat="1" ht="20.25" customHeight="1">
      <c r="A48" s="34">
        <f t="shared" si="4"/>
        <v>45</v>
      </c>
      <c r="B48" s="44" t="s">
        <v>81</v>
      </c>
      <c r="C48" s="45">
        <v>0</v>
      </c>
      <c r="D48" s="45">
        <v>0</v>
      </c>
      <c r="E48" s="36">
        <f t="shared" si="0"/>
        <v>206962500</v>
      </c>
      <c r="F48" s="36">
        <f t="shared" si="1"/>
        <v>206962500</v>
      </c>
      <c r="G48" s="113">
        <f t="shared" si="15"/>
        <v>0</v>
      </c>
      <c r="H48" s="113">
        <f t="shared" si="16"/>
        <v>0</v>
      </c>
    </row>
    <row r="49" spans="1:8" s="48" customFormat="1" ht="20.25" customHeight="1">
      <c r="A49" s="34">
        <f t="shared" si="4"/>
        <v>46</v>
      </c>
      <c r="B49" s="44" t="s">
        <v>82</v>
      </c>
      <c r="C49" s="45">
        <v>0</v>
      </c>
      <c r="D49" s="45">
        <v>0</v>
      </c>
      <c r="E49" s="36">
        <f t="shared" si="0"/>
        <v>2030488000</v>
      </c>
      <c r="F49" s="36">
        <f t="shared" si="1"/>
        <v>2030488000</v>
      </c>
      <c r="G49" s="113">
        <f t="shared" si="15"/>
        <v>0</v>
      </c>
      <c r="H49" s="113">
        <f t="shared" si="16"/>
        <v>0</v>
      </c>
    </row>
    <row r="50" spans="1:8" s="48" customFormat="1" ht="20.25" customHeight="1">
      <c r="A50" s="34">
        <f t="shared" si="4"/>
        <v>47</v>
      </c>
      <c r="B50" s="44" t="s">
        <v>335</v>
      </c>
      <c r="C50" s="45">
        <v>0</v>
      </c>
      <c r="D50" s="45">
        <v>0</v>
      </c>
      <c r="E50" s="36">
        <f t="shared" si="0"/>
        <v>773916000</v>
      </c>
      <c r="F50" s="36">
        <f t="shared" si="1"/>
        <v>773916000</v>
      </c>
      <c r="G50" s="113">
        <f t="shared" si="15"/>
        <v>0</v>
      </c>
      <c r="H50" s="113">
        <f t="shared" si="16"/>
        <v>0</v>
      </c>
    </row>
    <row r="51" spans="1:8" s="48" customFormat="1" ht="20.25" customHeight="1">
      <c r="A51" s="34">
        <f t="shared" si="4"/>
        <v>48</v>
      </c>
      <c r="B51" s="44" t="s">
        <v>83</v>
      </c>
      <c r="C51" s="45">
        <v>0</v>
      </c>
      <c r="D51" s="45">
        <v>0</v>
      </c>
      <c r="E51" s="36">
        <f t="shared" si="0"/>
        <v>553031000</v>
      </c>
      <c r="F51" s="36">
        <f t="shared" si="1"/>
        <v>553031000</v>
      </c>
      <c r="G51" s="113">
        <f t="shared" si="15"/>
        <v>0</v>
      </c>
      <c r="H51" s="113">
        <f t="shared" si="16"/>
        <v>0</v>
      </c>
    </row>
    <row r="52" spans="1:8" s="48" customFormat="1" ht="20.25" customHeight="1">
      <c r="A52" s="34">
        <f t="shared" si="4"/>
        <v>49</v>
      </c>
      <c r="B52" s="44" t="s">
        <v>336</v>
      </c>
      <c r="C52" s="45">
        <v>0</v>
      </c>
      <c r="D52" s="45">
        <v>0</v>
      </c>
      <c r="E52" s="36">
        <f t="shared" si="0"/>
        <v>2483030000</v>
      </c>
      <c r="F52" s="36">
        <f t="shared" si="1"/>
        <v>2483030000</v>
      </c>
      <c r="G52" s="113">
        <f t="shared" si="15"/>
        <v>0</v>
      </c>
      <c r="H52" s="113">
        <f t="shared" si="16"/>
        <v>0</v>
      </c>
    </row>
    <row r="53" spans="1:8" s="48" customFormat="1" ht="20.25" customHeight="1">
      <c r="A53" s="34">
        <f t="shared" si="4"/>
        <v>50</v>
      </c>
      <c r="B53" s="44" t="s">
        <v>84</v>
      </c>
      <c r="C53" s="45">
        <v>0</v>
      </c>
      <c r="D53" s="45">
        <v>0</v>
      </c>
      <c r="E53" s="36">
        <f t="shared" si="0"/>
        <v>493785000</v>
      </c>
      <c r="F53" s="36">
        <f t="shared" si="1"/>
        <v>493785000</v>
      </c>
      <c r="G53" s="113">
        <f t="shared" si="15"/>
        <v>0</v>
      </c>
      <c r="H53" s="113">
        <f t="shared" si="16"/>
        <v>0</v>
      </c>
    </row>
    <row r="54" spans="1:8" s="48" customFormat="1" ht="20.25" customHeight="1">
      <c r="A54" s="34">
        <f t="shared" si="4"/>
        <v>51</v>
      </c>
      <c r="B54" s="44" t="s">
        <v>85</v>
      </c>
      <c r="C54" s="45">
        <v>0</v>
      </c>
      <c r="D54" s="45">
        <v>0</v>
      </c>
      <c r="E54" s="36">
        <f t="shared" si="0"/>
        <v>3825236500</v>
      </c>
      <c r="F54" s="36">
        <f t="shared" si="1"/>
        <v>3825236500</v>
      </c>
      <c r="G54" s="113">
        <f t="shared" si="15"/>
        <v>0</v>
      </c>
      <c r="H54" s="113">
        <f t="shared" si="16"/>
        <v>0</v>
      </c>
    </row>
    <row r="55" spans="1:8" s="48" customFormat="1" ht="20.25" customHeight="1">
      <c r="A55" s="34">
        <f t="shared" si="4"/>
        <v>52</v>
      </c>
      <c r="B55" s="44" t="s">
        <v>86</v>
      </c>
      <c r="C55" s="45">
        <v>0</v>
      </c>
      <c r="D55" s="45">
        <v>0</v>
      </c>
      <c r="E55" s="36">
        <f t="shared" si="0"/>
        <v>2831260000</v>
      </c>
      <c r="F55" s="36">
        <f t="shared" si="1"/>
        <v>2831260000</v>
      </c>
      <c r="G55" s="113">
        <f t="shared" si="15"/>
        <v>0</v>
      </c>
      <c r="H55" s="113">
        <f t="shared" si="16"/>
        <v>0</v>
      </c>
    </row>
    <row r="56" spans="1:8" s="48" customFormat="1" ht="20.25" customHeight="1">
      <c r="A56" s="34">
        <f t="shared" si="4"/>
        <v>53</v>
      </c>
      <c r="B56" s="44" t="s">
        <v>87</v>
      </c>
      <c r="C56" s="45">
        <v>0</v>
      </c>
      <c r="D56" s="45">
        <v>0</v>
      </c>
      <c r="E56" s="36">
        <f t="shared" si="0"/>
        <v>1363191500</v>
      </c>
      <c r="F56" s="36">
        <f t="shared" si="1"/>
        <v>1363191500</v>
      </c>
      <c r="G56" s="113">
        <f t="shared" si="15"/>
        <v>0</v>
      </c>
      <c r="H56" s="113">
        <f t="shared" si="16"/>
        <v>0</v>
      </c>
    </row>
    <row r="57" spans="1:8" s="48" customFormat="1" ht="20.25" customHeight="1">
      <c r="A57" s="34">
        <f t="shared" si="4"/>
        <v>54</v>
      </c>
      <c r="B57" s="44" t="s">
        <v>337</v>
      </c>
      <c r="C57" s="45">
        <v>0</v>
      </c>
      <c r="D57" s="45">
        <v>0</v>
      </c>
      <c r="E57" s="36">
        <f t="shared" si="0"/>
        <v>599871000</v>
      </c>
      <c r="F57" s="36">
        <f t="shared" si="1"/>
        <v>599871000</v>
      </c>
      <c r="G57" s="113">
        <f t="shared" si="15"/>
        <v>0</v>
      </c>
      <c r="H57" s="113">
        <f t="shared" si="16"/>
        <v>0</v>
      </c>
    </row>
    <row r="58" spans="1:8" s="48" customFormat="1" ht="20.25" customHeight="1">
      <c r="A58" s="34">
        <f t="shared" si="4"/>
        <v>55</v>
      </c>
      <c r="B58" s="44" t="s">
        <v>88</v>
      </c>
      <c r="C58" s="45">
        <v>0</v>
      </c>
      <c r="D58" s="45">
        <v>0</v>
      </c>
      <c r="E58" s="36">
        <f t="shared" si="0"/>
        <v>2833079000</v>
      </c>
      <c r="F58" s="36">
        <f t="shared" si="1"/>
        <v>2833079000</v>
      </c>
      <c r="G58" s="113">
        <f t="shared" si="15"/>
        <v>0</v>
      </c>
      <c r="H58" s="113">
        <f t="shared" si="16"/>
        <v>0</v>
      </c>
    </row>
    <row r="59" spans="1:8" s="48" customFormat="1" ht="20.25" customHeight="1">
      <c r="A59" s="34">
        <f t="shared" si="4"/>
        <v>56</v>
      </c>
      <c r="B59" s="44" t="s">
        <v>338</v>
      </c>
      <c r="C59" s="45">
        <v>0</v>
      </c>
      <c r="D59" s="45">
        <v>0</v>
      </c>
      <c r="E59" s="36">
        <f t="shared" si="0"/>
        <v>2779966000</v>
      </c>
      <c r="F59" s="36">
        <f t="shared" si="1"/>
        <v>2779966000</v>
      </c>
      <c r="G59" s="113">
        <f t="shared" si="15"/>
        <v>0</v>
      </c>
      <c r="H59" s="113">
        <f t="shared" si="16"/>
        <v>0</v>
      </c>
    </row>
    <row r="60" spans="1:8" s="48" customFormat="1" ht="20.25" customHeight="1">
      <c r="A60" s="34">
        <f t="shared" si="4"/>
        <v>57</v>
      </c>
      <c r="B60" s="44" t="s">
        <v>339</v>
      </c>
      <c r="C60" s="45">
        <v>0</v>
      </c>
      <c r="D60" s="45">
        <v>0</v>
      </c>
      <c r="E60" s="36">
        <f t="shared" si="0"/>
        <v>3542456000</v>
      </c>
      <c r="F60" s="36">
        <f t="shared" si="1"/>
        <v>3542456000</v>
      </c>
      <c r="G60" s="113">
        <f t="shared" si="15"/>
        <v>0</v>
      </c>
      <c r="H60" s="113">
        <f t="shared" si="16"/>
        <v>0</v>
      </c>
    </row>
    <row r="61" spans="1:8" s="48" customFormat="1" ht="20.25" customHeight="1">
      <c r="A61" s="34">
        <f t="shared" si="4"/>
        <v>58</v>
      </c>
      <c r="B61" s="44" t="s">
        <v>89</v>
      </c>
      <c r="C61" s="45">
        <v>0</v>
      </c>
      <c r="D61" s="45">
        <v>0</v>
      </c>
      <c r="E61" s="36">
        <f t="shared" si="0"/>
        <v>486368500</v>
      </c>
      <c r="F61" s="36">
        <f t="shared" si="1"/>
        <v>486368500</v>
      </c>
      <c r="G61" s="113">
        <f t="shared" si="15"/>
        <v>0</v>
      </c>
      <c r="H61" s="113">
        <f t="shared" si="16"/>
        <v>0</v>
      </c>
    </row>
    <row r="62" spans="1:8" s="48" customFormat="1" ht="20.25" customHeight="1">
      <c r="A62" s="34">
        <f t="shared" si="4"/>
        <v>59</v>
      </c>
      <c r="B62" s="44" t="s">
        <v>90</v>
      </c>
      <c r="C62" s="45">
        <v>0</v>
      </c>
      <c r="D62" s="45">
        <v>0</v>
      </c>
      <c r="E62" s="36">
        <f t="shared" si="0"/>
        <v>1017419000</v>
      </c>
      <c r="F62" s="36">
        <f t="shared" si="1"/>
        <v>1017419000</v>
      </c>
      <c r="G62" s="113">
        <f t="shared" si="15"/>
        <v>0</v>
      </c>
      <c r="H62" s="113">
        <f t="shared" si="16"/>
        <v>0</v>
      </c>
    </row>
    <row r="63" spans="1:8" s="48" customFormat="1" ht="20.25" customHeight="1">
      <c r="A63" s="34">
        <f t="shared" si="4"/>
        <v>60</v>
      </c>
      <c r="B63" s="44" t="s">
        <v>91</v>
      </c>
      <c r="C63" s="45">
        <v>0</v>
      </c>
      <c r="D63" s="45">
        <v>0</v>
      </c>
      <c r="E63" s="36">
        <f t="shared" si="0"/>
        <v>298789000</v>
      </c>
      <c r="F63" s="36">
        <f t="shared" si="1"/>
        <v>298789000</v>
      </c>
      <c r="G63" s="113">
        <f t="shared" si="15"/>
        <v>0</v>
      </c>
      <c r="H63" s="113">
        <f t="shared" si="16"/>
        <v>0</v>
      </c>
    </row>
    <row r="64" spans="1:8" s="48" customFormat="1" ht="20.25" customHeight="1">
      <c r="A64" s="34">
        <f t="shared" si="4"/>
        <v>61</v>
      </c>
      <c r="B64" s="44" t="s">
        <v>340</v>
      </c>
      <c r="C64" s="45">
        <v>0</v>
      </c>
      <c r="D64" s="45">
        <v>0</v>
      </c>
      <c r="E64" s="36">
        <f t="shared" si="0"/>
        <v>632450000</v>
      </c>
      <c r="F64" s="36">
        <f t="shared" si="1"/>
        <v>632450000</v>
      </c>
      <c r="G64" s="113">
        <f t="shared" si="15"/>
        <v>0</v>
      </c>
      <c r="H64" s="113">
        <f t="shared" si="16"/>
        <v>0</v>
      </c>
    </row>
    <row r="65" spans="1:8" s="48" customFormat="1" ht="20.25" customHeight="1">
      <c r="A65" s="34">
        <f t="shared" si="4"/>
        <v>62</v>
      </c>
      <c r="B65" s="44" t="s">
        <v>341</v>
      </c>
      <c r="C65" s="45">
        <v>0</v>
      </c>
      <c r="D65" s="45">
        <v>0</v>
      </c>
      <c r="E65" s="36">
        <f t="shared" si="0"/>
        <v>2351555000</v>
      </c>
      <c r="F65" s="36">
        <f t="shared" si="1"/>
        <v>2351555000</v>
      </c>
      <c r="G65" s="113">
        <f t="shared" si="15"/>
        <v>0</v>
      </c>
      <c r="H65" s="113">
        <f t="shared" si="16"/>
        <v>0</v>
      </c>
    </row>
    <row r="66" spans="1:8" s="48" customFormat="1" ht="20.25" customHeight="1">
      <c r="A66" s="34">
        <f t="shared" si="4"/>
        <v>63</v>
      </c>
      <c r="B66" s="44" t="s">
        <v>92</v>
      </c>
      <c r="C66" s="45">
        <v>0</v>
      </c>
      <c r="D66" s="45">
        <v>0</v>
      </c>
      <c r="E66" s="36">
        <f t="shared" si="0"/>
        <v>2273318500</v>
      </c>
      <c r="F66" s="36">
        <f t="shared" si="1"/>
        <v>2273318500</v>
      </c>
      <c r="G66" s="113">
        <f t="shared" si="15"/>
        <v>0</v>
      </c>
      <c r="H66" s="113">
        <f t="shared" si="16"/>
        <v>0</v>
      </c>
    </row>
    <row r="67" spans="1:8" s="48" customFormat="1" ht="20.25" customHeight="1">
      <c r="A67" s="34">
        <f t="shared" si="4"/>
        <v>64</v>
      </c>
      <c r="B67" s="44" t="s">
        <v>342</v>
      </c>
      <c r="C67" s="45">
        <v>0</v>
      </c>
      <c r="D67" s="45">
        <v>0</v>
      </c>
      <c r="E67" s="36">
        <f t="shared" si="0"/>
        <v>1564906000</v>
      </c>
      <c r="F67" s="36">
        <f t="shared" si="1"/>
        <v>1564906000</v>
      </c>
      <c r="G67" s="113">
        <f t="shared" si="15"/>
        <v>0</v>
      </c>
      <c r="H67" s="113">
        <f t="shared" si="16"/>
        <v>0</v>
      </c>
    </row>
    <row r="68" spans="1:8" s="48" customFormat="1" ht="20.25" customHeight="1">
      <c r="A68" s="34">
        <f t="shared" si="4"/>
        <v>65</v>
      </c>
      <c r="B68" s="44" t="s">
        <v>343</v>
      </c>
      <c r="C68" s="45">
        <v>0</v>
      </c>
      <c r="D68" s="45">
        <v>0</v>
      </c>
      <c r="E68" s="36">
        <f t="shared" si="0"/>
        <v>1044732500</v>
      </c>
      <c r="F68" s="36">
        <f t="shared" si="1"/>
        <v>1044732500</v>
      </c>
      <c r="G68" s="113">
        <f t="shared" si="15"/>
        <v>0</v>
      </c>
      <c r="H68" s="113">
        <f t="shared" si="16"/>
        <v>0</v>
      </c>
    </row>
    <row r="69" spans="1:8" s="48" customFormat="1" ht="20.25" customHeight="1">
      <c r="A69" s="34">
        <f t="shared" si="4"/>
        <v>66</v>
      </c>
      <c r="B69" s="44" t="s">
        <v>344</v>
      </c>
      <c r="C69" s="45">
        <v>0</v>
      </c>
      <c r="D69" s="45">
        <v>0</v>
      </c>
      <c r="E69" s="36">
        <f t="shared" si="0"/>
        <v>656093000</v>
      </c>
      <c r="F69" s="36">
        <f t="shared" si="1"/>
        <v>656093000</v>
      </c>
      <c r="G69" s="113">
        <f t="shared" si="15"/>
        <v>0</v>
      </c>
      <c r="H69" s="113">
        <f t="shared" si="16"/>
        <v>0</v>
      </c>
    </row>
    <row r="70" spans="1:8" s="48" customFormat="1" ht="20.25" customHeight="1">
      <c r="A70" s="34">
        <f t="shared" ref="A70:A79" si="17">ROW(A70)-3</f>
        <v>67</v>
      </c>
      <c r="B70" s="44" t="s">
        <v>345</v>
      </c>
      <c r="C70" s="45">
        <v>0</v>
      </c>
      <c r="D70" s="45">
        <v>0</v>
      </c>
      <c r="E70" s="36">
        <f t="shared" si="0"/>
        <v>909246000</v>
      </c>
      <c r="F70" s="36">
        <f t="shared" si="1"/>
        <v>909246000</v>
      </c>
      <c r="G70" s="113">
        <f t="shared" si="15"/>
        <v>0</v>
      </c>
      <c r="H70" s="113">
        <f t="shared" si="16"/>
        <v>0</v>
      </c>
    </row>
    <row r="71" spans="1:8" s="48" customFormat="1" ht="20.25" customHeight="1">
      <c r="A71" s="34">
        <f t="shared" si="17"/>
        <v>68</v>
      </c>
      <c r="B71" s="44" t="s">
        <v>93</v>
      </c>
      <c r="C71" s="45">
        <v>0</v>
      </c>
      <c r="D71" s="45">
        <v>0</v>
      </c>
      <c r="E71" s="36">
        <f t="shared" ref="E71:E79" si="18">SUMIF(DSKH,$B71,DSN)</f>
        <v>827139000</v>
      </c>
      <c r="F71" s="36">
        <f t="shared" ref="F71:F79" si="19">SUMIF(DSKH,$B71,DSC)</f>
        <v>827139000</v>
      </c>
      <c r="G71" s="113">
        <f t="shared" si="15"/>
        <v>0</v>
      </c>
      <c r="H71" s="113">
        <f t="shared" si="16"/>
        <v>0</v>
      </c>
    </row>
    <row r="72" spans="1:8" s="48" customFormat="1" ht="20.25" customHeight="1">
      <c r="A72" s="34">
        <f t="shared" si="17"/>
        <v>69</v>
      </c>
      <c r="B72" s="44" t="s">
        <v>94</v>
      </c>
      <c r="C72" s="45">
        <v>0</v>
      </c>
      <c r="D72" s="45">
        <v>0</v>
      </c>
      <c r="E72" s="36">
        <f t="shared" si="18"/>
        <v>2604396000</v>
      </c>
      <c r="F72" s="36">
        <f t="shared" si="19"/>
        <v>2604396000</v>
      </c>
      <c r="G72" s="113">
        <f t="shared" ref="G72:G79" si="20">ROUND(MAX(C72+E72-D72-F72,0),2)</f>
        <v>0</v>
      </c>
      <c r="H72" s="113">
        <f t="shared" ref="H72:H79" si="21">ROUND(MAX(D72+F72-C72-E72,0),2)</f>
        <v>0</v>
      </c>
    </row>
    <row r="73" spans="1:8" s="48" customFormat="1" ht="20.25" customHeight="1">
      <c r="A73" s="34">
        <f t="shared" si="17"/>
        <v>70</v>
      </c>
      <c r="B73" s="44" t="s">
        <v>346</v>
      </c>
      <c r="C73" s="45">
        <v>0</v>
      </c>
      <c r="D73" s="45">
        <v>0</v>
      </c>
      <c r="E73" s="36">
        <f t="shared" si="18"/>
        <v>638638000</v>
      </c>
      <c r="F73" s="36">
        <f t="shared" si="19"/>
        <v>638638000</v>
      </c>
      <c r="G73" s="113">
        <f t="shared" si="20"/>
        <v>0</v>
      </c>
      <c r="H73" s="113">
        <f t="shared" si="21"/>
        <v>0</v>
      </c>
    </row>
    <row r="74" spans="1:8" s="48" customFormat="1" ht="20.25" customHeight="1">
      <c r="A74" s="34">
        <f t="shared" si="17"/>
        <v>71</v>
      </c>
      <c r="B74" s="44" t="s">
        <v>95</v>
      </c>
      <c r="C74" s="45">
        <v>0</v>
      </c>
      <c r="D74" s="45">
        <v>0</v>
      </c>
      <c r="E74" s="36">
        <f t="shared" si="18"/>
        <v>352771000</v>
      </c>
      <c r="F74" s="36">
        <f t="shared" si="19"/>
        <v>352771000</v>
      </c>
      <c r="G74" s="113">
        <f t="shared" si="20"/>
        <v>0</v>
      </c>
      <c r="H74" s="113">
        <f t="shared" si="21"/>
        <v>0</v>
      </c>
    </row>
    <row r="75" spans="1:8" s="48" customFormat="1" ht="20.25" customHeight="1">
      <c r="A75" s="34">
        <f t="shared" si="17"/>
        <v>72</v>
      </c>
      <c r="B75" s="44" t="s">
        <v>96</v>
      </c>
      <c r="C75" s="45">
        <v>0</v>
      </c>
      <c r="D75" s="45">
        <v>0</v>
      </c>
      <c r="E75" s="36">
        <f t="shared" si="18"/>
        <v>615345000</v>
      </c>
      <c r="F75" s="36">
        <f t="shared" si="19"/>
        <v>615345000</v>
      </c>
      <c r="G75" s="113">
        <f t="shared" si="20"/>
        <v>0</v>
      </c>
      <c r="H75" s="113">
        <f t="shared" si="21"/>
        <v>0</v>
      </c>
    </row>
    <row r="76" spans="1:8" s="48" customFormat="1" ht="20.25" customHeight="1">
      <c r="A76" s="34">
        <f t="shared" si="17"/>
        <v>73</v>
      </c>
      <c r="B76" s="44" t="s">
        <v>347</v>
      </c>
      <c r="C76" s="45">
        <v>0</v>
      </c>
      <c r="D76" s="45">
        <v>0</v>
      </c>
      <c r="E76" s="36">
        <f t="shared" si="18"/>
        <v>1368697000</v>
      </c>
      <c r="F76" s="36">
        <f t="shared" si="19"/>
        <v>1368697000</v>
      </c>
      <c r="G76" s="113">
        <f t="shared" si="20"/>
        <v>0</v>
      </c>
      <c r="H76" s="113">
        <f t="shared" si="21"/>
        <v>0</v>
      </c>
    </row>
    <row r="77" spans="1:8" s="48" customFormat="1" ht="20.25" customHeight="1">
      <c r="A77" s="34">
        <f t="shared" si="17"/>
        <v>74</v>
      </c>
      <c r="B77" s="44" t="s">
        <v>97</v>
      </c>
      <c r="C77" s="45">
        <v>0</v>
      </c>
      <c r="D77" s="45">
        <v>0</v>
      </c>
      <c r="E77" s="36">
        <f t="shared" si="18"/>
        <v>191454000</v>
      </c>
      <c r="F77" s="36">
        <f t="shared" si="19"/>
        <v>191454000</v>
      </c>
      <c r="G77" s="113">
        <f t="shared" si="20"/>
        <v>0</v>
      </c>
      <c r="H77" s="113">
        <f t="shared" si="21"/>
        <v>0</v>
      </c>
    </row>
    <row r="78" spans="1:8" s="48" customFormat="1" ht="20.25" customHeight="1">
      <c r="A78" s="34">
        <f t="shared" si="17"/>
        <v>75</v>
      </c>
      <c r="B78" s="44" t="s">
        <v>98</v>
      </c>
      <c r="C78" s="45">
        <v>0</v>
      </c>
      <c r="D78" s="45">
        <v>0</v>
      </c>
      <c r="E78" s="36">
        <f t="shared" si="18"/>
        <v>384372500</v>
      </c>
      <c r="F78" s="36">
        <f t="shared" si="19"/>
        <v>384372500</v>
      </c>
      <c r="G78" s="113">
        <f t="shared" si="20"/>
        <v>0</v>
      </c>
      <c r="H78" s="113">
        <f t="shared" si="21"/>
        <v>0</v>
      </c>
    </row>
    <row r="79" spans="1:8" s="48" customFormat="1" ht="20.25" customHeight="1">
      <c r="A79" s="34">
        <f t="shared" si="17"/>
        <v>76</v>
      </c>
      <c r="B79" s="44" t="s">
        <v>348</v>
      </c>
      <c r="C79" s="45">
        <v>0</v>
      </c>
      <c r="D79" s="45">
        <v>0</v>
      </c>
      <c r="E79" s="36">
        <f t="shared" si="18"/>
        <v>856946500</v>
      </c>
      <c r="F79" s="36">
        <f t="shared" si="19"/>
        <v>856946500</v>
      </c>
      <c r="G79" s="113">
        <f t="shared" si="20"/>
        <v>0</v>
      </c>
      <c r="H79" s="113">
        <f t="shared" si="21"/>
        <v>0</v>
      </c>
    </row>
    <row r="80" spans="1:8" s="48" customFormat="1" ht="20.25" customHeight="1">
      <c r="A80" s="107"/>
      <c r="B80" s="108"/>
      <c r="C80" s="109"/>
      <c r="D80" s="109"/>
      <c r="E80" s="109"/>
      <c r="F80" s="109"/>
      <c r="G80" s="46"/>
      <c r="H80" s="46"/>
    </row>
    <row r="81" spans="1:8" s="41" customFormat="1" ht="20.25" customHeight="1">
      <c r="A81" s="49"/>
      <c r="B81" s="49"/>
      <c r="C81" s="50">
        <f t="shared" ref="C81:H81" si="22">SUM(C4:C80)</f>
        <v>77569500</v>
      </c>
      <c r="D81" s="50">
        <f t="shared" si="22"/>
        <v>535879867</v>
      </c>
      <c r="E81" s="50">
        <f t="shared" si="22"/>
        <v>64012599404</v>
      </c>
      <c r="F81" s="50">
        <f t="shared" si="22"/>
        <v>64207649294</v>
      </c>
      <c r="G81" s="50">
        <f t="shared" si="22"/>
        <v>129738400</v>
      </c>
      <c r="H81" s="50">
        <f t="shared" si="22"/>
        <v>783098657</v>
      </c>
    </row>
    <row r="82" spans="1:8" s="41" customFormat="1" ht="12.75">
      <c r="D82" s="51"/>
      <c r="H82" s="52"/>
    </row>
    <row r="83" spans="1:8">
      <c r="C83" s="55">
        <v>77569500</v>
      </c>
      <c r="D83" s="55">
        <v>535879867</v>
      </c>
      <c r="E83" s="55">
        <v>64012599404</v>
      </c>
      <c r="F83" s="55">
        <v>64207649294</v>
      </c>
      <c r="G83" s="55">
        <v>129738400</v>
      </c>
      <c r="H83" s="55">
        <v>783098657</v>
      </c>
    </row>
    <row r="84" spans="1:8">
      <c r="E84" s="53"/>
      <c r="F84" s="53"/>
    </row>
    <row r="85" spans="1:8">
      <c r="C85" s="54">
        <f>C81-C83</f>
        <v>0</v>
      </c>
      <c r="D85" s="54">
        <f t="shared" ref="D85:H85" si="23">D81-D83</f>
        <v>0</v>
      </c>
      <c r="E85" s="54">
        <f t="shared" si="23"/>
        <v>0</v>
      </c>
      <c r="F85" s="54">
        <f t="shared" si="23"/>
        <v>0</v>
      </c>
      <c r="G85" s="54">
        <f t="shared" si="23"/>
        <v>0</v>
      </c>
      <c r="H85" s="54">
        <f t="shared" si="23"/>
        <v>0</v>
      </c>
    </row>
    <row r="86" spans="1:8">
      <c r="F86" s="55"/>
      <c r="G86" s="54"/>
      <c r="H86" s="54"/>
    </row>
    <row r="89" spans="1:8">
      <c r="F89" s="54"/>
    </row>
  </sheetData>
  <autoFilter ref="A3:H80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1">
    <dataValidation type="list" allowBlank="1" showInputMessage="1" showErrorMessage="1" sqref="B14: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12"/>
  </sheetPr>
  <dimension ref="A2:I1437"/>
  <sheetViews>
    <sheetView topLeftCell="A11" zoomScale="90" zoomScaleNormal="90" workbookViewId="0">
      <pane ySplit="3" topLeftCell="A1160" activePane="bottomLeft" state="frozen"/>
      <selection activeCell="B26" sqref="B26"/>
      <selection pane="bottomLeft" activeCell="G1177" sqref="G1177"/>
    </sheetView>
  </sheetViews>
  <sheetFormatPr defaultRowHeight="14.25" customHeight="1"/>
  <cols>
    <col min="1" max="1" width="10" style="61" customWidth="1"/>
    <col min="2" max="2" width="9.42578125" style="62" customWidth="1"/>
    <col min="3" max="3" width="10" style="62" customWidth="1"/>
    <col min="4" max="4" width="41.140625" style="61" customWidth="1"/>
    <col min="5" max="5" width="42.28515625" style="61" customWidth="1"/>
    <col min="6" max="6" width="10.42578125" style="62" customWidth="1"/>
    <col min="7" max="7" width="14.5703125" style="61" customWidth="1"/>
    <col min="8" max="8" width="13.28515625" style="61" customWidth="1"/>
    <col min="9" max="9" width="9.140625" style="61"/>
    <col min="10" max="10" width="10.140625" style="61" bestFit="1" customWidth="1"/>
    <col min="11" max="16384" width="9.140625" style="61"/>
  </cols>
  <sheetData>
    <row r="2" spans="1:9" s="58" customFormat="1" ht="14.25" customHeight="1">
      <c r="A2" s="56" t="s">
        <v>99</v>
      </c>
      <c r="B2" s="57"/>
      <c r="C2" s="57"/>
      <c r="G2" s="97"/>
      <c r="H2" s="1" t="s">
        <v>132</v>
      </c>
    </row>
    <row r="3" spans="1:9" s="58" customFormat="1" ht="14.25" customHeight="1">
      <c r="A3" s="59" t="e">
        <f>#REF!</f>
        <v>#REF!</v>
      </c>
      <c r="B3" s="57"/>
      <c r="C3" s="57"/>
      <c r="G3" s="98"/>
      <c r="H3" s="390" t="s">
        <v>133</v>
      </c>
    </row>
    <row r="4" spans="1:9" s="58" customFormat="1" ht="14.25" customHeight="1">
      <c r="A4" s="60"/>
      <c r="B4" s="57"/>
      <c r="C4" s="57"/>
      <c r="G4" s="98"/>
      <c r="H4" s="390"/>
    </row>
    <row r="5" spans="1:9" ht="28.5" customHeight="1">
      <c r="A5" s="389" t="s">
        <v>100</v>
      </c>
      <c r="B5" s="389"/>
      <c r="C5" s="389"/>
      <c r="D5" s="389"/>
      <c r="E5" s="389"/>
      <c r="F5" s="389"/>
      <c r="G5" s="389"/>
      <c r="H5" s="389"/>
    </row>
    <row r="6" spans="1:9" ht="14.25" customHeight="1">
      <c r="A6" s="379" t="s">
        <v>0</v>
      </c>
      <c r="B6" s="379"/>
      <c r="C6" s="379"/>
      <c r="D6" s="379"/>
      <c r="E6" s="379"/>
      <c r="F6" s="379"/>
      <c r="G6" s="379"/>
      <c r="H6" s="379"/>
    </row>
    <row r="7" spans="1:9" ht="14.25" customHeight="1">
      <c r="A7" s="379" t="s">
        <v>101</v>
      </c>
      <c r="B7" s="379"/>
      <c r="C7" s="379"/>
      <c r="D7" s="379"/>
      <c r="E7" s="379"/>
      <c r="F7" s="379"/>
      <c r="G7" s="379"/>
      <c r="H7" s="379"/>
    </row>
    <row r="8" spans="1:9" ht="14.25" customHeight="1">
      <c r="A8" s="379" t="s">
        <v>106</v>
      </c>
      <c r="B8" s="379"/>
      <c r="C8" s="379"/>
      <c r="D8" s="379"/>
      <c r="E8" s="379"/>
      <c r="F8" s="379"/>
      <c r="G8" s="379"/>
      <c r="H8" s="379"/>
    </row>
    <row r="9" spans="1:9" ht="14.25" customHeight="1">
      <c r="A9" s="379" t="s">
        <v>1</v>
      </c>
      <c r="B9" s="379"/>
      <c r="C9" s="379"/>
      <c r="D9" s="379"/>
      <c r="E9" s="379"/>
      <c r="F9" s="379"/>
      <c r="G9" s="379"/>
      <c r="H9" s="379"/>
    </row>
    <row r="10" spans="1:9" ht="14.25" customHeight="1">
      <c r="C10" s="391"/>
      <c r="D10" s="391"/>
      <c r="E10" s="391"/>
      <c r="F10" s="391"/>
      <c r="G10" s="391"/>
      <c r="H10" s="391"/>
    </row>
    <row r="11" spans="1:9" ht="21" customHeight="1">
      <c r="A11" s="370" t="s">
        <v>2</v>
      </c>
      <c r="B11" s="373" t="s">
        <v>3</v>
      </c>
      <c r="C11" s="374"/>
      <c r="D11" s="370" t="s">
        <v>4</v>
      </c>
      <c r="E11" s="370" t="s">
        <v>143</v>
      </c>
      <c r="F11" s="370" t="s">
        <v>5</v>
      </c>
      <c r="G11" s="373" t="s">
        <v>6</v>
      </c>
      <c r="H11" s="374"/>
    </row>
    <row r="12" spans="1:9" ht="21" customHeight="1">
      <c r="A12" s="371"/>
      <c r="B12" s="133" t="s">
        <v>8</v>
      </c>
      <c r="C12" s="133" t="s">
        <v>9</v>
      </c>
      <c r="D12" s="371"/>
      <c r="E12" s="371"/>
      <c r="F12" s="371"/>
      <c r="G12" s="133" t="s">
        <v>10</v>
      </c>
      <c r="H12" s="133" t="s">
        <v>11</v>
      </c>
    </row>
    <row r="13" spans="1:9" ht="11.25" customHeight="1">
      <c r="A13" s="63" t="s">
        <v>12</v>
      </c>
      <c r="B13" s="64" t="s">
        <v>13</v>
      </c>
      <c r="C13" s="63" t="s">
        <v>14</v>
      </c>
      <c r="D13" s="63" t="s">
        <v>15</v>
      </c>
      <c r="E13" s="63"/>
      <c r="F13" s="63" t="s">
        <v>16</v>
      </c>
      <c r="G13" s="63">
        <v>2</v>
      </c>
      <c r="H13" s="63">
        <v>3</v>
      </c>
    </row>
    <row r="14" spans="1:9" s="84" customFormat="1" ht="19.5" customHeight="1">
      <c r="A14" s="67">
        <v>41648</v>
      </c>
      <c r="B14" s="112" t="s">
        <v>361</v>
      </c>
      <c r="C14" s="248">
        <v>41648</v>
      </c>
      <c r="D14" s="68" t="s">
        <v>362</v>
      </c>
      <c r="E14" s="68" t="s">
        <v>63</v>
      </c>
      <c r="F14" s="69" t="s">
        <v>107</v>
      </c>
      <c r="G14" s="83"/>
      <c r="H14" s="70">
        <v>5100000</v>
      </c>
      <c r="I14" s="84">
        <f t="shared" ref="I14:I77" si="0">IF(A14&lt;&gt;"",MONTH(A14),"")</f>
        <v>1</v>
      </c>
    </row>
    <row r="15" spans="1:9" s="85" customFormat="1" ht="19.5" customHeight="1">
      <c r="A15" s="67">
        <v>41648</v>
      </c>
      <c r="B15" s="112" t="s">
        <v>361</v>
      </c>
      <c r="C15" s="248">
        <v>41648</v>
      </c>
      <c r="D15" s="68" t="s">
        <v>363</v>
      </c>
      <c r="E15" s="68" t="s">
        <v>63</v>
      </c>
      <c r="F15" s="77" t="s">
        <v>60</v>
      </c>
      <c r="G15" s="75"/>
      <c r="H15" s="74">
        <v>510000</v>
      </c>
      <c r="I15" s="84">
        <f t="shared" si="0"/>
        <v>1</v>
      </c>
    </row>
    <row r="16" spans="1:9" ht="19.5" customHeight="1">
      <c r="A16" s="92">
        <v>41648</v>
      </c>
      <c r="B16" s="93" t="s">
        <v>147</v>
      </c>
      <c r="C16" s="92">
        <v>41648</v>
      </c>
      <c r="D16" s="73" t="s">
        <v>364</v>
      </c>
      <c r="E16" s="68" t="s">
        <v>63</v>
      </c>
      <c r="F16" s="77" t="s">
        <v>365</v>
      </c>
      <c r="G16" s="75">
        <v>5610000</v>
      </c>
      <c r="H16" s="74"/>
      <c r="I16" s="84">
        <f t="shared" si="0"/>
        <v>1</v>
      </c>
    </row>
    <row r="17" spans="1:9" ht="19.5" customHeight="1">
      <c r="A17" s="71">
        <v>41747</v>
      </c>
      <c r="B17" s="93" t="s">
        <v>366</v>
      </c>
      <c r="C17" s="92">
        <v>41747</v>
      </c>
      <c r="D17" s="73" t="s">
        <v>362</v>
      </c>
      <c r="E17" s="68" t="s">
        <v>63</v>
      </c>
      <c r="F17" s="77" t="s">
        <v>107</v>
      </c>
      <c r="G17" s="75"/>
      <c r="H17" s="74">
        <v>5220000</v>
      </c>
      <c r="I17" s="84">
        <f t="shared" si="0"/>
        <v>4</v>
      </c>
    </row>
    <row r="18" spans="1:9" ht="19.5" customHeight="1">
      <c r="A18" s="71">
        <v>41747</v>
      </c>
      <c r="B18" s="77" t="s">
        <v>366</v>
      </c>
      <c r="C18" s="71">
        <v>41747</v>
      </c>
      <c r="D18" s="73" t="s">
        <v>363</v>
      </c>
      <c r="E18" s="68" t="s">
        <v>63</v>
      </c>
      <c r="F18" s="77" t="s">
        <v>60</v>
      </c>
      <c r="G18" s="74"/>
      <c r="H18" s="74">
        <v>522000</v>
      </c>
      <c r="I18" s="84">
        <f t="shared" si="0"/>
        <v>4</v>
      </c>
    </row>
    <row r="19" spans="1:9" ht="19.5" customHeight="1">
      <c r="A19" s="71">
        <v>41747</v>
      </c>
      <c r="B19" s="77" t="s">
        <v>164</v>
      </c>
      <c r="C19" s="71">
        <v>41747</v>
      </c>
      <c r="D19" s="73" t="s">
        <v>364</v>
      </c>
      <c r="E19" s="68" t="s">
        <v>63</v>
      </c>
      <c r="F19" s="77" t="s">
        <v>365</v>
      </c>
      <c r="G19" s="74">
        <v>5742000</v>
      </c>
      <c r="H19" s="74"/>
      <c r="I19" s="84">
        <f t="shared" si="0"/>
        <v>4</v>
      </c>
    </row>
    <row r="20" spans="1:9" ht="19.5" customHeight="1">
      <c r="A20" s="71">
        <v>41852</v>
      </c>
      <c r="B20" s="72" t="s">
        <v>366</v>
      </c>
      <c r="C20" s="71">
        <v>41852</v>
      </c>
      <c r="D20" s="111" t="s">
        <v>362</v>
      </c>
      <c r="E20" s="68" t="s">
        <v>63</v>
      </c>
      <c r="F20" s="77" t="s">
        <v>107</v>
      </c>
      <c r="G20" s="74"/>
      <c r="H20" s="74">
        <v>5220000</v>
      </c>
      <c r="I20" s="84">
        <f t="shared" si="0"/>
        <v>8</v>
      </c>
    </row>
    <row r="21" spans="1:9" ht="19.5" customHeight="1">
      <c r="A21" s="71">
        <v>41852</v>
      </c>
      <c r="B21" s="77" t="s">
        <v>366</v>
      </c>
      <c r="C21" s="71">
        <v>41852</v>
      </c>
      <c r="D21" s="73" t="s">
        <v>363</v>
      </c>
      <c r="E21" s="68" t="s">
        <v>63</v>
      </c>
      <c r="F21" s="77" t="s">
        <v>60</v>
      </c>
      <c r="G21" s="74"/>
      <c r="H21" s="74">
        <v>522000</v>
      </c>
      <c r="I21" s="84">
        <f t="shared" si="0"/>
        <v>8</v>
      </c>
    </row>
    <row r="22" spans="1:9" s="84" customFormat="1" ht="19.5" customHeight="1">
      <c r="A22" s="71">
        <v>41852</v>
      </c>
      <c r="B22" s="77" t="s">
        <v>367</v>
      </c>
      <c r="C22" s="71">
        <v>41852</v>
      </c>
      <c r="D22" s="73" t="s">
        <v>364</v>
      </c>
      <c r="E22" s="68" t="s">
        <v>63</v>
      </c>
      <c r="F22" s="77" t="s">
        <v>365</v>
      </c>
      <c r="G22" s="74">
        <v>5742000</v>
      </c>
      <c r="H22" s="74"/>
      <c r="I22" s="84">
        <f t="shared" si="0"/>
        <v>8</v>
      </c>
    </row>
    <row r="23" spans="1:9" s="85" customFormat="1" ht="19.5" customHeight="1">
      <c r="A23" s="71">
        <v>41937</v>
      </c>
      <c r="B23" s="77" t="s">
        <v>368</v>
      </c>
      <c r="C23" s="71">
        <v>41937</v>
      </c>
      <c r="D23" s="73" t="s">
        <v>362</v>
      </c>
      <c r="E23" s="68" t="s">
        <v>63</v>
      </c>
      <c r="F23" s="77" t="s">
        <v>107</v>
      </c>
      <c r="G23" s="74"/>
      <c r="H23" s="74">
        <v>5220000</v>
      </c>
      <c r="I23" s="84">
        <f t="shared" si="0"/>
        <v>10</v>
      </c>
    </row>
    <row r="24" spans="1:9" ht="19.5" customHeight="1">
      <c r="A24" s="67">
        <v>41937</v>
      </c>
      <c r="B24" s="69" t="s">
        <v>368</v>
      </c>
      <c r="C24" s="67">
        <v>41937</v>
      </c>
      <c r="D24" s="73" t="s">
        <v>363</v>
      </c>
      <c r="E24" s="68" t="s">
        <v>63</v>
      </c>
      <c r="F24" s="69" t="s">
        <v>60</v>
      </c>
      <c r="G24" s="70"/>
      <c r="H24" s="70">
        <v>522000</v>
      </c>
      <c r="I24" s="84">
        <f t="shared" si="0"/>
        <v>10</v>
      </c>
    </row>
    <row r="25" spans="1:9" ht="19.5" customHeight="1">
      <c r="A25" s="71">
        <v>41937</v>
      </c>
      <c r="B25" s="77" t="s">
        <v>164</v>
      </c>
      <c r="C25" s="71">
        <v>41937</v>
      </c>
      <c r="D25" s="73" t="s">
        <v>364</v>
      </c>
      <c r="E25" s="68" t="s">
        <v>63</v>
      </c>
      <c r="F25" s="77" t="s">
        <v>365</v>
      </c>
      <c r="G25" s="74">
        <v>5742000</v>
      </c>
      <c r="H25" s="74"/>
      <c r="I25" s="84">
        <f t="shared" si="0"/>
        <v>10</v>
      </c>
    </row>
    <row r="26" spans="1:9" ht="19.5" customHeight="1">
      <c r="A26" s="71">
        <v>42003</v>
      </c>
      <c r="B26" s="77" t="s">
        <v>369</v>
      </c>
      <c r="C26" s="71">
        <v>42003</v>
      </c>
      <c r="D26" s="73" t="s">
        <v>362</v>
      </c>
      <c r="E26" s="68" t="s">
        <v>63</v>
      </c>
      <c r="F26" s="77" t="s">
        <v>107</v>
      </c>
      <c r="G26" s="74"/>
      <c r="H26" s="74">
        <v>5220000</v>
      </c>
      <c r="I26" s="84">
        <f t="shared" si="0"/>
        <v>12</v>
      </c>
    </row>
    <row r="27" spans="1:9" s="84" customFormat="1" ht="19.5" customHeight="1">
      <c r="A27" s="71">
        <v>42003</v>
      </c>
      <c r="B27" s="93" t="s">
        <v>369</v>
      </c>
      <c r="C27" s="92">
        <v>42003</v>
      </c>
      <c r="D27" s="75" t="s">
        <v>363</v>
      </c>
      <c r="E27" s="68" t="s">
        <v>63</v>
      </c>
      <c r="F27" s="77" t="s">
        <v>60</v>
      </c>
      <c r="G27" s="75"/>
      <c r="H27" s="74">
        <v>522000</v>
      </c>
      <c r="I27" s="84">
        <f t="shared" si="0"/>
        <v>12</v>
      </c>
    </row>
    <row r="28" spans="1:9" s="85" customFormat="1" ht="19.5" customHeight="1">
      <c r="A28" s="71">
        <v>42003</v>
      </c>
      <c r="B28" s="93" t="s">
        <v>370</v>
      </c>
      <c r="C28" s="92">
        <v>42003</v>
      </c>
      <c r="D28" s="75" t="s">
        <v>364</v>
      </c>
      <c r="E28" s="68" t="s">
        <v>63</v>
      </c>
      <c r="F28" s="77" t="s">
        <v>365</v>
      </c>
      <c r="G28" s="75">
        <v>5742000</v>
      </c>
      <c r="H28" s="74"/>
      <c r="I28" s="84">
        <f t="shared" si="0"/>
        <v>12</v>
      </c>
    </row>
    <row r="29" spans="1:9" s="84" customFormat="1" ht="19.5" customHeight="1">
      <c r="A29" s="71">
        <v>41725</v>
      </c>
      <c r="B29" s="93" t="s">
        <v>361</v>
      </c>
      <c r="C29" s="92">
        <v>41725</v>
      </c>
      <c r="D29" s="73" t="s">
        <v>371</v>
      </c>
      <c r="E29" s="75" t="s">
        <v>313</v>
      </c>
      <c r="F29" s="77" t="s">
        <v>107</v>
      </c>
      <c r="G29" s="75"/>
      <c r="H29" s="74">
        <v>15500000</v>
      </c>
      <c r="I29" s="84">
        <f t="shared" si="0"/>
        <v>3</v>
      </c>
    </row>
    <row r="30" spans="1:9" s="84" customFormat="1" ht="19.5" customHeight="1">
      <c r="A30" s="71">
        <v>41725</v>
      </c>
      <c r="B30" s="93" t="s">
        <v>361</v>
      </c>
      <c r="C30" s="92">
        <v>41725</v>
      </c>
      <c r="D30" s="73" t="s">
        <v>372</v>
      </c>
      <c r="E30" s="75" t="s">
        <v>313</v>
      </c>
      <c r="F30" s="77" t="s">
        <v>60</v>
      </c>
      <c r="G30" s="75"/>
      <c r="H30" s="74">
        <v>775000</v>
      </c>
      <c r="I30" s="84">
        <f t="shared" si="0"/>
        <v>3</v>
      </c>
    </row>
    <row r="31" spans="1:9" s="84" customFormat="1" ht="19.5" customHeight="1">
      <c r="A31" s="71">
        <v>41725</v>
      </c>
      <c r="B31" s="93" t="s">
        <v>373</v>
      </c>
      <c r="C31" s="92">
        <v>41725</v>
      </c>
      <c r="D31" s="75" t="s">
        <v>374</v>
      </c>
      <c r="E31" s="75" t="s">
        <v>313</v>
      </c>
      <c r="F31" s="77" t="s">
        <v>365</v>
      </c>
      <c r="G31" s="75">
        <v>16275000</v>
      </c>
      <c r="H31" s="74"/>
      <c r="I31" s="84">
        <f t="shared" si="0"/>
        <v>3</v>
      </c>
    </row>
    <row r="32" spans="1:9" s="84" customFormat="1" ht="19.5" customHeight="1">
      <c r="A32" s="71">
        <v>41727</v>
      </c>
      <c r="B32" s="93" t="s">
        <v>375</v>
      </c>
      <c r="C32" s="92">
        <v>41727</v>
      </c>
      <c r="D32" s="75" t="s">
        <v>371</v>
      </c>
      <c r="E32" s="75" t="s">
        <v>313</v>
      </c>
      <c r="F32" s="77" t="s">
        <v>107</v>
      </c>
      <c r="G32" s="75"/>
      <c r="H32" s="74">
        <v>15500000</v>
      </c>
      <c r="I32" s="84">
        <f t="shared" si="0"/>
        <v>3</v>
      </c>
    </row>
    <row r="33" spans="1:9" s="84" customFormat="1" ht="19.5" customHeight="1">
      <c r="A33" s="71">
        <v>41727</v>
      </c>
      <c r="B33" s="82" t="s">
        <v>375</v>
      </c>
      <c r="C33" s="92">
        <v>41727</v>
      </c>
      <c r="D33" s="75" t="s">
        <v>372</v>
      </c>
      <c r="E33" s="75" t="s">
        <v>313</v>
      </c>
      <c r="F33" s="77" t="s">
        <v>60</v>
      </c>
      <c r="G33" s="75"/>
      <c r="H33" s="74">
        <v>775000</v>
      </c>
      <c r="I33" s="84">
        <f t="shared" si="0"/>
        <v>3</v>
      </c>
    </row>
    <row r="34" spans="1:9" s="84" customFormat="1" ht="19.5" customHeight="1">
      <c r="A34" s="71">
        <v>41727</v>
      </c>
      <c r="B34" s="93" t="s">
        <v>376</v>
      </c>
      <c r="C34" s="71">
        <v>41727</v>
      </c>
      <c r="D34" s="73" t="s">
        <v>374</v>
      </c>
      <c r="E34" s="75" t="s">
        <v>313</v>
      </c>
      <c r="F34" s="77" t="s">
        <v>365</v>
      </c>
      <c r="G34" s="75">
        <v>16275000</v>
      </c>
      <c r="H34" s="74"/>
      <c r="I34" s="84">
        <f t="shared" si="0"/>
        <v>3</v>
      </c>
    </row>
    <row r="35" spans="1:9" s="85" customFormat="1" ht="19.5" customHeight="1">
      <c r="A35" s="324">
        <v>41654</v>
      </c>
      <c r="B35" s="76" t="s">
        <v>377</v>
      </c>
      <c r="C35" s="92">
        <v>41654</v>
      </c>
      <c r="D35" s="325" t="s">
        <v>378</v>
      </c>
      <c r="E35" s="325" t="s">
        <v>64</v>
      </c>
      <c r="F35" s="326" t="s">
        <v>60</v>
      </c>
      <c r="G35" s="75"/>
      <c r="H35" s="74">
        <v>663553</v>
      </c>
      <c r="I35" s="84">
        <f t="shared" si="0"/>
        <v>1</v>
      </c>
    </row>
    <row r="36" spans="1:9" s="84" customFormat="1" ht="19.5" customHeight="1">
      <c r="A36" s="324">
        <v>41654</v>
      </c>
      <c r="B36" s="93" t="s">
        <v>377</v>
      </c>
      <c r="C36" s="92">
        <v>41654</v>
      </c>
      <c r="D36" s="325" t="s">
        <v>378</v>
      </c>
      <c r="E36" s="325" t="s">
        <v>64</v>
      </c>
      <c r="F36" s="326" t="s">
        <v>107</v>
      </c>
      <c r="G36" s="75"/>
      <c r="H36" s="74">
        <v>6635527</v>
      </c>
      <c r="I36" s="84">
        <f t="shared" si="0"/>
        <v>1</v>
      </c>
    </row>
    <row r="37" spans="1:9" s="84" customFormat="1" ht="19.5" customHeight="1">
      <c r="A37" s="92">
        <v>41654</v>
      </c>
      <c r="B37" s="82" t="s">
        <v>379</v>
      </c>
      <c r="C37" s="92">
        <f>A37</f>
        <v>41654</v>
      </c>
      <c r="D37" s="325" t="s">
        <v>380</v>
      </c>
      <c r="E37" s="325" t="s">
        <v>64</v>
      </c>
      <c r="F37" s="326" t="s">
        <v>365</v>
      </c>
      <c r="G37" s="75">
        <v>7299080</v>
      </c>
      <c r="H37" s="74"/>
      <c r="I37" s="84">
        <f t="shared" si="0"/>
        <v>1</v>
      </c>
    </row>
    <row r="38" spans="1:9" s="84" customFormat="1" ht="19.5" customHeight="1">
      <c r="A38" s="324">
        <v>41750</v>
      </c>
      <c r="B38" s="93" t="s">
        <v>375</v>
      </c>
      <c r="C38" s="92">
        <v>41750</v>
      </c>
      <c r="D38" s="325" t="s">
        <v>381</v>
      </c>
      <c r="E38" s="325" t="s">
        <v>64</v>
      </c>
      <c r="F38" s="326" t="s">
        <v>60</v>
      </c>
      <c r="G38" s="75"/>
      <c r="H38" s="74">
        <v>248387</v>
      </c>
      <c r="I38" s="84">
        <f t="shared" si="0"/>
        <v>4</v>
      </c>
    </row>
    <row r="39" spans="1:9" s="84" customFormat="1" ht="19.5" customHeight="1">
      <c r="A39" s="324">
        <v>41750</v>
      </c>
      <c r="B39" s="76" t="s">
        <v>375</v>
      </c>
      <c r="C39" s="92">
        <v>41750</v>
      </c>
      <c r="D39" s="325" t="s">
        <v>381</v>
      </c>
      <c r="E39" s="325" t="s">
        <v>64</v>
      </c>
      <c r="F39" s="326" t="s">
        <v>107</v>
      </c>
      <c r="G39" s="75"/>
      <c r="H39" s="74">
        <v>2483870</v>
      </c>
      <c r="I39" s="84">
        <f t="shared" si="0"/>
        <v>4</v>
      </c>
    </row>
    <row r="40" spans="1:9" s="84" customFormat="1" ht="19.5" customHeight="1">
      <c r="A40" s="324">
        <v>41750</v>
      </c>
      <c r="B40" s="93" t="s">
        <v>375</v>
      </c>
      <c r="C40" s="92">
        <v>41750</v>
      </c>
      <c r="D40" s="325" t="s">
        <v>382</v>
      </c>
      <c r="E40" s="325" t="s">
        <v>64</v>
      </c>
      <c r="F40" s="326" t="s">
        <v>60</v>
      </c>
      <c r="G40" s="75"/>
      <c r="H40" s="74">
        <v>77231</v>
      </c>
      <c r="I40" s="84">
        <f t="shared" si="0"/>
        <v>4</v>
      </c>
    </row>
    <row r="41" spans="1:9" s="84" customFormat="1" ht="19.5" customHeight="1">
      <c r="A41" s="324">
        <v>41750</v>
      </c>
      <c r="B41" s="76" t="s">
        <v>375</v>
      </c>
      <c r="C41" s="92">
        <v>41750</v>
      </c>
      <c r="D41" s="325" t="s">
        <v>382</v>
      </c>
      <c r="E41" s="325" t="s">
        <v>64</v>
      </c>
      <c r="F41" s="326" t="s">
        <v>107</v>
      </c>
      <c r="G41" s="75"/>
      <c r="H41" s="74">
        <v>772310</v>
      </c>
      <c r="I41" s="84">
        <f t="shared" si="0"/>
        <v>4</v>
      </c>
    </row>
    <row r="42" spans="1:9" s="84" customFormat="1" ht="19.5" customHeight="1">
      <c r="A42" s="92">
        <v>41750</v>
      </c>
      <c r="B42" s="82" t="s">
        <v>383</v>
      </c>
      <c r="C42" s="92">
        <f>A42</f>
        <v>41750</v>
      </c>
      <c r="D42" s="325" t="s">
        <v>380</v>
      </c>
      <c r="E42" s="325" t="s">
        <v>64</v>
      </c>
      <c r="F42" s="326" t="s">
        <v>365</v>
      </c>
      <c r="G42" s="75">
        <v>3581798</v>
      </c>
      <c r="H42" s="74"/>
      <c r="I42" s="84">
        <f t="shared" si="0"/>
        <v>4</v>
      </c>
    </row>
    <row r="43" spans="1:9" s="84" customFormat="1" ht="19.5" customHeight="1">
      <c r="A43" s="324">
        <v>41694</v>
      </c>
      <c r="B43" s="327" t="s">
        <v>384</v>
      </c>
      <c r="C43" s="324">
        <v>41694</v>
      </c>
      <c r="D43" s="325" t="s">
        <v>385</v>
      </c>
      <c r="E43" s="325" t="s">
        <v>65</v>
      </c>
      <c r="F43" s="326" t="s">
        <v>107</v>
      </c>
      <c r="G43" s="74"/>
      <c r="H43" s="74">
        <v>14099999</v>
      </c>
      <c r="I43" s="84">
        <f t="shared" si="0"/>
        <v>2</v>
      </c>
    </row>
    <row r="44" spans="1:9" s="84" customFormat="1" ht="19.5" customHeight="1">
      <c r="A44" s="324">
        <v>41694</v>
      </c>
      <c r="B44" s="327" t="s">
        <v>384</v>
      </c>
      <c r="C44" s="324">
        <v>41694</v>
      </c>
      <c r="D44" s="325" t="s">
        <v>386</v>
      </c>
      <c r="E44" s="325" t="s">
        <v>65</v>
      </c>
      <c r="F44" s="326" t="s">
        <v>60</v>
      </c>
      <c r="G44" s="74"/>
      <c r="H44" s="74">
        <v>1410000</v>
      </c>
      <c r="I44" s="84">
        <f t="shared" si="0"/>
        <v>2</v>
      </c>
    </row>
    <row r="45" spans="1:9" s="84" customFormat="1" ht="19.5" customHeight="1">
      <c r="A45" s="324">
        <v>41694</v>
      </c>
      <c r="B45" s="327" t="s">
        <v>387</v>
      </c>
      <c r="C45" s="324">
        <f>A45</f>
        <v>41694</v>
      </c>
      <c r="D45" s="325" t="s">
        <v>388</v>
      </c>
      <c r="E45" s="325" t="s">
        <v>65</v>
      </c>
      <c r="F45" s="326" t="s">
        <v>365</v>
      </c>
      <c r="G45" s="74">
        <v>15509999</v>
      </c>
      <c r="H45" s="74"/>
      <c r="I45" s="84">
        <f t="shared" si="0"/>
        <v>2</v>
      </c>
    </row>
    <row r="46" spans="1:9" s="84" customFormat="1" ht="19.5" customHeight="1">
      <c r="A46" s="324">
        <v>41766</v>
      </c>
      <c r="B46" s="327" t="s">
        <v>110</v>
      </c>
      <c r="C46" s="324">
        <v>41766</v>
      </c>
      <c r="D46" s="325" t="s">
        <v>385</v>
      </c>
      <c r="E46" s="325" t="s">
        <v>65</v>
      </c>
      <c r="F46" s="326" t="s">
        <v>107</v>
      </c>
      <c r="G46" s="74"/>
      <c r="H46" s="74">
        <v>12772724</v>
      </c>
      <c r="I46" s="84">
        <f t="shared" si="0"/>
        <v>5</v>
      </c>
    </row>
    <row r="47" spans="1:9" s="84" customFormat="1" ht="19.5" customHeight="1">
      <c r="A47" s="324">
        <v>41766</v>
      </c>
      <c r="B47" s="327" t="s">
        <v>110</v>
      </c>
      <c r="C47" s="324">
        <v>41766</v>
      </c>
      <c r="D47" s="325" t="s">
        <v>386</v>
      </c>
      <c r="E47" s="325" t="s">
        <v>65</v>
      </c>
      <c r="F47" s="326" t="s">
        <v>60</v>
      </c>
      <c r="G47" s="74"/>
      <c r="H47" s="74">
        <v>1277272</v>
      </c>
      <c r="I47" s="84">
        <f t="shared" si="0"/>
        <v>5</v>
      </c>
    </row>
    <row r="48" spans="1:9" ht="19.5" customHeight="1">
      <c r="A48" s="324">
        <v>41766</v>
      </c>
      <c r="B48" s="327" t="s">
        <v>367</v>
      </c>
      <c r="C48" s="324">
        <f>A48</f>
        <v>41766</v>
      </c>
      <c r="D48" s="325" t="s">
        <v>388</v>
      </c>
      <c r="E48" s="325" t="s">
        <v>65</v>
      </c>
      <c r="F48" s="326" t="s">
        <v>365</v>
      </c>
      <c r="G48" s="74">
        <v>14049996</v>
      </c>
      <c r="H48" s="74"/>
      <c r="I48" s="84">
        <f t="shared" si="0"/>
        <v>5</v>
      </c>
    </row>
    <row r="49" spans="1:9" ht="19.5" customHeight="1">
      <c r="A49" s="324">
        <v>41834</v>
      </c>
      <c r="B49" s="327" t="s">
        <v>389</v>
      </c>
      <c r="C49" s="324">
        <v>41834</v>
      </c>
      <c r="D49" s="325" t="s">
        <v>385</v>
      </c>
      <c r="E49" s="325" t="s">
        <v>65</v>
      </c>
      <c r="F49" s="326" t="s">
        <v>107</v>
      </c>
      <c r="G49" s="74"/>
      <c r="H49" s="74">
        <v>12945452</v>
      </c>
      <c r="I49" s="84">
        <f t="shared" si="0"/>
        <v>7</v>
      </c>
    </row>
    <row r="50" spans="1:9" ht="19.5" customHeight="1">
      <c r="A50" s="324">
        <v>41834</v>
      </c>
      <c r="B50" s="327" t="s">
        <v>389</v>
      </c>
      <c r="C50" s="324">
        <v>41834</v>
      </c>
      <c r="D50" s="325" t="s">
        <v>386</v>
      </c>
      <c r="E50" s="325" t="s">
        <v>65</v>
      </c>
      <c r="F50" s="326" t="s">
        <v>60</v>
      </c>
      <c r="G50" s="74"/>
      <c r="H50" s="74">
        <v>1294545</v>
      </c>
      <c r="I50" s="84">
        <f t="shared" si="0"/>
        <v>7</v>
      </c>
    </row>
    <row r="51" spans="1:9" ht="19.5" customHeight="1">
      <c r="A51" s="324">
        <v>41834</v>
      </c>
      <c r="B51" s="327" t="s">
        <v>387</v>
      </c>
      <c r="C51" s="324">
        <f t="shared" ref="C51:C60" si="1">A51</f>
        <v>41834</v>
      </c>
      <c r="D51" s="325" t="s">
        <v>388</v>
      </c>
      <c r="E51" s="325" t="s">
        <v>65</v>
      </c>
      <c r="F51" s="326" t="s">
        <v>365</v>
      </c>
      <c r="G51" s="74">
        <v>14239997</v>
      </c>
      <c r="H51" s="74"/>
      <c r="I51" s="84">
        <f t="shared" si="0"/>
        <v>7</v>
      </c>
    </row>
    <row r="52" spans="1:9" ht="19.5" customHeight="1">
      <c r="A52" s="324">
        <v>41887</v>
      </c>
      <c r="B52" s="327" t="s">
        <v>110</v>
      </c>
      <c r="C52" s="324">
        <f t="shared" si="1"/>
        <v>41887</v>
      </c>
      <c r="D52" s="325" t="s">
        <v>385</v>
      </c>
      <c r="E52" s="325" t="s">
        <v>65</v>
      </c>
      <c r="F52" s="326" t="s">
        <v>107</v>
      </c>
      <c r="G52" s="74"/>
      <c r="H52" s="74">
        <v>12299999</v>
      </c>
      <c r="I52" s="84">
        <f t="shared" si="0"/>
        <v>9</v>
      </c>
    </row>
    <row r="53" spans="1:9" ht="19.5" customHeight="1">
      <c r="A53" s="324">
        <v>41887</v>
      </c>
      <c r="B53" s="327" t="s">
        <v>110</v>
      </c>
      <c r="C53" s="324">
        <f t="shared" si="1"/>
        <v>41887</v>
      </c>
      <c r="D53" s="325" t="s">
        <v>386</v>
      </c>
      <c r="E53" s="325" t="s">
        <v>65</v>
      </c>
      <c r="F53" s="326" t="s">
        <v>60</v>
      </c>
      <c r="G53" s="74"/>
      <c r="H53" s="74">
        <v>1230000</v>
      </c>
      <c r="I53" s="84">
        <f t="shared" si="0"/>
        <v>9</v>
      </c>
    </row>
    <row r="54" spans="1:9" ht="19.5" customHeight="1">
      <c r="A54" s="324">
        <v>41887</v>
      </c>
      <c r="B54" s="327" t="s">
        <v>146</v>
      </c>
      <c r="C54" s="324">
        <f t="shared" si="1"/>
        <v>41887</v>
      </c>
      <c r="D54" s="325" t="s">
        <v>388</v>
      </c>
      <c r="E54" s="325" t="s">
        <v>65</v>
      </c>
      <c r="F54" s="326" t="s">
        <v>365</v>
      </c>
      <c r="G54" s="74">
        <v>13529999</v>
      </c>
      <c r="H54" s="74"/>
      <c r="I54" s="84">
        <f t="shared" si="0"/>
        <v>9</v>
      </c>
    </row>
    <row r="55" spans="1:9" ht="19.5" customHeight="1">
      <c r="A55" s="324">
        <v>41892</v>
      </c>
      <c r="B55" s="327" t="s">
        <v>384</v>
      </c>
      <c r="C55" s="324">
        <f t="shared" si="1"/>
        <v>41892</v>
      </c>
      <c r="D55" s="325" t="s">
        <v>385</v>
      </c>
      <c r="E55" s="325" t="s">
        <v>65</v>
      </c>
      <c r="F55" s="326" t="s">
        <v>107</v>
      </c>
      <c r="G55" s="74"/>
      <c r="H55" s="74">
        <v>12299999</v>
      </c>
      <c r="I55" s="84">
        <f t="shared" si="0"/>
        <v>9</v>
      </c>
    </row>
    <row r="56" spans="1:9" ht="19.5" customHeight="1">
      <c r="A56" s="324">
        <v>41892</v>
      </c>
      <c r="B56" s="327" t="s">
        <v>384</v>
      </c>
      <c r="C56" s="324">
        <f t="shared" si="1"/>
        <v>41892</v>
      </c>
      <c r="D56" s="325" t="s">
        <v>386</v>
      </c>
      <c r="E56" s="325" t="s">
        <v>65</v>
      </c>
      <c r="F56" s="326" t="s">
        <v>60</v>
      </c>
      <c r="G56" s="74"/>
      <c r="H56" s="74">
        <v>1230000</v>
      </c>
      <c r="I56" s="84">
        <f t="shared" si="0"/>
        <v>9</v>
      </c>
    </row>
    <row r="57" spans="1:9" ht="19.5" customHeight="1">
      <c r="A57" s="324">
        <v>41892</v>
      </c>
      <c r="B57" s="327" t="s">
        <v>145</v>
      </c>
      <c r="C57" s="324">
        <f t="shared" si="1"/>
        <v>41892</v>
      </c>
      <c r="D57" s="325" t="s">
        <v>388</v>
      </c>
      <c r="E57" s="325" t="s">
        <v>65</v>
      </c>
      <c r="F57" s="326" t="s">
        <v>365</v>
      </c>
      <c r="G57" s="74">
        <v>13529999</v>
      </c>
      <c r="H57" s="74"/>
      <c r="I57" s="84">
        <f t="shared" si="0"/>
        <v>9</v>
      </c>
    </row>
    <row r="58" spans="1:9" ht="19.5" customHeight="1">
      <c r="A58" s="324">
        <v>41898</v>
      </c>
      <c r="B58" s="327" t="s">
        <v>390</v>
      </c>
      <c r="C58" s="324">
        <f t="shared" si="1"/>
        <v>41898</v>
      </c>
      <c r="D58" s="325" t="s">
        <v>385</v>
      </c>
      <c r="E58" s="325" t="s">
        <v>65</v>
      </c>
      <c r="F58" s="326" t="s">
        <v>107</v>
      </c>
      <c r="G58" s="74"/>
      <c r="H58" s="74">
        <v>12299999</v>
      </c>
      <c r="I58" s="84">
        <f t="shared" si="0"/>
        <v>9</v>
      </c>
    </row>
    <row r="59" spans="1:9" ht="19.5" customHeight="1">
      <c r="A59" s="324">
        <v>41898</v>
      </c>
      <c r="B59" s="327" t="s">
        <v>390</v>
      </c>
      <c r="C59" s="324">
        <f t="shared" si="1"/>
        <v>41898</v>
      </c>
      <c r="D59" s="325" t="s">
        <v>386</v>
      </c>
      <c r="E59" s="325" t="s">
        <v>65</v>
      </c>
      <c r="F59" s="326" t="s">
        <v>60</v>
      </c>
      <c r="G59" s="74"/>
      <c r="H59" s="74">
        <v>1230000</v>
      </c>
      <c r="I59" s="84">
        <f t="shared" si="0"/>
        <v>9</v>
      </c>
    </row>
    <row r="60" spans="1:9" ht="19.5" customHeight="1">
      <c r="A60" s="324">
        <v>41898</v>
      </c>
      <c r="B60" s="327" t="s">
        <v>148</v>
      </c>
      <c r="C60" s="324">
        <f t="shared" si="1"/>
        <v>41898</v>
      </c>
      <c r="D60" s="325" t="s">
        <v>388</v>
      </c>
      <c r="E60" s="325" t="s">
        <v>65</v>
      </c>
      <c r="F60" s="326" t="s">
        <v>365</v>
      </c>
      <c r="G60" s="74">
        <v>13529999</v>
      </c>
      <c r="H60" s="74"/>
      <c r="I60" s="84">
        <f t="shared" si="0"/>
        <v>9</v>
      </c>
    </row>
    <row r="61" spans="1:9" ht="19.5" customHeight="1">
      <c r="A61" s="324">
        <v>41928</v>
      </c>
      <c r="B61" s="327" t="s">
        <v>391</v>
      </c>
      <c r="C61" s="324">
        <v>41928</v>
      </c>
      <c r="D61" s="325" t="s">
        <v>385</v>
      </c>
      <c r="E61" s="325" t="s">
        <v>65</v>
      </c>
      <c r="F61" s="326" t="s">
        <v>107</v>
      </c>
      <c r="G61" s="74"/>
      <c r="H61" s="74">
        <v>12436362</v>
      </c>
      <c r="I61" s="84">
        <f t="shared" si="0"/>
        <v>10</v>
      </c>
    </row>
    <row r="62" spans="1:9" ht="19.5" customHeight="1">
      <c r="A62" s="324">
        <v>41928</v>
      </c>
      <c r="B62" s="327" t="s">
        <v>391</v>
      </c>
      <c r="C62" s="324">
        <v>41928</v>
      </c>
      <c r="D62" s="325" t="s">
        <v>386</v>
      </c>
      <c r="E62" s="325" t="s">
        <v>65</v>
      </c>
      <c r="F62" s="326" t="s">
        <v>60</v>
      </c>
      <c r="G62" s="74"/>
      <c r="H62" s="74">
        <v>1243636</v>
      </c>
      <c r="I62" s="84">
        <f t="shared" si="0"/>
        <v>10</v>
      </c>
    </row>
    <row r="63" spans="1:9" ht="19.5" customHeight="1">
      <c r="A63" s="324">
        <v>41928</v>
      </c>
      <c r="B63" s="327" t="s">
        <v>379</v>
      </c>
      <c r="C63" s="324">
        <f>A63</f>
        <v>41928</v>
      </c>
      <c r="D63" s="325" t="s">
        <v>388</v>
      </c>
      <c r="E63" s="325" t="s">
        <v>65</v>
      </c>
      <c r="F63" s="326" t="s">
        <v>365</v>
      </c>
      <c r="G63" s="74">
        <v>13679998</v>
      </c>
      <c r="H63" s="74"/>
      <c r="I63" s="84">
        <f t="shared" si="0"/>
        <v>10</v>
      </c>
    </row>
    <row r="64" spans="1:9" ht="19.5" customHeight="1">
      <c r="A64" s="324">
        <v>41945</v>
      </c>
      <c r="B64" s="327" t="s">
        <v>110</v>
      </c>
      <c r="C64" s="324">
        <v>41945</v>
      </c>
      <c r="D64" s="325" t="s">
        <v>385</v>
      </c>
      <c r="E64" s="325" t="s">
        <v>65</v>
      </c>
      <c r="F64" s="326" t="s">
        <v>107</v>
      </c>
      <c r="G64" s="74"/>
      <c r="H64" s="74">
        <v>11072727</v>
      </c>
      <c r="I64" s="84">
        <f t="shared" si="0"/>
        <v>11</v>
      </c>
    </row>
    <row r="65" spans="1:9" ht="19.5" customHeight="1">
      <c r="A65" s="324">
        <v>41945</v>
      </c>
      <c r="B65" s="327" t="s">
        <v>110</v>
      </c>
      <c r="C65" s="324">
        <v>41945</v>
      </c>
      <c r="D65" s="325" t="s">
        <v>386</v>
      </c>
      <c r="E65" s="325" t="s">
        <v>65</v>
      </c>
      <c r="F65" s="326" t="s">
        <v>60</v>
      </c>
      <c r="G65" s="74"/>
      <c r="H65" s="74">
        <v>1107273</v>
      </c>
      <c r="I65" s="84">
        <f t="shared" si="0"/>
        <v>11</v>
      </c>
    </row>
    <row r="66" spans="1:9" ht="19.5" customHeight="1">
      <c r="A66" s="324">
        <v>41945</v>
      </c>
      <c r="B66" s="327" t="s">
        <v>392</v>
      </c>
      <c r="C66" s="324">
        <f>A66</f>
        <v>41945</v>
      </c>
      <c r="D66" s="325" t="s">
        <v>388</v>
      </c>
      <c r="E66" s="325" t="s">
        <v>65</v>
      </c>
      <c r="F66" s="326" t="s">
        <v>365</v>
      </c>
      <c r="G66" s="74">
        <v>12180000</v>
      </c>
      <c r="H66" s="74"/>
      <c r="I66" s="84">
        <f t="shared" si="0"/>
        <v>11</v>
      </c>
    </row>
    <row r="67" spans="1:9" ht="19.5" customHeight="1">
      <c r="A67" s="324">
        <v>41964</v>
      </c>
      <c r="B67" s="327" t="s">
        <v>393</v>
      </c>
      <c r="C67" s="324">
        <v>41964</v>
      </c>
      <c r="D67" s="325" t="s">
        <v>385</v>
      </c>
      <c r="E67" s="325" t="s">
        <v>65</v>
      </c>
      <c r="F67" s="326" t="s">
        <v>107</v>
      </c>
      <c r="G67" s="74"/>
      <c r="H67" s="74">
        <v>11072727</v>
      </c>
      <c r="I67" s="84">
        <f t="shared" si="0"/>
        <v>11</v>
      </c>
    </row>
    <row r="68" spans="1:9" ht="19.5" customHeight="1">
      <c r="A68" s="324">
        <v>41964</v>
      </c>
      <c r="B68" s="327" t="s">
        <v>393</v>
      </c>
      <c r="C68" s="324">
        <v>41964</v>
      </c>
      <c r="D68" s="325" t="s">
        <v>386</v>
      </c>
      <c r="E68" s="325" t="s">
        <v>65</v>
      </c>
      <c r="F68" s="326" t="s">
        <v>60</v>
      </c>
      <c r="G68" s="74"/>
      <c r="H68" s="74">
        <v>1107273</v>
      </c>
      <c r="I68" s="84">
        <f t="shared" si="0"/>
        <v>11</v>
      </c>
    </row>
    <row r="69" spans="1:9" s="84" customFormat="1" ht="20.25" customHeight="1">
      <c r="A69" s="324">
        <v>41964</v>
      </c>
      <c r="B69" s="327" t="s">
        <v>394</v>
      </c>
      <c r="C69" s="324">
        <f>A69</f>
        <v>41964</v>
      </c>
      <c r="D69" s="325" t="s">
        <v>388</v>
      </c>
      <c r="E69" s="325" t="s">
        <v>65</v>
      </c>
      <c r="F69" s="326" t="s">
        <v>365</v>
      </c>
      <c r="G69" s="74">
        <v>12180000</v>
      </c>
      <c r="H69" s="74"/>
      <c r="I69" s="84">
        <f t="shared" si="0"/>
        <v>11</v>
      </c>
    </row>
    <row r="70" spans="1:9" ht="20.25" customHeight="1">
      <c r="A70" s="324">
        <f>C70</f>
        <v>41988</v>
      </c>
      <c r="B70" s="327" t="s">
        <v>368</v>
      </c>
      <c r="C70" s="324">
        <v>41988</v>
      </c>
      <c r="D70" s="325" t="s">
        <v>385</v>
      </c>
      <c r="E70" s="325" t="s">
        <v>65</v>
      </c>
      <c r="F70" s="326" t="s">
        <v>107</v>
      </c>
      <c r="G70" s="74"/>
      <c r="H70" s="74">
        <v>10627272</v>
      </c>
      <c r="I70" s="84">
        <f t="shared" si="0"/>
        <v>12</v>
      </c>
    </row>
    <row r="71" spans="1:9" ht="20.25" customHeight="1">
      <c r="A71" s="324">
        <f>C71</f>
        <v>41988</v>
      </c>
      <c r="B71" s="327" t="s">
        <v>368</v>
      </c>
      <c r="C71" s="324">
        <v>41988</v>
      </c>
      <c r="D71" s="325" t="s">
        <v>386</v>
      </c>
      <c r="E71" s="325" t="s">
        <v>65</v>
      </c>
      <c r="F71" s="326" t="s">
        <v>60</v>
      </c>
      <c r="G71" s="74"/>
      <c r="H71" s="74">
        <v>1062727</v>
      </c>
      <c r="I71" s="84">
        <f t="shared" si="0"/>
        <v>12</v>
      </c>
    </row>
    <row r="72" spans="1:9" ht="20.25" customHeight="1">
      <c r="A72" s="324">
        <v>41988</v>
      </c>
      <c r="B72" s="327" t="s">
        <v>154</v>
      </c>
      <c r="C72" s="324">
        <f>A72</f>
        <v>41988</v>
      </c>
      <c r="D72" s="325" t="s">
        <v>388</v>
      </c>
      <c r="E72" s="325" t="s">
        <v>65</v>
      </c>
      <c r="F72" s="326" t="s">
        <v>365</v>
      </c>
      <c r="G72" s="74">
        <v>11689999</v>
      </c>
      <c r="H72" s="74"/>
      <c r="I72" s="84">
        <f t="shared" si="0"/>
        <v>12</v>
      </c>
    </row>
    <row r="73" spans="1:9" ht="20.25" customHeight="1">
      <c r="A73" s="324">
        <f>C73</f>
        <v>42003</v>
      </c>
      <c r="B73" s="327" t="s">
        <v>395</v>
      </c>
      <c r="C73" s="324">
        <v>42003</v>
      </c>
      <c r="D73" s="325" t="s">
        <v>385</v>
      </c>
      <c r="E73" s="325" t="s">
        <v>65</v>
      </c>
      <c r="F73" s="326" t="s">
        <v>107</v>
      </c>
      <c r="G73" s="74"/>
      <c r="H73" s="74">
        <v>10627272</v>
      </c>
      <c r="I73" s="84">
        <f t="shared" si="0"/>
        <v>12</v>
      </c>
    </row>
    <row r="74" spans="1:9" ht="20.25" customHeight="1">
      <c r="A74" s="324">
        <f>C74</f>
        <v>42003</v>
      </c>
      <c r="B74" s="327" t="s">
        <v>395</v>
      </c>
      <c r="C74" s="324">
        <v>42003</v>
      </c>
      <c r="D74" s="325" t="s">
        <v>386</v>
      </c>
      <c r="E74" s="325" t="s">
        <v>65</v>
      </c>
      <c r="F74" s="326" t="s">
        <v>60</v>
      </c>
      <c r="G74" s="74"/>
      <c r="H74" s="74">
        <v>1062727</v>
      </c>
      <c r="I74" s="84">
        <f t="shared" si="0"/>
        <v>12</v>
      </c>
    </row>
    <row r="75" spans="1:9" ht="20.25" customHeight="1">
      <c r="A75" s="324">
        <v>42003</v>
      </c>
      <c r="B75" s="327" t="s">
        <v>396</v>
      </c>
      <c r="C75" s="324">
        <f>A75</f>
        <v>42003</v>
      </c>
      <c r="D75" s="325" t="s">
        <v>388</v>
      </c>
      <c r="E75" s="325" t="s">
        <v>65</v>
      </c>
      <c r="F75" s="326" t="s">
        <v>365</v>
      </c>
      <c r="G75" s="74">
        <v>11689999</v>
      </c>
      <c r="H75" s="74"/>
      <c r="I75" s="84">
        <f t="shared" si="0"/>
        <v>12</v>
      </c>
    </row>
    <row r="76" spans="1:9" s="84" customFormat="1" ht="19.5" customHeight="1">
      <c r="A76" s="328">
        <v>41813</v>
      </c>
      <c r="B76" s="329" t="s">
        <v>391</v>
      </c>
      <c r="C76" s="328">
        <v>41813</v>
      </c>
      <c r="D76" s="330" t="s">
        <v>397</v>
      </c>
      <c r="E76" s="330" t="s">
        <v>66</v>
      </c>
      <c r="F76" s="331" t="s">
        <v>107</v>
      </c>
      <c r="G76" s="70"/>
      <c r="H76" s="70">
        <v>10500000</v>
      </c>
      <c r="I76" s="84">
        <f t="shared" si="0"/>
        <v>6</v>
      </c>
    </row>
    <row r="77" spans="1:9" s="84" customFormat="1" ht="19.5" customHeight="1">
      <c r="A77" s="328">
        <v>41859</v>
      </c>
      <c r="B77" s="329" t="s">
        <v>108</v>
      </c>
      <c r="C77" s="324">
        <v>41859</v>
      </c>
      <c r="D77" s="325" t="s">
        <v>398</v>
      </c>
      <c r="E77" s="330" t="s">
        <v>66</v>
      </c>
      <c r="F77" s="326" t="s">
        <v>109</v>
      </c>
      <c r="G77" s="74">
        <v>10500000</v>
      </c>
      <c r="H77" s="74"/>
      <c r="I77" s="84">
        <f t="shared" si="0"/>
        <v>8</v>
      </c>
    </row>
    <row r="78" spans="1:9" s="84" customFormat="1" ht="19.5" customHeight="1">
      <c r="A78" s="328">
        <v>41967</v>
      </c>
      <c r="B78" s="327" t="s">
        <v>399</v>
      </c>
      <c r="C78" s="324">
        <v>41967</v>
      </c>
      <c r="D78" s="325" t="s">
        <v>397</v>
      </c>
      <c r="E78" s="330" t="s">
        <v>66</v>
      </c>
      <c r="F78" s="326">
        <v>1522</v>
      </c>
      <c r="G78" s="74"/>
      <c r="H78" s="74">
        <v>10500000</v>
      </c>
      <c r="I78" s="84">
        <f t="shared" ref="I78:I141" si="2">IF(A78&lt;&gt;"",MONTH(A78),"")</f>
        <v>11</v>
      </c>
    </row>
    <row r="79" spans="1:9" s="84" customFormat="1" ht="19.5" customHeight="1">
      <c r="A79" s="328">
        <f>C79</f>
        <v>41643</v>
      </c>
      <c r="B79" s="329" t="s">
        <v>51</v>
      </c>
      <c r="C79" s="328">
        <v>41643</v>
      </c>
      <c r="D79" s="330" t="s">
        <v>400</v>
      </c>
      <c r="E79" s="330" t="s">
        <v>67</v>
      </c>
      <c r="F79" s="331" t="s">
        <v>196</v>
      </c>
      <c r="G79" s="70"/>
      <c r="H79" s="70">
        <v>9697952</v>
      </c>
      <c r="I79" s="84">
        <f t="shared" si="2"/>
        <v>1</v>
      </c>
    </row>
    <row r="80" spans="1:9" ht="19.5" customHeight="1">
      <c r="A80" s="328">
        <f>C80</f>
        <v>41643</v>
      </c>
      <c r="B80" s="329" t="s">
        <v>51</v>
      </c>
      <c r="C80" s="324">
        <v>41643</v>
      </c>
      <c r="D80" s="325" t="s">
        <v>401</v>
      </c>
      <c r="E80" s="330" t="s">
        <v>67</v>
      </c>
      <c r="F80" s="326" t="s">
        <v>60</v>
      </c>
      <c r="G80" s="74"/>
      <c r="H80" s="74">
        <v>969795</v>
      </c>
      <c r="I80" s="84">
        <f t="shared" si="2"/>
        <v>1</v>
      </c>
    </row>
    <row r="81" spans="1:9" ht="19.5" customHeight="1">
      <c r="A81" s="328">
        <v>41655</v>
      </c>
      <c r="B81" s="327" t="s">
        <v>108</v>
      </c>
      <c r="C81" s="324">
        <v>41655</v>
      </c>
      <c r="D81" s="325" t="s">
        <v>402</v>
      </c>
      <c r="E81" s="330" t="s">
        <v>67</v>
      </c>
      <c r="F81" s="326" t="s">
        <v>109</v>
      </c>
      <c r="G81" s="74">
        <v>10667747</v>
      </c>
      <c r="H81" s="74"/>
      <c r="I81" s="84">
        <f t="shared" si="2"/>
        <v>1</v>
      </c>
    </row>
    <row r="82" spans="1:9" ht="19.5" customHeight="1">
      <c r="A82" s="328">
        <v>41846</v>
      </c>
      <c r="B82" s="327" t="s">
        <v>390</v>
      </c>
      <c r="C82" s="324">
        <v>41846</v>
      </c>
      <c r="D82" s="325" t="s">
        <v>403</v>
      </c>
      <c r="E82" s="330" t="s">
        <v>67</v>
      </c>
      <c r="F82" s="326" t="s">
        <v>107</v>
      </c>
      <c r="G82" s="74"/>
      <c r="H82" s="74">
        <v>35000000</v>
      </c>
      <c r="I82" s="84">
        <f t="shared" si="2"/>
        <v>7</v>
      </c>
    </row>
    <row r="83" spans="1:9" ht="19.5" customHeight="1">
      <c r="A83" s="328">
        <v>41846</v>
      </c>
      <c r="B83" s="327" t="s">
        <v>390</v>
      </c>
      <c r="C83" s="324">
        <v>41846</v>
      </c>
      <c r="D83" s="325" t="s">
        <v>404</v>
      </c>
      <c r="E83" s="330" t="s">
        <v>67</v>
      </c>
      <c r="F83" s="326" t="s">
        <v>60</v>
      </c>
      <c r="G83" s="74"/>
      <c r="H83" s="74">
        <v>3500000</v>
      </c>
      <c r="I83" s="84">
        <f t="shared" si="2"/>
        <v>7</v>
      </c>
    </row>
    <row r="84" spans="1:9" ht="19.5" customHeight="1">
      <c r="A84" s="328">
        <v>41893</v>
      </c>
      <c r="B84" s="327" t="s">
        <v>108</v>
      </c>
      <c r="C84" s="324">
        <v>41893</v>
      </c>
      <c r="D84" s="325" t="s">
        <v>123</v>
      </c>
      <c r="E84" s="330" t="s">
        <v>67</v>
      </c>
      <c r="F84" s="326" t="s">
        <v>109</v>
      </c>
      <c r="G84" s="74">
        <v>38500000</v>
      </c>
      <c r="H84" s="74"/>
      <c r="I84" s="84">
        <f t="shared" si="2"/>
        <v>9</v>
      </c>
    </row>
    <row r="85" spans="1:9" ht="19.5" customHeight="1">
      <c r="A85" s="328">
        <v>41904</v>
      </c>
      <c r="B85" s="327" t="s">
        <v>393</v>
      </c>
      <c r="C85" s="324">
        <f>A85</f>
        <v>41904</v>
      </c>
      <c r="D85" s="325" t="s">
        <v>403</v>
      </c>
      <c r="E85" s="330" t="s">
        <v>67</v>
      </c>
      <c r="F85" s="326" t="s">
        <v>107</v>
      </c>
      <c r="G85" s="74"/>
      <c r="H85" s="74">
        <v>35000000</v>
      </c>
      <c r="I85" s="84">
        <f t="shared" si="2"/>
        <v>9</v>
      </c>
    </row>
    <row r="86" spans="1:9" ht="19.5" customHeight="1">
      <c r="A86" s="328">
        <v>41904</v>
      </c>
      <c r="B86" s="327" t="s">
        <v>393</v>
      </c>
      <c r="C86" s="324">
        <f>A86</f>
        <v>41904</v>
      </c>
      <c r="D86" s="325" t="s">
        <v>404</v>
      </c>
      <c r="E86" s="330" t="s">
        <v>67</v>
      </c>
      <c r="F86" s="326" t="s">
        <v>60</v>
      </c>
      <c r="G86" s="74"/>
      <c r="H86" s="74">
        <v>3500000</v>
      </c>
      <c r="I86" s="84">
        <f t="shared" si="2"/>
        <v>9</v>
      </c>
    </row>
    <row r="87" spans="1:9" ht="19.5" customHeight="1">
      <c r="A87" s="328">
        <v>41929</v>
      </c>
      <c r="B87" s="327" t="s">
        <v>108</v>
      </c>
      <c r="C87" s="324">
        <v>41929</v>
      </c>
      <c r="D87" s="325" t="s">
        <v>123</v>
      </c>
      <c r="E87" s="330" t="s">
        <v>67</v>
      </c>
      <c r="F87" s="326" t="s">
        <v>109</v>
      </c>
      <c r="G87" s="74">
        <v>38500000</v>
      </c>
      <c r="H87" s="74"/>
      <c r="I87" s="84">
        <f t="shared" si="2"/>
        <v>10</v>
      </c>
    </row>
    <row r="88" spans="1:9" s="84" customFormat="1" ht="19.5" customHeight="1">
      <c r="A88" s="328">
        <v>41963</v>
      </c>
      <c r="B88" s="327" t="s">
        <v>405</v>
      </c>
      <c r="C88" s="328">
        <v>41963</v>
      </c>
      <c r="D88" s="325" t="s">
        <v>403</v>
      </c>
      <c r="E88" s="330" t="s">
        <v>67</v>
      </c>
      <c r="F88" s="326">
        <v>1522</v>
      </c>
      <c r="G88" s="74"/>
      <c r="H88" s="74">
        <v>35000000</v>
      </c>
      <c r="I88" s="84">
        <f t="shared" si="2"/>
        <v>11</v>
      </c>
    </row>
    <row r="89" spans="1:9" s="85" customFormat="1" ht="19.5" customHeight="1">
      <c r="A89" s="328">
        <v>41963</v>
      </c>
      <c r="B89" s="327" t="s">
        <v>405</v>
      </c>
      <c r="C89" s="328">
        <v>41963</v>
      </c>
      <c r="D89" s="325" t="s">
        <v>404</v>
      </c>
      <c r="E89" s="330" t="s">
        <v>67</v>
      </c>
      <c r="F89" s="326">
        <v>1331</v>
      </c>
      <c r="G89" s="74"/>
      <c r="H89" s="74">
        <v>3500000</v>
      </c>
      <c r="I89" s="84">
        <f t="shared" si="2"/>
        <v>11</v>
      </c>
    </row>
    <row r="90" spans="1:9" s="84" customFormat="1" ht="19.5" customHeight="1">
      <c r="A90" s="328">
        <v>41998</v>
      </c>
      <c r="B90" s="327" t="s">
        <v>108</v>
      </c>
      <c r="C90" s="328">
        <v>41998</v>
      </c>
      <c r="D90" s="94" t="s">
        <v>406</v>
      </c>
      <c r="E90" s="330" t="s">
        <v>67</v>
      </c>
      <c r="F90" s="326" t="s">
        <v>109</v>
      </c>
      <c r="G90" s="74">
        <v>38500000</v>
      </c>
      <c r="H90" s="74"/>
      <c r="I90" s="84">
        <f t="shared" si="2"/>
        <v>12</v>
      </c>
    </row>
    <row r="91" spans="1:9" s="84" customFormat="1" ht="19.5" customHeight="1">
      <c r="A91" s="328">
        <v>41923</v>
      </c>
      <c r="B91" s="329" t="s">
        <v>384</v>
      </c>
      <c r="C91" s="328">
        <v>41923</v>
      </c>
      <c r="D91" s="330" t="s">
        <v>407</v>
      </c>
      <c r="E91" s="330" t="s">
        <v>314</v>
      </c>
      <c r="F91" s="331" t="s">
        <v>107</v>
      </c>
      <c r="G91" s="70"/>
      <c r="H91" s="70">
        <v>13600000</v>
      </c>
      <c r="I91" s="84">
        <f t="shared" si="2"/>
        <v>10</v>
      </c>
    </row>
    <row r="92" spans="1:9" s="84" customFormat="1" ht="19.5" customHeight="1">
      <c r="A92" s="328">
        <v>41923</v>
      </c>
      <c r="B92" s="329" t="s">
        <v>384</v>
      </c>
      <c r="C92" s="324">
        <v>41923</v>
      </c>
      <c r="D92" s="325" t="s">
        <v>408</v>
      </c>
      <c r="E92" s="330" t="s">
        <v>314</v>
      </c>
      <c r="F92" s="326" t="s">
        <v>60</v>
      </c>
      <c r="G92" s="74"/>
      <c r="H92" s="74">
        <v>1360000</v>
      </c>
      <c r="I92" s="84">
        <f t="shared" si="2"/>
        <v>10</v>
      </c>
    </row>
    <row r="93" spans="1:9" s="84" customFormat="1" ht="19.5" customHeight="1">
      <c r="A93" s="328">
        <v>41923</v>
      </c>
      <c r="B93" s="327" t="s">
        <v>409</v>
      </c>
      <c r="C93" s="324">
        <v>41923</v>
      </c>
      <c r="D93" s="75" t="s">
        <v>410</v>
      </c>
      <c r="E93" s="330" t="s">
        <v>314</v>
      </c>
      <c r="F93" s="326" t="s">
        <v>365</v>
      </c>
      <c r="G93" s="74">
        <v>14960000</v>
      </c>
      <c r="H93" s="74"/>
      <c r="I93" s="84">
        <f t="shared" si="2"/>
        <v>10</v>
      </c>
    </row>
    <row r="94" spans="1:9" s="84" customFormat="1" ht="19.5" customHeight="1">
      <c r="A94" s="328">
        <v>41929</v>
      </c>
      <c r="B94" s="327" t="s">
        <v>390</v>
      </c>
      <c r="C94" s="324">
        <v>41929</v>
      </c>
      <c r="D94" s="325" t="s">
        <v>407</v>
      </c>
      <c r="E94" s="330" t="s">
        <v>314</v>
      </c>
      <c r="F94" s="326" t="s">
        <v>107</v>
      </c>
      <c r="G94" s="74"/>
      <c r="H94" s="74">
        <v>13600000</v>
      </c>
      <c r="I94" s="84">
        <f t="shared" si="2"/>
        <v>10</v>
      </c>
    </row>
    <row r="95" spans="1:9" s="84" customFormat="1" ht="19.5" customHeight="1">
      <c r="A95" s="328">
        <v>41929</v>
      </c>
      <c r="B95" s="327" t="s">
        <v>390</v>
      </c>
      <c r="C95" s="324">
        <v>41929</v>
      </c>
      <c r="D95" s="325" t="s">
        <v>408</v>
      </c>
      <c r="E95" s="330" t="s">
        <v>314</v>
      </c>
      <c r="F95" s="326" t="s">
        <v>60</v>
      </c>
      <c r="G95" s="74"/>
      <c r="H95" s="74">
        <v>1360000</v>
      </c>
      <c r="I95" s="84">
        <f t="shared" si="2"/>
        <v>10</v>
      </c>
    </row>
    <row r="96" spans="1:9" s="84" customFormat="1" ht="19.5" customHeight="1">
      <c r="A96" s="328">
        <v>41929</v>
      </c>
      <c r="B96" s="327" t="s">
        <v>411</v>
      </c>
      <c r="C96" s="324">
        <v>41929</v>
      </c>
      <c r="D96" s="75" t="s">
        <v>410</v>
      </c>
      <c r="E96" s="330" t="s">
        <v>314</v>
      </c>
      <c r="F96" s="326" t="s">
        <v>365</v>
      </c>
      <c r="G96" s="74">
        <v>14960000</v>
      </c>
      <c r="H96" s="74"/>
      <c r="I96" s="84">
        <f t="shared" si="2"/>
        <v>10</v>
      </c>
    </row>
    <row r="97" spans="1:9" s="84" customFormat="1" ht="19.5" customHeight="1">
      <c r="A97" s="328">
        <v>41930</v>
      </c>
      <c r="B97" s="327" t="s">
        <v>405</v>
      </c>
      <c r="C97" s="324">
        <v>41930</v>
      </c>
      <c r="D97" s="325" t="s">
        <v>407</v>
      </c>
      <c r="E97" s="330" t="s">
        <v>314</v>
      </c>
      <c r="F97" s="326" t="s">
        <v>107</v>
      </c>
      <c r="G97" s="74"/>
      <c r="H97" s="74">
        <v>13600000</v>
      </c>
      <c r="I97" s="84">
        <f t="shared" si="2"/>
        <v>10</v>
      </c>
    </row>
    <row r="98" spans="1:9" ht="18.75" customHeight="1">
      <c r="A98" s="328">
        <v>41930</v>
      </c>
      <c r="B98" s="327" t="s">
        <v>405</v>
      </c>
      <c r="C98" s="324">
        <v>41930</v>
      </c>
      <c r="D98" s="325" t="s">
        <v>408</v>
      </c>
      <c r="E98" s="330" t="s">
        <v>314</v>
      </c>
      <c r="F98" s="326" t="s">
        <v>60</v>
      </c>
      <c r="G98" s="74"/>
      <c r="H98" s="74">
        <v>1360000</v>
      </c>
      <c r="I98" s="84">
        <f t="shared" si="2"/>
        <v>10</v>
      </c>
    </row>
    <row r="99" spans="1:9" ht="18.75" customHeight="1">
      <c r="A99" s="328">
        <v>41930</v>
      </c>
      <c r="B99" s="327" t="s">
        <v>412</v>
      </c>
      <c r="C99" s="324">
        <v>41930</v>
      </c>
      <c r="D99" s="75" t="s">
        <v>410</v>
      </c>
      <c r="E99" s="330" t="s">
        <v>314</v>
      </c>
      <c r="F99" s="326" t="s">
        <v>365</v>
      </c>
      <c r="G99" s="74">
        <v>14960000</v>
      </c>
      <c r="H99" s="74"/>
      <c r="I99" s="84">
        <f t="shared" si="2"/>
        <v>10</v>
      </c>
    </row>
    <row r="100" spans="1:9" ht="18.75" customHeight="1">
      <c r="A100" s="328">
        <v>41967</v>
      </c>
      <c r="B100" s="327" t="s">
        <v>413</v>
      </c>
      <c r="C100" s="328">
        <v>41967</v>
      </c>
      <c r="D100" s="325" t="s">
        <v>407</v>
      </c>
      <c r="E100" s="330" t="s">
        <v>314</v>
      </c>
      <c r="F100" s="326" t="s">
        <v>107</v>
      </c>
      <c r="G100" s="74"/>
      <c r="H100" s="74">
        <v>42500000</v>
      </c>
      <c r="I100" s="84">
        <f t="shared" si="2"/>
        <v>11</v>
      </c>
    </row>
    <row r="101" spans="1:9" ht="18.75" customHeight="1">
      <c r="A101" s="328">
        <v>41967</v>
      </c>
      <c r="B101" s="327" t="s">
        <v>413</v>
      </c>
      <c r="C101" s="328">
        <v>41967</v>
      </c>
      <c r="D101" s="325" t="s">
        <v>408</v>
      </c>
      <c r="E101" s="330" t="s">
        <v>314</v>
      </c>
      <c r="F101" s="326" t="s">
        <v>60</v>
      </c>
      <c r="G101" s="74"/>
      <c r="H101" s="74">
        <v>4250000</v>
      </c>
      <c r="I101" s="84">
        <f t="shared" si="2"/>
        <v>11</v>
      </c>
    </row>
    <row r="102" spans="1:9" ht="18.75" customHeight="1">
      <c r="A102" s="328">
        <v>41992</v>
      </c>
      <c r="B102" s="327" t="s">
        <v>108</v>
      </c>
      <c r="C102" s="324">
        <v>41992</v>
      </c>
      <c r="D102" s="325" t="s">
        <v>410</v>
      </c>
      <c r="E102" s="330" t="s">
        <v>314</v>
      </c>
      <c r="F102" s="326" t="s">
        <v>109</v>
      </c>
      <c r="G102" s="74">
        <v>46750000</v>
      </c>
      <c r="H102" s="74"/>
      <c r="I102" s="84">
        <f t="shared" si="2"/>
        <v>12</v>
      </c>
    </row>
    <row r="103" spans="1:9" ht="18.75" customHeight="1">
      <c r="A103" s="328">
        <v>41647</v>
      </c>
      <c r="B103" s="329" t="s">
        <v>110</v>
      </c>
      <c r="C103" s="328">
        <v>41647</v>
      </c>
      <c r="D103" s="332" t="s">
        <v>414</v>
      </c>
      <c r="E103" s="333" t="s">
        <v>315</v>
      </c>
      <c r="F103" s="326" t="s">
        <v>107</v>
      </c>
      <c r="G103" s="74"/>
      <c r="H103" s="74">
        <v>3000000</v>
      </c>
      <c r="I103" s="84">
        <f t="shared" si="2"/>
        <v>1</v>
      </c>
    </row>
    <row r="104" spans="1:9" ht="18.75" customHeight="1">
      <c r="A104" s="328">
        <v>41647</v>
      </c>
      <c r="B104" s="327" t="s">
        <v>110</v>
      </c>
      <c r="C104" s="324">
        <v>41647</v>
      </c>
      <c r="D104" s="332" t="s">
        <v>415</v>
      </c>
      <c r="E104" s="333" t="s">
        <v>315</v>
      </c>
      <c r="F104" s="326" t="s">
        <v>107</v>
      </c>
      <c r="G104" s="74"/>
      <c r="H104" s="74">
        <v>3944000</v>
      </c>
      <c r="I104" s="84">
        <f t="shared" si="2"/>
        <v>1</v>
      </c>
    </row>
    <row r="105" spans="1:9" ht="18.75" customHeight="1">
      <c r="A105" s="328">
        <v>41647</v>
      </c>
      <c r="B105" s="327" t="s">
        <v>110</v>
      </c>
      <c r="C105" s="324">
        <v>41647</v>
      </c>
      <c r="D105" s="332" t="s">
        <v>139</v>
      </c>
      <c r="E105" s="333" t="s">
        <v>315</v>
      </c>
      <c r="F105" s="326" t="s">
        <v>107</v>
      </c>
      <c r="G105" s="74"/>
      <c r="H105" s="74">
        <v>11526000</v>
      </c>
      <c r="I105" s="84">
        <f t="shared" si="2"/>
        <v>1</v>
      </c>
    </row>
    <row r="106" spans="1:9" ht="18.75" customHeight="1">
      <c r="A106" s="328">
        <v>41647</v>
      </c>
      <c r="B106" s="327" t="s">
        <v>110</v>
      </c>
      <c r="C106" s="324">
        <v>41647</v>
      </c>
      <c r="D106" s="332" t="s">
        <v>140</v>
      </c>
      <c r="E106" s="333" t="s">
        <v>315</v>
      </c>
      <c r="F106" s="326" t="s">
        <v>60</v>
      </c>
      <c r="G106" s="74"/>
      <c r="H106" s="74">
        <v>1152600</v>
      </c>
      <c r="I106" s="84">
        <f t="shared" si="2"/>
        <v>1</v>
      </c>
    </row>
    <row r="107" spans="1:9" ht="18.75" customHeight="1">
      <c r="A107" s="328">
        <v>41647</v>
      </c>
      <c r="B107" s="327" t="s">
        <v>110</v>
      </c>
      <c r="C107" s="324">
        <v>41647</v>
      </c>
      <c r="D107" s="332" t="s">
        <v>140</v>
      </c>
      <c r="E107" s="333" t="s">
        <v>315</v>
      </c>
      <c r="F107" s="326" t="s">
        <v>60</v>
      </c>
      <c r="G107" s="78"/>
      <c r="H107" s="78">
        <v>300000</v>
      </c>
      <c r="I107" s="84">
        <f t="shared" si="2"/>
        <v>1</v>
      </c>
    </row>
    <row r="108" spans="1:9" ht="18.75" customHeight="1">
      <c r="A108" s="328">
        <v>41647</v>
      </c>
      <c r="B108" s="327" t="s">
        <v>110</v>
      </c>
      <c r="C108" s="324">
        <v>41647</v>
      </c>
      <c r="D108" s="332" t="s">
        <v>140</v>
      </c>
      <c r="E108" s="333" t="s">
        <v>315</v>
      </c>
      <c r="F108" s="326" t="s">
        <v>60</v>
      </c>
      <c r="G108" s="78"/>
      <c r="H108" s="78">
        <v>394400</v>
      </c>
      <c r="I108" s="84">
        <f t="shared" si="2"/>
        <v>1</v>
      </c>
    </row>
    <row r="109" spans="1:9" ht="18.75" customHeight="1">
      <c r="A109" s="328">
        <v>41795</v>
      </c>
      <c r="B109" s="327" t="s">
        <v>108</v>
      </c>
      <c r="C109" s="324">
        <v>41795</v>
      </c>
      <c r="D109" s="332" t="s">
        <v>416</v>
      </c>
      <c r="E109" s="333" t="s">
        <v>315</v>
      </c>
      <c r="F109" s="326" t="s">
        <v>109</v>
      </c>
      <c r="G109" s="78">
        <v>20317000</v>
      </c>
      <c r="H109" s="78"/>
      <c r="I109" s="84">
        <f t="shared" si="2"/>
        <v>6</v>
      </c>
    </row>
    <row r="110" spans="1:9" ht="18.75" customHeight="1">
      <c r="A110" s="328">
        <v>41848</v>
      </c>
      <c r="B110" s="327" t="s">
        <v>393</v>
      </c>
      <c r="C110" s="324">
        <v>41848</v>
      </c>
      <c r="D110" s="332" t="s">
        <v>417</v>
      </c>
      <c r="E110" s="333" t="s">
        <v>315</v>
      </c>
      <c r="F110" s="326" t="s">
        <v>107</v>
      </c>
      <c r="G110" s="78"/>
      <c r="H110" s="78">
        <v>21952000</v>
      </c>
      <c r="I110" s="84">
        <f t="shared" si="2"/>
        <v>7</v>
      </c>
    </row>
    <row r="111" spans="1:9" ht="18.75" customHeight="1">
      <c r="A111" s="328">
        <v>41848</v>
      </c>
      <c r="B111" s="327" t="s">
        <v>393</v>
      </c>
      <c r="C111" s="324">
        <v>41848</v>
      </c>
      <c r="D111" s="332" t="s">
        <v>414</v>
      </c>
      <c r="E111" s="333" t="s">
        <v>315</v>
      </c>
      <c r="F111" s="326" t="s">
        <v>107</v>
      </c>
      <c r="G111" s="78"/>
      <c r="H111" s="78">
        <v>3200000</v>
      </c>
      <c r="I111" s="84">
        <f t="shared" si="2"/>
        <v>7</v>
      </c>
    </row>
    <row r="112" spans="1:9" ht="18.75" customHeight="1">
      <c r="A112" s="328">
        <v>41848</v>
      </c>
      <c r="B112" s="327" t="s">
        <v>393</v>
      </c>
      <c r="C112" s="324">
        <v>41848</v>
      </c>
      <c r="D112" s="332" t="s">
        <v>139</v>
      </c>
      <c r="E112" s="333" t="s">
        <v>315</v>
      </c>
      <c r="F112" s="326" t="s">
        <v>107</v>
      </c>
      <c r="G112" s="78"/>
      <c r="H112" s="78">
        <v>4080000</v>
      </c>
      <c r="I112" s="84">
        <f t="shared" si="2"/>
        <v>7</v>
      </c>
    </row>
    <row r="113" spans="1:9" ht="19.5" customHeight="1">
      <c r="A113" s="328">
        <v>41848</v>
      </c>
      <c r="B113" s="327" t="s">
        <v>393</v>
      </c>
      <c r="C113" s="324">
        <v>41848</v>
      </c>
      <c r="D113" s="332" t="s">
        <v>418</v>
      </c>
      <c r="E113" s="333" t="s">
        <v>315</v>
      </c>
      <c r="F113" s="326" t="s">
        <v>107</v>
      </c>
      <c r="G113" s="78"/>
      <c r="H113" s="78">
        <v>3200000</v>
      </c>
      <c r="I113" s="84">
        <f t="shared" si="2"/>
        <v>7</v>
      </c>
    </row>
    <row r="114" spans="1:9" s="85" customFormat="1" ht="19.5" customHeight="1">
      <c r="A114" s="328">
        <v>41848</v>
      </c>
      <c r="B114" s="327" t="s">
        <v>393</v>
      </c>
      <c r="C114" s="324">
        <v>41848</v>
      </c>
      <c r="D114" s="332" t="s">
        <v>419</v>
      </c>
      <c r="E114" s="333" t="s">
        <v>315</v>
      </c>
      <c r="F114" s="326" t="s">
        <v>107</v>
      </c>
      <c r="G114" s="78"/>
      <c r="H114" s="78">
        <v>10890000</v>
      </c>
      <c r="I114" s="84">
        <f t="shared" si="2"/>
        <v>7</v>
      </c>
    </row>
    <row r="115" spans="1:9" s="84" customFormat="1" ht="19.5" customHeight="1">
      <c r="A115" s="328">
        <v>41848</v>
      </c>
      <c r="B115" s="327" t="s">
        <v>393</v>
      </c>
      <c r="C115" s="324">
        <v>41848</v>
      </c>
      <c r="D115" s="332" t="s">
        <v>140</v>
      </c>
      <c r="E115" s="333" t="s">
        <v>315</v>
      </c>
      <c r="F115" s="326" t="s">
        <v>60</v>
      </c>
      <c r="G115" s="78"/>
      <c r="H115" s="78">
        <v>2195200</v>
      </c>
      <c r="I115" s="84">
        <f t="shared" si="2"/>
        <v>7</v>
      </c>
    </row>
    <row r="116" spans="1:9" ht="19.5" customHeight="1">
      <c r="A116" s="328">
        <v>41848</v>
      </c>
      <c r="B116" s="327" t="s">
        <v>393</v>
      </c>
      <c r="C116" s="324">
        <v>41848</v>
      </c>
      <c r="D116" s="332" t="s">
        <v>140</v>
      </c>
      <c r="E116" s="333" t="s">
        <v>315</v>
      </c>
      <c r="F116" s="326" t="s">
        <v>60</v>
      </c>
      <c r="G116" s="78"/>
      <c r="H116" s="78">
        <v>320000</v>
      </c>
      <c r="I116" s="84">
        <f t="shared" si="2"/>
        <v>7</v>
      </c>
    </row>
    <row r="117" spans="1:9" ht="19.5" customHeight="1">
      <c r="A117" s="328">
        <v>41848</v>
      </c>
      <c r="B117" s="327" t="s">
        <v>393</v>
      </c>
      <c r="C117" s="324">
        <v>41848</v>
      </c>
      <c r="D117" s="332" t="s">
        <v>140</v>
      </c>
      <c r="E117" s="333" t="s">
        <v>315</v>
      </c>
      <c r="F117" s="326" t="s">
        <v>60</v>
      </c>
      <c r="G117" s="78"/>
      <c r="H117" s="78">
        <v>408000</v>
      </c>
      <c r="I117" s="84">
        <f t="shared" si="2"/>
        <v>7</v>
      </c>
    </row>
    <row r="118" spans="1:9" ht="19.5" customHeight="1">
      <c r="A118" s="328">
        <v>41848</v>
      </c>
      <c r="B118" s="327" t="s">
        <v>393</v>
      </c>
      <c r="C118" s="334">
        <v>41848</v>
      </c>
      <c r="D118" s="332" t="s">
        <v>140</v>
      </c>
      <c r="E118" s="333" t="s">
        <v>315</v>
      </c>
      <c r="F118" s="326" t="s">
        <v>60</v>
      </c>
      <c r="G118" s="78"/>
      <c r="H118" s="78">
        <v>320000</v>
      </c>
      <c r="I118" s="84">
        <f t="shared" si="2"/>
        <v>7</v>
      </c>
    </row>
    <row r="119" spans="1:9" ht="19.5" customHeight="1">
      <c r="A119" s="328">
        <v>41848</v>
      </c>
      <c r="B119" s="327" t="s">
        <v>393</v>
      </c>
      <c r="C119" s="334">
        <v>41848</v>
      </c>
      <c r="D119" s="332" t="s">
        <v>140</v>
      </c>
      <c r="E119" s="333" t="s">
        <v>315</v>
      </c>
      <c r="F119" s="326" t="s">
        <v>60</v>
      </c>
      <c r="G119" s="78"/>
      <c r="H119" s="78">
        <v>1089000</v>
      </c>
      <c r="I119" s="84">
        <f t="shared" si="2"/>
        <v>7</v>
      </c>
    </row>
    <row r="120" spans="1:9" s="84" customFormat="1" ht="19.5" customHeight="1">
      <c r="A120" s="334">
        <v>41936</v>
      </c>
      <c r="B120" s="327" t="s">
        <v>108</v>
      </c>
      <c r="C120" s="334">
        <v>41936</v>
      </c>
      <c r="D120" s="332" t="s">
        <v>420</v>
      </c>
      <c r="E120" s="333" t="s">
        <v>315</v>
      </c>
      <c r="F120" s="326" t="s">
        <v>109</v>
      </c>
      <c r="G120" s="78">
        <v>47654200</v>
      </c>
      <c r="H120" s="78"/>
      <c r="I120" s="84">
        <f t="shared" si="2"/>
        <v>10</v>
      </c>
    </row>
    <row r="121" spans="1:9" ht="19.5" customHeight="1">
      <c r="A121" s="328">
        <v>41972</v>
      </c>
      <c r="B121" s="327" t="s">
        <v>421</v>
      </c>
      <c r="C121" s="334">
        <v>41972</v>
      </c>
      <c r="D121" s="332" t="s">
        <v>422</v>
      </c>
      <c r="E121" s="333" t="s">
        <v>315</v>
      </c>
      <c r="F121" s="326" t="s">
        <v>107</v>
      </c>
      <c r="G121" s="78"/>
      <c r="H121" s="78">
        <v>44980000</v>
      </c>
      <c r="I121" s="84">
        <f t="shared" si="2"/>
        <v>11</v>
      </c>
    </row>
    <row r="122" spans="1:9" s="84" customFormat="1" ht="19.5" customHeight="1">
      <c r="A122" s="328">
        <v>41972</v>
      </c>
      <c r="B122" s="327" t="s">
        <v>421</v>
      </c>
      <c r="C122" s="334">
        <v>41972</v>
      </c>
      <c r="D122" s="332" t="s">
        <v>423</v>
      </c>
      <c r="E122" s="333" t="s">
        <v>315</v>
      </c>
      <c r="F122" s="326" t="s">
        <v>107</v>
      </c>
      <c r="G122" s="78"/>
      <c r="H122" s="78">
        <v>6879900</v>
      </c>
      <c r="I122" s="84">
        <f t="shared" si="2"/>
        <v>11</v>
      </c>
    </row>
    <row r="123" spans="1:9" s="84" customFormat="1" ht="19.5" customHeight="1">
      <c r="A123" s="328">
        <v>41972</v>
      </c>
      <c r="B123" s="327" t="s">
        <v>421</v>
      </c>
      <c r="C123" s="334">
        <v>41972</v>
      </c>
      <c r="D123" s="332" t="s">
        <v>424</v>
      </c>
      <c r="E123" s="333" t="s">
        <v>315</v>
      </c>
      <c r="F123" s="326" t="s">
        <v>60</v>
      </c>
      <c r="G123" s="78"/>
      <c r="H123" s="78">
        <v>4498000</v>
      </c>
      <c r="I123" s="84">
        <f t="shared" si="2"/>
        <v>11</v>
      </c>
    </row>
    <row r="124" spans="1:9" s="84" customFormat="1" ht="19.5" customHeight="1">
      <c r="A124" s="328">
        <v>41972</v>
      </c>
      <c r="B124" s="327" t="s">
        <v>421</v>
      </c>
      <c r="C124" s="334">
        <v>41972</v>
      </c>
      <c r="D124" s="332" t="s">
        <v>425</v>
      </c>
      <c r="E124" s="333" t="s">
        <v>315</v>
      </c>
      <c r="F124" s="326" t="s">
        <v>60</v>
      </c>
      <c r="G124" s="78"/>
      <c r="H124" s="78">
        <v>687990</v>
      </c>
      <c r="I124" s="84">
        <f t="shared" si="2"/>
        <v>11</v>
      </c>
    </row>
    <row r="125" spans="1:9" s="84" customFormat="1" ht="19.5" customHeight="1">
      <c r="A125" s="337">
        <f>C125</f>
        <v>41986</v>
      </c>
      <c r="B125" s="335" t="s">
        <v>393</v>
      </c>
      <c r="C125" s="334">
        <v>41986</v>
      </c>
      <c r="D125" s="332" t="s">
        <v>426</v>
      </c>
      <c r="E125" s="333" t="s">
        <v>315</v>
      </c>
      <c r="F125" s="336" t="s">
        <v>107</v>
      </c>
      <c r="G125" s="78"/>
      <c r="H125" s="78">
        <v>35864400</v>
      </c>
      <c r="I125" s="84">
        <f t="shared" si="2"/>
        <v>12</v>
      </c>
    </row>
    <row r="126" spans="1:9" s="84" customFormat="1" ht="19.5" customHeight="1">
      <c r="A126" s="324">
        <f>C126</f>
        <v>41986</v>
      </c>
      <c r="B126" s="327" t="s">
        <v>393</v>
      </c>
      <c r="C126" s="324">
        <v>41986</v>
      </c>
      <c r="D126" s="325" t="s">
        <v>427</v>
      </c>
      <c r="E126" s="325" t="s">
        <v>315</v>
      </c>
      <c r="F126" s="326" t="s">
        <v>60</v>
      </c>
      <c r="G126" s="74"/>
      <c r="H126" s="74">
        <v>3586440</v>
      </c>
      <c r="I126" s="84">
        <f t="shared" si="2"/>
        <v>12</v>
      </c>
    </row>
    <row r="127" spans="1:9" s="84" customFormat="1" ht="19.5" customHeight="1">
      <c r="A127" s="324">
        <v>41998</v>
      </c>
      <c r="B127" s="327" t="s">
        <v>108</v>
      </c>
      <c r="C127" s="324">
        <v>41998</v>
      </c>
      <c r="D127" s="94" t="s">
        <v>428</v>
      </c>
      <c r="E127" s="325" t="s">
        <v>315</v>
      </c>
      <c r="F127" s="326" t="s">
        <v>109</v>
      </c>
      <c r="G127" s="74">
        <v>50000000</v>
      </c>
      <c r="H127" s="74"/>
      <c r="I127" s="84">
        <f t="shared" si="2"/>
        <v>12</v>
      </c>
    </row>
    <row r="128" spans="1:9" s="84" customFormat="1" ht="19.5" customHeight="1">
      <c r="A128" s="324">
        <v>41647</v>
      </c>
      <c r="B128" s="327" t="s">
        <v>389</v>
      </c>
      <c r="C128" s="324">
        <v>41647</v>
      </c>
      <c r="D128" s="325" t="s">
        <v>111</v>
      </c>
      <c r="E128" s="325" t="s">
        <v>68</v>
      </c>
      <c r="F128" s="326" t="s">
        <v>107</v>
      </c>
      <c r="G128" s="74"/>
      <c r="H128" s="74">
        <v>14137500</v>
      </c>
      <c r="I128" s="84">
        <f t="shared" si="2"/>
        <v>1</v>
      </c>
    </row>
    <row r="129" spans="1:9" s="84" customFormat="1" ht="19.5" customHeight="1">
      <c r="A129" s="324">
        <v>41647</v>
      </c>
      <c r="B129" s="327" t="s">
        <v>389</v>
      </c>
      <c r="C129" s="324">
        <v>41647</v>
      </c>
      <c r="D129" s="325" t="s">
        <v>429</v>
      </c>
      <c r="E129" s="325" t="s">
        <v>68</v>
      </c>
      <c r="F129" s="326" t="s">
        <v>107</v>
      </c>
      <c r="G129" s="74"/>
      <c r="H129" s="74">
        <v>6772500</v>
      </c>
      <c r="I129" s="84">
        <f t="shared" si="2"/>
        <v>1</v>
      </c>
    </row>
    <row r="130" spans="1:9" s="84" customFormat="1" ht="19.5" customHeight="1">
      <c r="A130" s="324">
        <v>41647</v>
      </c>
      <c r="B130" s="327" t="s">
        <v>389</v>
      </c>
      <c r="C130" s="324">
        <v>41647</v>
      </c>
      <c r="D130" s="325" t="s">
        <v>112</v>
      </c>
      <c r="E130" s="325" t="s">
        <v>68</v>
      </c>
      <c r="F130" s="326" t="s">
        <v>60</v>
      </c>
      <c r="G130" s="74"/>
      <c r="H130" s="74">
        <v>1413750</v>
      </c>
      <c r="I130" s="84">
        <f t="shared" si="2"/>
        <v>1</v>
      </c>
    </row>
    <row r="131" spans="1:9" ht="20.25" customHeight="1">
      <c r="A131" s="324">
        <v>41647</v>
      </c>
      <c r="B131" s="327" t="s">
        <v>389</v>
      </c>
      <c r="C131" s="324">
        <v>41647</v>
      </c>
      <c r="D131" s="325" t="s">
        <v>430</v>
      </c>
      <c r="E131" s="325" t="s">
        <v>68</v>
      </c>
      <c r="F131" s="326" t="s">
        <v>60</v>
      </c>
      <c r="G131" s="74"/>
      <c r="H131" s="74">
        <v>677250</v>
      </c>
      <c r="I131" s="84">
        <f t="shared" si="2"/>
        <v>1</v>
      </c>
    </row>
    <row r="132" spans="1:9" ht="20.25" customHeight="1">
      <c r="A132" s="324">
        <v>41650</v>
      </c>
      <c r="B132" s="327" t="s">
        <v>391</v>
      </c>
      <c r="C132" s="324">
        <v>41650</v>
      </c>
      <c r="D132" s="325" t="s">
        <v>113</v>
      </c>
      <c r="E132" s="325" t="s">
        <v>68</v>
      </c>
      <c r="F132" s="326" t="s">
        <v>107</v>
      </c>
      <c r="G132" s="74"/>
      <c r="H132" s="74">
        <v>8449000</v>
      </c>
      <c r="I132" s="84">
        <f t="shared" si="2"/>
        <v>1</v>
      </c>
    </row>
    <row r="133" spans="1:9" ht="20.25" customHeight="1">
      <c r="A133" s="324">
        <v>41650</v>
      </c>
      <c r="B133" s="327" t="s">
        <v>391</v>
      </c>
      <c r="C133" s="324">
        <v>41650</v>
      </c>
      <c r="D133" s="325" t="s">
        <v>111</v>
      </c>
      <c r="E133" s="325" t="s">
        <v>68</v>
      </c>
      <c r="F133" s="326" t="s">
        <v>107</v>
      </c>
      <c r="G133" s="74"/>
      <c r="H133" s="74">
        <v>39975000</v>
      </c>
      <c r="I133" s="84">
        <f t="shared" si="2"/>
        <v>1</v>
      </c>
    </row>
    <row r="134" spans="1:9" ht="20.25" customHeight="1">
      <c r="A134" s="324">
        <v>41650</v>
      </c>
      <c r="B134" s="327" t="s">
        <v>391</v>
      </c>
      <c r="C134" s="324">
        <v>41650</v>
      </c>
      <c r="D134" s="325" t="s">
        <v>115</v>
      </c>
      <c r="E134" s="325" t="s">
        <v>68</v>
      </c>
      <c r="F134" s="326" t="s">
        <v>107</v>
      </c>
      <c r="G134" s="74"/>
      <c r="H134" s="74">
        <v>6532000</v>
      </c>
      <c r="I134" s="84">
        <f t="shared" si="2"/>
        <v>1</v>
      </c>
    </row>
    <row r="135" spans="1:9" ht="20.25" customHeight="1">
      <c r="A135" s="324">
        <v>41650</v>
      </c>
      <c r="B135" s="327" t="s">
        <v>391</v>
      </c>
      <c r="C135" s="324">
        <v>41650</v>
      </c>
      <c r="D135" s="325" t="s">
        <v>114</v>
      </c>
      <c r="E135" s="325" t="s">
        <v>68</v>
      </c>
      <c r="F135" s="326" t="s">
        <v>60</v>
      </c>
      <c r="G135" s="74"/>
      <c r="H135" s="74">
        <v>844900</v>
      </c>
      <c r="I135" s="84">
        <f t="shared" si="2"/>
        <v>1</v>
      </c>
    </row>
    <row r="136" spans="1:9" ht="20.25" customHeight="1">
      <c r="A136" s="324">
        <v>41650</v>
      </c>
      <c r="B136" s="327" t="s">
        <v>391</v>
      </c>
      <c r="C136" s="324">
        <v>41650</v>
      </c>
      <c r="D136" s="325" t="s">
        <v>112</v>
      </c>
      <c r="E136" s="325" t="s">
        <v>68</v>
      </c>
      <c r="F136" s="326" t="s">
        <v>60</v>
      </c>
      <c r="G136" s="74"/>
      <c r="H136" s="74">
        <v>3997500</v>
      </c>
      <c r="I136" s="84">
        <f t="shared" si="2"/>
        <v>1</v>
      </c>
    </row>
    <row r="137" spans="1:9" ht="20.25" customHeight="1">
      <c r="A137" s="324">
        <v>41650</v>
      </c>
      <c r="B137" s="327" t="s">
        <v>391</v>
      </c>
      <c r="C137" s="324">
        <v>41650</v>
      </c>
      <c r="D137" s="325" t="s">
        <v>116</v>
      </c>
      <c r="E137" s="325" t="s">
        <v>68</v>
      </c>
      <c r="F137" s="326" t="s">
        <v>60</v>
      </c>
      <c r="G137" s="74"/>
      <c r="H137" s="74">
        <v>653200</v>
      </c>
      <c r="I137" s="84">
        <f t="shared" si="2"/>
        <v>1</v>
      </c>
    </row>
    <row r="138" spans="1:9" ht="20.25" customHeight="1">
      <c r="A138" s="324">
        <v>41655</v>
      </c>
      <c r="B138" s="327" t="s">
        <v>108</v>
      </c>
      <c r="C138" s="324">
        <v>41655</v>
      </c>
      <c r="D138" s="325" t="s">
        <v>123</v>
      </c>
      <c r="E138" s="325" t="s">
        <v>68</v>
      </c>
      <c r="F138" s="326" t="s">
        <v>109</v>
      </c>
      <c r="G138" s="74">
        <v>100000000</v>
      </c>
      <c r="H138" s="74"/>
      <c r="I138" s="84">
        <f t="shared" si="2"/>
        <v>1</v>
      </c>
    </row>
    <row r="139" spans="1:9" ht="20.25" customHeight="1">
      <c r="A139" s="324">
        <v>41683</v>
      </c>
      <c r="B139" s="327" t="s">
        <v>110</v>
      </c>
      <c r="C139" s="324">
        <v>41683</v>
      </c>
      <c r="D139" s="325" t="s">
        <v>111</v>
      </c>
      <c r="E139" s="325" t="s">
        <v>68</v>
      </c>
      <c r="F139" s="326" t="s">
        <v>107</v>
      </c>
      <c r="G139" s="74"/>
      <c r="H139" s="74">
        <v>6500000</v>
      </c>
      <c r="I139" s="84">
        <f t="shared" si="2"/>
        <v>2</v>
      </c>
    </row>
    <row r="140" spans="1:9" ht="20.25" customHeight="1">
      <c r="A140" s="324">
        <v>41683</v>
      </c>
      <c r="B140" s="327" t="s">
        <v>110</v>
      </c>
      <c r="C140" s="324">
        <v>41683</v>
      </c>
      <c r="D140" s="325" t="s">
        <v>112</v>
      </c>
      <c r="E140" s="325" t="s">
        <v>68</v>
      </c>
      <c r="F140" s="326" t="s">
        <v>60</v>
      </c>
      <c r="G140" s="74"/>
      <c r="H140" s="74">
        <v>650000</v>
      </c>
      <c r="I140" s="84">
        <f t="shared" si="2"/>
        <v>2</v>
      </c>
    </row>
    <row r="141" spans="1:9" ht="20.25" customHeight="1">
      <c r="A141" s="324">
        <v>41690</v>
      </c>
      <c r="B141" s="327" t="s">
        <v>389</v>
      </c>
      <c r="C141" s="324">
        <v>41690</v>
      </c>
      <c r="D141" s="325" t="s">
        <v>111</v>
      </c>
      <c r="E141" s="325" t="s">
        <v>68</v>
      </c>
      <c r="F141" s="326" t="s">
        <v>107</v>
      </c>
      <c r="G141" s="74"/>
      <c r="H141" s="74">
        <v>24700000</v>
      </c>
      <c r="I141" s="84">
        <f t="shared" si="2"/>
        <v>2</v>
      </c>
    </row>
    <row r="142" spans="1:9" ht="20.25" customHeight="1">
      <c r="A142" s="324">
        <v>41690</v>
      </c>
      <c r="B142" s="327" t="s">
        <v>389</v>
      </c>
      <c r="C142" s="324">
        <v>41690</v>
      </c>
      <c r="D142" s="325" t="s">
        <v>112</v>
      </c>
      <c r="E142" s="325" t="s">
        <v>68</v>
      </c>
      <c r="F142" s="326" t="s">
        <v>60</v>
      </c>
      <c r="G142" s="74"/>
      <c r="H142" s="74">
        <v>2470000</v>
      </c>
      <c r="I142" s="84">
        <f t="shared" ref="I142:I205" si="3">IF(A142&lt;&gt;"",MONTH(A142),"")</f>
        <v>2</v>
      </c>
    </row>
    <row r="143" spans="1:9" ht="20.25" customHeight="1">
      <c r="A143" s="324">
        <v>41697</v>
      </c>
      <c r="B143" s="327" t="s">
        <v>391</v>
      </c>
      <c r="C143" s="324">
        <v>41697</v>
      </c>
      <c r="D143" s="325" t="s">
        <v>111</v>
      </c>
      <c r="E143" s="325" t="s">
        <v>68</v>
      </c>
      <c r="F143" s="326" t="s">
        <v>107</v>
      </c>
      <c r="G143" s="74"/>
      <c r="H143" s="74">
        <v>5000000</v>
      </c>
      <c r="I143" s="84">
        <f t="shared" si="3"/>
        <v>2</v>
      </c>
    </row>
    <row r="144" spans="1:9" ht="20.25" customHeight="1">
      <c r="A144" s="324">
        <v>41697</v>
      </c>
      <c r="B144" s="327" t="s">
        <v>391</v>
      </c>
      <c r="C144" s="324">
        <v>41697</v>
      </c>
      <c r="D144" s="325" t="s">
        <v>112</v>
      </c>
      <c r="E144" s="325" t="s">
        <v>68</v>
      </c>
      <c r="F144" s="326" t="s">
        <v>60</v>
      </c>
      <c r="G144" s="74"/>
      <c r="H144" s="74">
        <v>500000</v>
      </c>
      <c r="I144" s="84">
        <f t="shared" si="3"/>
        <v>2</v>
      </c>
    </row>
    <row r="145" spans="1:9" ht="20.25" customHeight="1">
      <c r="A145" s="324">
        <v>41697</v>
      </c>
      <c r="B145" s="327" t="s">
        <v>108</v>
      </c>
      <c r="C145" s="324">
        <v>41697</v>
      </c>
      <c r="D145" s="325" t="s">
        <v>123</v>
      </c>
      <c r="E145" s="325" t="s">
        <v>68</v>
      </c>
      <c r="F145" s="326" t="s">
        <v>109</v>
      </c>
      <c r="G145" s="74">
        <v>50000000</v>
      </c>
      <c r="H145" s="74"/>
      <c r="I145" s="84">
        <f t="shared" si="3"/>
        <v>2</v>
      </c>
    </row>
    <row r="146" spans="1:9" ht="20.25" customHeight="1">
      <c r="A146" s="324">
        <v>41702</v>
      </c>
      <c r="B146" s="327" t="s">
        <v>110</v>
      </c>
      <c r="C146" s="324">
        <v>41702</v>
      </c>
      <c r="D146" s="325" t="s">
        <v>113</v>
      </c>
      <c r="E146" s="325" t="s">
        <v>68</v>
      </c>
      <c r="F146" s="326" t="s">
        <v>107</v>
      </c>
      <c r="G146" s="74"/>
      <c r="H146" s="74">
        <v>6247500</v>
      </c>
      <c r="I146" s="84">
        <f t="shared" si="3"/>
        <v>3</v>
      </c>
    </row>
    <row r="147" spans="1:9" ht="20.25" customHeight="1">
      <c r="A147" s="324">
        <v>41702</v>
      </c>
      <c r="B147" s="327" t="s">
        <v>110</v>
      </c>
      <c r="C147" s="324">
        <v>41702</v>
      </c>
      <c r="D147" s="325" t="s">
        <v>115</v>
      </c>
      <c r="E147" s="325" t="s">
        <v>68</v>
      </c>
      <c r="F147" s="326" t="s">
        <v>107</v>
      </c>
      <c r="G147" s="74"/>
      <c r="H147" s="74">
        <v>4232000</v>
      </c>
      <c r="I147" s="84">
        <f t="shared" si="3"/>
        <v>3</v>
      </c>
    </row>
    <row r="148" spans="1:9" ht="20.25" customHeight="1">
      <c r="A148" s="324">
        <v>41702</v>
      </c>
      <c r="B148" s="327" t="s">
        <v>110</v>
      </c>
      <c r="C148" s="324">
        <v>41702</v>
      </c>
      <c r="D148" s="325" t="s">
        <v>114</v>
      </c>
      <c r="E148" s="325" t="s">
        <v>68</v>
      </c>
      <c r="F148" s="326" t="s">
        <v>60</v>
      </c>
      <c r="G148" s="74"/>
      <c r="H148" s="74">
        <v>624750</v>
      </c>
      <c r="I148" s="84">
        <f t="shared" si="3"/>
        <v>3</v>
      </c>
    </row>
    <row r="149" spans="1:9" ht="20.25" customHeight="1">
      <c r="A149" s="324">
        <v>41702</v>
      </c>
      <c r="B149" s="327" t="s">
        <v>110</v>
      </c>
      <c r="C149" s="324">
        <v>41702</v>
      </c>
      <c r="D149" s="325" t="s">
        <v>116</v>
      </c>
      <c r="E149" s="325" t="s">
        <v>68</v>
      </c>
      <c r="F149" s="326" t="s">
        <v>60</v>
      </c>
      <c r="G149" s="74"/>
      <c r="H149" s="74">
        <v>423200</v>
      </c>
      <c r="I149" s="84">
        <f t="shared" si="3"/>
        <v>3</v>
      </c>
    </row>
    <row r="150" spans="1:9" ht="20.25" customHeight="1">
      <c r="A150" s="324">
        <v>41715</v>
      </c>
      <c r="B150" s="327" t="s">
        <v>389</v>
      </c>
      <c r="C150" s="324">
        <v>41715</v>
      </c>
      <c r="D150" s="325" t="s">
        <v>139</v>
      </c>
      <c r="E150" s="325" t="s">
        <v>68</v>
      </c>
      <c r="F150" s="326" t="s">
        <v>107</v>
      </c>
      <c r="G150" s="74"/>
      <c r="H150" s="74">
        <v>4880000</v>
      </c>
      <c r="I150" s="84">
        <f t="shared" si="3"/>
        <v>3</v>
      </c>
    </row>
    <row r="151" spans="1:9" ht="20.25" customHeight="1">
      <c r="A151" s="324">
        <v>41715</v>
      </c>
      <c r="B151" s="327" t="s">
        <v>389</v>
      </c>
      <c r="C151" s="324">
        <v>41715</v>
      </c>
      <c r="D151" s="325" t="s">
        <v>111</v>
      </c>
      <c r="E151" s="325" t="s">
        <v>68</v>
      </c>
      <c r="F151" s="326" t="s">
        <v>107</v>
      </c>
      <c r="G151" s="74"/>
      <c r="H151" s="74">
        <v>21600000</v>
      </c>
      <c r="I151" s="84">
        <f t="shared" si="3"/>
        <v>3</v>
      </c>
    </row>
    <row r="152" spans="1:9" ht="20.25" customHeight="1">
      <c r="A152" s="324">
        <v>41715</v>
      </c>
      <c r="B152" s="327" t="s">
        <v>389</v>
      </c>
      <c r="C152" s="324">
        <v>41715</v>
      </c>
      <c r="D152" s="325" t="s">
        <v>431</v>
      </c>
      <c r="E152" s="325" t="s">
        <v>68</v>
      </c>
      <c r="F152" s="326" t="s">
        <v>60</v>
      </c>
      <c r="G152" s="74"/>
      <c r="H152" s="74">
        <v>488000</v>
      </c>
      <c r="I152" s="84">
        <f t="shared" si="3"/>
        <v>3</v>
      </c>
    </row>
    <row r="153" spans="1:9" ht="20.25" customHeight="1">
      <c r="A153" s="324">
        <v>41715</v>
      </c>
      <c r="B153" s="327" t="s">
        <v>389</v>
      </c>
      <c r="C153" s="324">
        <v>41715</v>
      </c>
      <c r="D153" s="325" t="s">
        <v>112</v>
      </c>
      <c r="E153" s="325" t="s">
        <v>68</v>
      </c>
      <c r="F153" s="326" t="s">
        <v>60</v>
      </c>
      <c r="G153" s="74"/>
      <c r="H153" s="74">
        <v>2160000</v>
      </c>
      <c r="I153" s="84">
        <f t="shared" si="3"/>
        <v>3</v>
      </c>
    </row>
    <row r="154" spans="1:9" s="225" customFormat="1" ht="19.5" customHeight="1">
      <c r="A154" s="324">
        <v>41729</v>
      </c>
      <c r="B154" s="327" t="s">
        <v>390</v>
      </c>
      <c r="C154" s="324">
        <v>41729</v>
      </c>
      <c r="D154" s="325" t="s">
        <v>432</v>
      </c>
      <c r="E154" s="325" t="s">
        <v>68</v>
      </c>
      <c r="F154" s="326" t="s">
        <v>107</v>
      </c>
      <c r="G154" s="74"/>
      <c r="H154" s="74">
        <v>3333000</v>
      </c>
      <c r="I154" s="84">
        <f t="shared" si="3"/>
        <v>3</v>
      </c>
    </row>
    <row r="155" spans="1:9" ht="20.25" customHeight="1">
      <c r="A155" s="324">
        <v>41729</v>
      </c>
      <c r="B155" s="327" t="s">
        <v>390</v>
      </c>
      <c r="C155" s="324">
        <v>41729</v>
      </c>
      <c r="D155" s="325" t="s">
        <v>111</v>
      </c>
      <c r="E155" s="325" t="s">
        <v>68</v>
      </c>
      <c r="F155" s="326" t="s">
        <v>107</v>
      </c>
      <c r="G155" s="74"/>
      <c r="H155" s="74">
        <v>3412500</v>
      </c>
      <c r="I155" s="84">
        <f t="shared" si="3"/>
        <v>3</v>
      </c>
    </row>
    <row r="156" spans="1:9" ht="20.25" customHeight="1">
      <c r="A156" s="324">
        <v>41729</v>
      </c>
      <c r="B156" s="327" t="s">
        <v>390</v>
      </c>
      <c r="C156" s="324">
        <v>41729</v>
      </c>
      <c r="D156" s="325" t="s">
        <v>111</v>
      </c>
      <c r="E156" s="325" t="s">
        <v>68</v>
      </c>
      <c r="F156" s="326" t="s">
        <v>107</v>
      </c>
      <c r="G156" s="74"/>
      <c r="H156" s="74">
        <v>1950000</v>
      </c>
      <c r="I156" s="84">
        <f t="shared" si="3"/>
        <v>3</v>
      </c>
    </row>
    <row r="157" spans="1:9" ht="20.25" customHeight="1">
      <c r="A157" s="324">
        <v>41729</v>
      </c>
      <c r="B157" s="327" t="s">
        <v>390</v>
      </c>
      <c r="C157" s="324">
        <v>41729</v>
      </c>
      <c r="D157" s="325" t="s">
        <v>433</v>
      </c>
      <c r="E157" s="325" t="s">
        <v>68</v>
      </c>
      <c r="F157" s="326" t="s">
        <v>107</v>
      </c>
      <c r="G157" s="74"/>
      <c r="H157" s="74">
        <v>4420000</v>
      </c>
      <c r="I157" s="84">
        <f t="shared" si="3"/>
        <v>3</v>
      </c>
    </row>
    <row r="158" spans="1:9" ht="20.25" customHeight="1">
      <c r="A158" s="324">
        <v>41729</v>
      </c>
      <c r="B158" s="327" t="s">
        <v>390</v>
      </c>
      <c r="C158" s="324">
        <v>41729</v>
      </c>
      <c r="D158" s="325" t="s">
        <v>434</v>
      </c>
      <c r="E158" s="325" t="s">
        <v>68</v>
      </c>
      <c r="F158" s="326" t="s">
        <v>60</v>
      </c>
      <c r="G158" s="74"/>
      <c r="H158" s="74">
        <v>333300</v>
      </c>
      <c r="I158" s="84">
        <f t="shared" si="3"/>
        <v>3</v>
      </c>
    </row>
    <row r="159" spans="1:9" ht="20.25" customHeight="1">
      <c r="A159" s="324">
        <v>41729</v>
      </c>
      <c r="B159" s="327" t="s">
        <v>390</v>
      </c>
      <c r="C159" s="324">
        <v>41729</v>
      </c>
      <c r="D159" s="325" t="s">
        <v>112</v>
      </c>
      <c r="E159" s="325" t="s">
        <v>68</v>
      </c>
      <c r="F159" s="326" t="s">
        <v>60</v>
      </c>
      <c r="G159" s="74"/>
      <c r="H159" s="74">
        <v>341250</v>
      </c>
      <c r="I159" s="84">
        <f t="shared" si="3"/>
        <v>3</v>
      </c>
    </row>
    <row r="160" spans="1:9" s="134" customFormat="1" ht="16.5">
      <c r="A160" s="324">
        <v>41729</v>
      </c>
      <c r="B160" s="327" t="s">
        <v>390</v>
      </c>
      <c r="C160" s="324">
        <v>41729</v>
      </c>
      <c r="D160" s="325" t="s">
        <v>112</v>
      </c>
      <c r="E160" s="325" t="s">
        <v>68</v>
      </c>
      <c r="F160" s="326" t="s">
        <v>60</v>
      </c>
      <c r="G160" s="74"/>
      <c r="H160" s="74">
        <v>195000</v>
      </c>
      <c r="I160" s="84">
        <f t="shared" si="3"/>
        <v>3</v>
      </c>
    </row>
    <row r="161" spans="1:9" s="84" customFormat="1" ht="19.5" customHeight="1">
      <c r="A161" s="324">
        <v>41729</v>
      </c>
      <c r="B161" s="327" t="s">
        <v>390</v>
      </c>
      <c r="C161" s="324">
        <v>41729</v>
      </c>
      <c r="D161" s="325" t="s">
        <v>435</v>
      </c>
      <c r="E161" s="325" t="s">
        <v>68</v>
      </c>
      <c r="F161" s="326" t="s">
        <v>60</v>
      </c>
      <c r="G161" s="74"/>
      <c r="H161" s="74">
        <v>442000</v>
      </c>
      <c r="I161" s="84">
        <f t="shared" si="3"/>
        <v>3</v>
      </c>
    </row>
    <row r="162" spans="1:9" s="84" customFormat="1" ht="19.5" customHeight="1">
      <c r="A162" s="324">
        <v>41748</v>
      </c>
      <c r="B162" s="327" t="s">
        <v>384</v>
      </c>
      <c r="C162" s="324">
        <v>41748</v>
      </c>
      <c r="D162" s="325" t="s">
        <v>436</v>
      </c>
      <c r="E162" s="325" t="s">
        <v>68</v>
      </c>
      <c r="F162" s="326" t="s">
        <v>107</v>
      </c>
      <c r="G162" s="74"/>
      <c r="H162" s="74">
        <v>3225750</v>
      </c>
      <c r="I162" s="84">
        <f t="shared" si="3"/>
        <v>4</v>
      </c>
    </row>
    <row r="163" spans="1:9" s="91" customFormat="1" ht="19.5" customHeight="1">
      <c r="A163" s="324">
        <v>41748</v>
      </c>
      <c r="B163" s="327" t="s">
        <v>384</v>
      </c>
      <c r="C163" s="324">
        <v>41748</v>
      </c>
      <c r="D163" s="325" t="s">
        <v>111</v>
      </c>
      <c r="E163" s="325" t="s">
        <v>68</v>
      </c>
      <c r="F163" s="326" t="s">
        <v>107</v>
      </c>
      <c r="G163" s="74"/>
      <c r="H163" s="74">
        <v>18936000</v>
      </c>
      <c r="I163" s="84">
        <f t="shared" si="3"/>
        <v>4</v>
      </c>
    </row>
    <row r="164" spans="1:9" s="91" customFormat="1" ht="19.5" customHeight="1">
      <c r="A164" s="324">
        <v>41748</v>
      </c>
      <c r="B164" s="327" t="s">
        <v>384</v>
      </c>
      <c r="C164" s="324">
        <v>41748</v>
      </c>
      <c r="D164" s="325" t="s">
        <v>437</v>
      </c>
      <c r="E164" s="325" t="s">
        <v>68</v>
      </c>
      <c r="F164" s="326" t="s">
        <v>60</v>
      </c>
      <c r="G164" s="74"/>
      <c r="H164" s="74">
        <v>322575</v>
      </c>
      <c r="I164" s="84">
        <f t="shared" si="3"/>
        <v>4</v>
      </c>
    </row>
    <row r="165" spans="1:9" s="91" customFormat="1" ht="19.5" customHeight="1">
      <c r="A165" s="324">
        <v>41748</v>
      </c>
      <c r="B165" s="327" t="s">
        <v>384</v>
      </c>
      <c r="C165" s="324">
        <v>41748</v>
      </c>
      <c r="D165" s="325" t="s">
        <v>112</v>
      </c>
      <c r="E165" s="325" t="s">
        <v>68</v>
      </c>
      <c r="F165" s="326" t="s">
        <v>60</v>
      </c>
      <c r="G165" s="74"/>
      <c r="H165" s="74">
        <v>1893600</v>
      </c>
      <c r="I165" s="84">
        <f t="shared" si="3"/>
        <v>4</v>
      </c>
    </row>
    <row r="166" spans="1:9" s="84" customFormat="1" ht="19.5" customHeight="1">
      <c r="A166" s="324">
        <v>41766</v>
      </c>
      <c r="B166" s="327" t="s">
        <v>108</v>
      </c>
      <c r="C166" s="324">
        <v>41766</v>
      </c>
      <c r="D166" s="325" t="s">
        <v>123</v>
      </c>
      <c r="E166" s="325" t="s">
        <v>68</v>
      </c>
      <c r="F166" s="326" t="s">
        <v>109</v>
      </c>
      <c r="G166" s="74">
        <v>50000000</v>
      </c>
      <c r="H166" s="74"/>
      <c r="I166" s="84">
        <f t="shared" si="3"/>
        <v>5</v>
      </c>
    </row>
    <row r="167" spans="1:9" s="84" customFormat="1" ht="19.5" customHeight="1">
      <c r="A167" s="324">
        <v>41774</v>
      </c>
      <c r="B167" s="327" t="s">
        <v>389</v>
      </c>
      <c r="C167" s="324">
        <v>41774</v>
      </c>
      <c r="D167" s="325" t="s">
        <v>436</v>
      </c>
      <c r="E167" s="325" t="s">
        <v>68</v>
      </c>
      <c r="F167" s="326" t="s">
        <v>107</v>
      </c>
      <c r="G167" s="74"/>
      <c r="H167" s="74">
        <v>5547000</v>
      </c>
      <c r="I167" s="84">
        <f t="shared" si="3"/>
        <v>5</v>
      </c>
    </row>
    <row r="168" spans="1:9" s="91" customFormat="1" ht="19.5" customHeight="1">
      <c r="A168" s="324">
        <v>41774</v>
      </c>
      <c r="B168" s="327" t="s">
        <v>389</v>
      </c>
      <c r="C168" s="324">
        <v>41774</v>
      </c>
      <c r="D168" s="325" t="s">
        <v>139</v>
      </c>
      <c r="E168" s="325" t="s">
        <v>68</v>
      </c>
      <c r="F168" s="326" t="s">
        <v>107</v>
      </c>
      <c r="G168" s="74"/>
      <c r="H168" s="74">
        <v>3124000</v>
      </c>
      <c r="I168" s="84">
        <f t="shared" si="3"/>
        <v>5</v>
      </c>
    </row>
    <row r="169" spans="1:9" s="91" customFormat="1" ht="19.5" customHeight="1">
      <c r="A169" s="324">
        <v>41774</v>
      </c>
      <c r="B169" s="327" t="s">
        <v>389</v>
      </c>
      <c r="C169" s="324">
        <v>41774</v>
      </c>
      <c r="D169" s="325" t="s">
        <v>438</v>
      </c>
      <c r="E169" s="325" t="s">
        <v>68</v>
      </c>
      <c r="F169" s="326" t="s">
        <v>107</v>
      </c>
      <c r="G169" s="74"/>
      <c r="H169" s="74">
        <v>906000</v>
      </c>
      <c r="I169" s="84">
        <f t="shared" si="3"/>
        <v>5</v>
      </c>
    </row>
    <row r="170" spans="1:9" s="91" customFormat="1" ht="19.5" customHeight="1">
      <c r="A170" s="324">
        <v>41774</v>
      </c>
      <c r="B170" s="327" t="s">
        <v>389</v>
      </c>
      <c r="C170" s="324">
        <v>41774</v>
      </c>
      <c r="D170" s="325" t="s">
        <v>439</v>
      </c>
      <c r="E170" s="325" t="s">
        <v>68</v>
      </c>
      <c r="F170" s="326" t="s">
        <v>107</v>
      </c>
      <c r="G170" s="74"/>
      <c r="H170" s="74">
        <v>1866000</v>
      </c>
      <c r="I170" s="84">
        <f t="shared" si="3"/>
        <v>5</v>
      </c>
    </row>
    <row r="171" spans="1:9" s="91" customFormat="1" ht="19.5" customHeight="1">
      <c r="A171" s="324">
        <v>41774</v>
      </c>
      <c r="B171" s="327" t="s">
        <v>389</v>
      </c>
      <c r="C171" s="324">
        <v>41774</v>
      </c>
      <c r="D171" s="325" t="s">
        <v>156</v>
      </c>
      <c r="E171" s="325" t="s">
        <v>68</v>
      </c>
      <c r="F171" s="326" t="s">
        <v>107</v>
      </c>
      <c r="G171" s="74"/>
      <c r="H171" s="74">
        <v>7200000</v>
      </c>
      <c r="I171" s="84">
        <f t="shared" si="3"/>
        <v>5</v>
      </c>
    </row>
    <row r="172" spans="1:9" s="91" customFormat="1" ht="19.5" customHeight="1">
      <c r="A172" s="324">
        <v>41774</v>
      </c>
      <c r="B172" s="327" t="s">
        <v>389</v>
      </c>
      <c r="C172" s="324">
        <v>41774</v>
      </c>
      <c r="D172" s="325" t="s">
        <v>155</v>
      </c>
      <c r="E172" s="325" t="s">
        <v>68</v>
      </c>
      <c r="F172" s="326" t="s">
        <v>107</v>
      </c>
      <c r="G172" s="74"/>
      <c r="H172" s="74">
        <v>510000</v>
      </c>
      <c r="I172" s="84">
        <f t="shared" si="3"/>
        <v>5</v>
      </c>
    </row>
    <row r="173" spans="1:9" s="91" customFormat="1" ht="19.5" customHeight="1">
      <c r="A173" s="324">
        <v>41774</v>
      </c>
      <c r="B173" s="327" t="s">
        <v>389</v>
      </c>
      <c r="C173" s="324">
        <v>41774</v>
      </c>
      <c r="D173" s="325" t="s">
        <v>437</v>
      </c>
      <c r="E173" s="325" t="s">
        <v>68</v>
      </c>
      <c r="F173" s="326" t="s">
        <v>60</v>
      </c>
      <c r="G173" s="74"/>
      <c r="H173" s="74">
        <v>554700</v>
      </c>
      <c r="I173" s="84">
        <f t="shared" si="3"/>
        <v>5</v>
      </c>
    </row>
    <row r="174" spans="1:9" s="91" customFormat="1" ht="19.5" customHeight="1">
      <c r="A174" s="324">
        <v>41774</v>
      </c>
      <c r="B174" s="327" t="s">
        <v>389</v>
      </c>
      <c r="C174" s="324">
        <v>41774</v>
      </c>
      <c r="D174" s="325" t="s">
        <v>431</v>
      </c>
      <c r="E174" s="325" t="s">
        <v>68</v>
      </c>
      <c r="F174" s="326" t="s">
        <v>60</v>
      </c>
      <c r="G174" s="74"/>
      <c r="H174" s="74">
        <v>312400</v>
      </c>
      <c r="I174" s="84">
        <f t="shared" si="3"/>
        <v>5</v>
      </c>
    </row>
    <row r="175" spans="1:9" s="91" customFormat="1" ht="19.5" customHeight="1">
      <c r="A175" s="324">
        <v>41774</v>
      </c>
      <c r="B175" s="327" t="s">
        <v>389</v>
      </c>
      <c r="C175" s="324">
        <v>41774</v>
      </c>
      <c r="D175" s="325" t="s">
        <v>440</v>
      </c>
      <c r="E175" s="325" t="s">
        <v>68</v>
      </c>
      <c r="F175" s="326" t="s">
        <v>60</v>
      </c>
      <c r="G175" s="74"/>
      <c r="H175" s="74">
        <v>90600</v>
      </c>
      <c r="I175" s="84">
        <f t="shared" si="3"/>
        <v>5</v>
      </c>
    </row>
    <row r="176" spans="1:9" s="91" customFormat="1" ht="19.5" customHeight="1">
      <c r="A176" s="324">
        <v>41774</v>
      </c>
      <c r="B176" s="327" t="s">
        <v>389</v>
      </c>
      <c r="C176" s="324">
        <v>41774</v>
      </c>
      <c r="D176" s="325" t="s">
        <v>441</v>
      </c>
      <c r="E176" s="325" t="s">
        <v>68</v>
      </c>
      <c r="F176" s="326" t="s">
        <v>60</v>
      </c>
      <c r="G176" s="74"/>
      <c r="H176" s="74">
        <v>186600</v>
      </c>
      <c r="I176" s="84">
        <f t="shared" si="3"/>
        <v>5</v>
      </c>
    </row>
    <row r="177" spans="1:9" s="91" customFormat="1" ht="19.5" customHeight="1">
      <c r="A177" s="324">
        <v>41774</v>
      </c>
      <c r="B177" s="327" t="s">
        <v>389</v>
      </c>
      <c r="C177" s="324">
        <v>41774</v>
      </c>
      <c r="D177" s="325" t="s">
        <v>442</v>
      </c>
      <c r="E177" s="325" t="s">
        <v>68</v>
      </c>
      <c r="F177" s="326" t="s">
        <v>60</v>
      </c>
      <c r="G177" s="74"/>
      <c r="H177" s="74">
        <v>720000</v>
      </c>
      <c r="I177" s="84">
        <f t="shared" si="3"/>
        <v>5</v>
      </c>
    </row>
    <row r="178" spans="1:9" s="91" customFormat="1" ht="19.5" customHeight="1">
      <c r="A178" s="324">
        <v>41774</v>
      </c>
      <c r="B178" s="327" t="s">
        <v>389</v>
      </c>
      <c r="C178" s="324">
        <v>41774</v>
      </c>
      <c r="D178" s="325" t="s">
        <v>443</v>
      </c>
      <c r="E178" s="325" t="s">
        <v>68</v>
      </c>
      <c r="F178" s="326" t="s">
        <v>60</v>
      </c>
      <c r="G178" s="74"/>
      <c r="H178" s="74">
        <v>51000</v>
      </c>
      <c r="I178" s="84">
        <f t="shared" si="3"/>
        <v>5</v>
      </c>
    </row>
    <row r="179" spans="1:9" s="91" customFormat="1" ht="19.5" customHeight="1">
      <c r="A179" s="324">
        <v>41790</v>
      </c>
      <c r="B179" s="327" t="s">
        <v>384</v>
      </c>
      <c r="C179" s="324">
        <v>41790</v>
      </c>
      <c r="D179" s="325" t="s">
        <v>111</v>
      </c>
      <c r="E179" s="325" t="s">
        <v>68</v>
      </c>
      <c r="F179" s="326" t="s">
        <v>107</v>
      </c>
      <c r="G179" s="74"/>
      <c r="H179" s="74">
        <v>17280000</v>
      </c>
      <c r="I179" s="84">
        <f t="shared" si="3"/>
        <v>5</v>
      </c>
    </row>
    <row r="180" spans="1:9" s="91" customFormat="1" ht="19.5" customHeight="1">
      <c r="A180" s="324">
        <v>41790</v>
      </c>
      <c r="B180" s="327" t="s">
        <v>384</v>
      </c>
      <c r="C180" s="324">
        <v>41790</v>
      </c>
      <c r="D180" s="325" t="s">
        <v>444</v>
      </c>
      <c r="E180" s="325" t="s">
        <v>68</v>
      </c>
      <c r="F180" s="326" t="s">
        <v>107</v>
      </c>
      <c r="G180" s="74"/>
      <c r="H180" s="74">
        <v>4112000</v>
      </c>
      <c r="I180" s="84">
        <f t="shared" si="3"/>
        <v>5</v>
      </c>
    </row>
    <row r="181" spans="1:9" s="91" customFormat="1" ht="19.5" customHeight="1">
      <c r="A181" s="324">
        <v>41790</v>
      </c>
      <c r="B181" s="327" t="s">
        <v>384</v>
      </c>
      <c r="C181" s="324">
        <v>41790</v>
      </c>
      <c r="D181" s="325" t="s">
        <v>112</v>
      </c>
      <c r="E181" s="325" t="s">
        <v>68</v>
      </c>
      <c r="F181" s="326" t="s">
        <v>60</v>
      </c>
      <c r="G181" s="74"/>
      <c r="H181" s="74">
        <v>1728000</v>
      </c>
      <c r="I181" s="84">
        <f t="shared" si="3"/>
        <v>5</v>
      </c>
    </row>
    <row r="182" spans="1:9" s="91" customFormat="1" ht="19.5" customHeight="1">
      <c r="A182" s="324">
        <v>41790</v>
      </c>
      <c r="B182" s="327" t="s">
        <v>384</v>
      </c>
      <c r="C182" s="324">
        <v>41790</v>
      </c>
      <c r="D182" s="325" t="s">
        <v>445</v>
      </c>
      <c r="E182" s="325" t="s">
        <v>68</v>
      </c>
      <c r="F182" s="326" t="s">
        <v>60</v>
      </c>
      <c r="G182" s="74"/>
      <c r="H182" s="74">
        <v>411200</v>
      </c>
      <c r="I182" s="84">
        <f t="shared" si="3"/>
        <v>5</v>
      </c>
    </row>
    <row r="183" spans="1:9" s="91" customFormat="1" ht="19.5" customHeight="1">
      <c r="A183" s="324">
        <v>41795</v>
      </c>
      <c r="B183" s="327" t="s">
        <v>108</v>
      </c>
      <c r="C183" s="324">
        <v>41795</v>
      </c>
      <c r="D183" s="325" t="s">
        <v>123</v>
      </c>
      <c r="E183" s="325" t="s">
        <v>68</v>
      </c>
      <c r="F183" s="326" t="s">
        <v>109</v>
      </c>
      <c r="G183" s="74">
        <v>60000000</v>
      </c>
      <c r="H183" s="74"/>
      <c r="I183" s="84">
        <f t="shared" si="3"/>
        <v>6</v>
      </c>
    </row>
    <row r="184" spans="1:9" s="91" customFormat="1" ht="19.5" customHeight="1">
      <c r="A184" s="324">
        <v>41802</v>
      </c>
      <c r="B184" s="327" t="s">
        <v>389</v>
      </c>
      <c r="C184" s="324">
        <v>41802</v>
      </c>
      <c r="D184" s="325" t="s">
        <v>446</v>
      </c>
      <c r="E184" s="325" t="s">
        <v>68</v>
      </c>
      <c r="F184" s="326" t="s">
        <v>107</v>
      </c>
      <c r="G184" s="74"/>
      <c r="H184" s="74">
        <v>6100000</v>
      </c>
      <c r="I184" s="84">
        <f t="shared" si="3"/>
        <v>6</v>
      </c>
    </row>
    <row r="185" spans="1:9" s="91" customFormat="1" ht="19.5" customHeight="1">
      <c r="A185" s="324">
        <v>41802</v>
      </c>
      <c r="B185" s="327" t="s">
        <v>389</v>
      </c>
      <c r="C185" s="324">
        <v>41802</v>
      </c>
      <c r="D185" s="325" t="s">
        <v>447</v>
      </c>
      <c r="E185" s="325" t="s">
        <v>68</v>
      </c>
      <c r="F185" s="326" t="s">
        <v>60</v>
      </c>
      <c r="G185" s="74"/>
      <c r="H185" s="74">
        <v>610000</v>
      </c>
      <c r="I185" s="84">
        <f t="shared" si="3"/>
        <v>6</v>
      </c>
    </row>
    <row r="186" spans="1:9" s="91" customFormat="1" ht="19.5" customHeight="1">
      <c r="A186" s="324">
        <v>41804</v>
      </c>
      <c r="B186" s="327" t="s">
        <v>384</v>
      </c>
      <c r="C186" s="324">
        <v>41804</v>
      </c>
      <c r="D186" s="325" t="s">
        <v>139</v>
      </c>
      <c r="E186" s="325" t="s">
        <v>68</v>
      </c>
      <c r="F186" s="326" t="s">
        <v>107</v>
      </c>
      <c r="G186" s="74"/>
      <c r="H186" s="74">
        <v>4800000</v>
      </c>
      <c r="I186" s="84">
        <f t="shared" si="3"/>
        <v>6</v>
      </c>
    </row>
    <row r="187" spans="1:9" s="91" customFormat="1" ht="19.5" customHeight="1">
      <c r="A187" s="324">
        <v>41804</v>
      </c>
      <c r="B187" s="327" t="s">
        <v>384</v>
      </c>
      <c r="C187" s="324">
        <v>41804</v>
      </c>
      <c r="D187" s="325" t="s">
        <v>448</v>
      </c>
      <c r="E187" s="325" t="s">
        <v>68</v>
      </c>
      <c r="F187" s="326" t="s">
        <v>107</v>
      </c>
      <c r="G187" s="74"/>
      <c r="H187" s="74">
        <v>1802000</v>
      </c>
      <c r="I187" s="84">
        <f t="shared" si="3"/>
        <v>6</v>
      </c>
    </row>
    <row r="188" spans="1:9" s="91" customFormat="1" ht="19.5" customHeight="1">
      <c r="A188" s="324">
        <v>41804</v>
      </c>
      <c r="B188" s="327" t="s">
        <v>384</v>
      </c>
      <c r="C188" s="324">
        <v>41804</v>
      </c>
      <c r="D188" s="325" t="s">
        <v>433</v>
      </c>
      <c r="E188" s="325" t="s">
        <v>68</v>
      </c>
      <c r="F188" s="326" t="s">
        <v>107</v>
      </c>
      <c r="G188" s="74"/>
      <c r="H188" s="74">
        <v>1980000</v>
      </c>
      <c r="I188" s="84">
        <f t="shared" si="3"/>
        <v>6</v>
      </c>
    </row>
    <row r="189" spans="1:9" s="91" customFormat="1" ht="19.5" customHeight="1">
      <c r="A189" s="324">
        <v>41804</v>
      </c>
      <c r="B189" s="327" t="s">
        <v>384</v>
      </c>
      <c r="C189" s="324">
        <v>41804</v>
      </c>
      <c r="D189" s="325" t="s">
        <v>431</v>
      </c>
      <c r="E189" s="325" t="s">
        <v>68</v>
      </c>
      <c r="F189" s="326" t="s">
        <v>60</v>
      </c>
      <c r="G189" s="74"/>
      <c r="H189" s="74">
        <v>480000</v>
      </c>
      <c r="I189" s="84">
        <f t="shared" si="3"/>
        <v>6</v>
      </c>
    </row>
    <row r="190" spans="1:9" s="91" customFormat="1" ht="19.5" customHeight="1">
      <c r="A190" s="324">
        <v>41804</v>
      </c>
      <c r="B190" s="327" t="s">
        <v>384</v>
      </c>
      <c r="C190" s="324">
        <v>41804</v>
      </c>
      <c r="D190" s="325" t="s">
        <v>449</v>
      </c>
      <c r="E190" s="325" t="s">
        <v>68</v>
      </c>
      <c r="F190" s="326" t="s">
        <v>60</v>
      </c>
      <c r="G190" s="74"/>
      <c r="H190" s="74">
        <v>180200</v>
      </c>
      <c r="I190" s="84">
        <f t="shared" si="3"/>
        <v>6</v>
      </c>
    </row>
    <row r="191" spans="1:9" s="91" customFormat="1" ht="19.5" customHeight="1">
      <c r="A191" s="324">
        <v>41804</v>
      </c>
      <c r="B191" s="327" t="s">
        <v>384</v>
      </c>
      <c r="C191" s="324">
        <v>41804</v>
      </c>
      <c r="D191" s="325" t="s">
        <v>435</v>
      </c>
      <c r="E191" s="325" t="s">
        <v>68</v>
      </c>
      <c r="F191" s="326" t="s">
        <v>60</v>
      </c>
      <c r="G191" s="74"/>
      <c r="H191" s="74">
        <v>198000</v>
      </c>
      <c r="I191" s="84">
        <f t="shared" si="3"/>
        <v>6</v>
      </c>
    </row>
    <row r="192" spans="1:9" s="91" customFormat="1" ht="19.5" customHeight="1">
      <c r="A192" s="324">
        <v>41814</v>
      </c>
      <c r="B192" s="327" t="s">
        <v>390</v>
      </c>
      <c r="C192" s="324">
        <v>41814</v>
      </c>
      <c r="D192" s="325" t="s">
        <v>111</v>
      </c>
      <c r="E192" s="325" t="s">
        <v>68</v>
      </c>
      <c r="F192" s="326" t="s">
        <v>107</v>
      </c>
      <c r="G192" s="74"/>
      <c r="H192" s="74">
        <v>20736000</v>
      </c>
      <c r="I192" s="84">
        <f t="shared" si="3"/>
        <v>6</v>
      </c>
    </row>
    <row r="193" spans="1:9" s="91" customFormat="1" ht="19.5" customHeight="1">
      <c r="A193" s="324">
        <v>41814</v>
      </c>
      <c r="B193" s="327" t="s">
        <v>390</v>
      </c>
      <c r="C193" s="324">
        <v>41814</v>
      </c>
      <c r="D193" s="325" t="s">
        <v>112</v>
      </c>
      <c r="E193" s="325" t="s">
        <v>68</v>
      </c>
      <c r="F193" s="326" t="s">
        <v>60</v>
      </c>
      <c r="G193" s="74"/>
      <c r="H193" s="74">
        <v>2073600</v>
      </c>
      <c r="I193" s="84">
        <f t="shared" si="3"/>
        <v>6</v>
      </c>
    </row>
    <row r="194" spans="1:9" s="91" customFormat="1" ht="19.5" customHeight="1">
      <c r="A194" s="324">
        <v>41825</v>
      </c>
      <c r="B194" s="327" t="s">
        <v>110</v>
      </c>
      <c r="C194" s="324">
        <v>41825</v>
      </c>
      <c r="D194" s="325" t="s">
        <v>155</v>
      </c>
      <c r="E194" s="325" t="s">
        <v>68</v>
      </c>
      <c r="F194" s="326" t="s">
        <v>107</v>
      </c>
      <c r="G194" s="74"/>
      <c r="H194" s="74">
        <v>17000000</v>
      </c>
      <c r="I194" s="84">
        <f t="shared" si="3"/>
        <v>7</v>
      </c>
    </row>
    <row r="195" spans="1:9" s="91" customFormat="1" ht="19.5" customHeight="1">
      <c r="A195" s="324">
        <v>41825</v>
      </c>
      <c r="B195" s="327" t="s">
        <v>110</v>
      </c>
      <c r="C195" s="324">
        <v>41825</v>
      </c>
      <c r="D195" s="325" t="s">
        <v>443</v>
      </c>
      <c r="E195" s="325" t="s">
        <v>68</v>
      </c>
      <c r="F195" s="326" t="s">
        <v>60</v>
      </c>
      <c r="G195" s="74"/>
      <c r="H195" s="74">
        <v>1700000</v>
      </c>
      <c r="I195" s="84">
        <f t="shared" si="3"/>
        <v>7</v>
      </c>
    </row>
    <row r="196" spans="1:9" s="91" customFormat="1" ht="19.5" customHeight="1">
      <c r="A196" s="324">
        <v>41837</v>
      </c>
      <c r="B196" s="327" t="s">
        <v>108</v>
      </c>
      <c r="C196" s="324">
        <v>41837</v>
      </c>
      <c r="D196" s="325" t="s">
        <v>123</v>
      </c>
      <c r="E196" s="325" t="s">
        <v>68</v>
      </c>
      <c r="F196" s="326" t="s">
        <v>109</v>
      </c>
      <c r="G196" s="74">
        <v>50000000</v>
      </c>
      <c r="H196" s="74"/>
      <c r="I196" s="84">
        <f t="shared" si="3"/>
        <v>7</v>
      </c>
    </row>
    <row r="197" spans="1:9" s="91" customFormat="1" ht="19.5" customHeight="1">
      <c r="A197" s="324">
        <v>41847</v>
      </c>
      <c r="B197" s="327" t="s">
        <v>405</v>
      </c>
      <c r="C197" s="324">
        <v>41847</v>
      </c>
      <c r="D197" s="325" t="s">
        <v>450</v>
      </c>
      <c r="E197" s="325" t="s">
        <v>68</v>
      </c>
      <c r="F197" s="326" t="s">
        <v>107</v>
      </c>
      <c r="G197" s="74"/>
      <c r="H197" s="74">
        <v>11529000</v>
      </c>
      <c r="I197" s="84">
        <f t="shared" si="3"/>
        <v>7</v>
      </c>
    </row>
    <row r="198" spans="1:9" s="91" customFormat="1" ht="19.5" customHeight="1">
      <c r="A198" s="324">
        <v>41847</v>
      </c>
      <c r="B198" s="327" t="s">
        <v>405</v>
      </c>
      <c r="C198" s="324">
        <v>41847</v>
      </c>
      <c r="D198" s="325" t="s">
        <v>451</v>
      </c>
      <c r="E198" s="325" t="s">
        <v>68</v>
      </c>
      <c r="F198" s="326" t="s">
        <v>60</v>
      </c>
      <c r="G198" s="74"/>
      <c r="H198" s="74">
        <v>1152900</v>
      </c>
      <c r="I198" s="84">
        <f t="shared" si="3"/>
        <v>7</v>
      </c>
    </row>
    <row r="199" spans="1:9" s="91" customFormat="1" ht="19.5" customHeight="1">
      <c r="A199" s="324">
        <v>41878</v>
      </c>
      <c r="B199" s="82" t="s">
        <v>384</v>
      </c>
      <c r="C199" s="324">
        <f>A199</f>
        <v>41878</v>
      </c>
      <c r="D199" s="325" t="s">
        <v>452</v>
      </c>
      <c r="E199" s="325" t="s">
        <v>68</v>
      </c>
      <c r="F199" s="326" t="s">
        <v>107</v>
      </c>
      <c r="G199" s="74"/>
      <c r="H199" s="74">
        <v>770000</v>
      </c>
      <c r="I199" s="84">
        <f t="shared" si="3"/>
        <v>8</v>
      </c>
    </row>
    <row r="200" spans="1:9" s="91" customFormat="1" ht="19.5" customHeight="1">
      <c r="A200" s="324">
        <v>41878</v>
      </c>
      <c r="B200" s="82" t="s">
        <v>384</v>
      </c>
      <c r="C200" s="324">
        <f>A200</f>
        <v>41878</v>
      </c>
      <c r="D200" s="325" t="s">
        <v>453</v>
      </c>
      <c r="E200" s="325" t="s">
        <v>68</v>
      </c>
      <c r="F200" s="326" t="s">
        <v>60</v>
      </c>
      <c r="G200" s="74"/>
      <c r="H200" s="74">
        <v>77000</v>
      </c>
      <c r="I200" s="84">
        <f t="shared" si="3"/>
        <v>8</v>
      </c>
    </row>
    <row r="201" spans="1:9" s="91" customFormat="1" ht="19.5" customHeight="1">
      <c r="A201" s="324">
        <v>41880</v>
      </c>
      <c r="B201" s="327" t="s">
        <v>108</v>
      </c>
      <c r="C201" s="324">
        <v>41880</v>
      </c>
      <c r="D201" s="325" t="s">
        <v>123</v>
      </c>
      <c r="E201" s="325" t="s">
        <v>68</v>
      </c>
      <c r="F201" s="326" t="s">
        <v>109</v>
      </c>
      <c r="G201" s="74">
        <v>70000000</v>
      </c>
      <c r="H201" s="74"/>
      <c r="I201" s="84">
        <f t="shared" si="3"/>
        <v>8</v>
      </c>
    </row>
    <row r="202" spans="1:9" s="91" customFormat="1" ht="19.5" customHeight="1">
      <c r="A202" s="324">
        <v>41887</v>
      </c>
      <c r="B202" s="327" t="s">
        <v>389</v>
      </c>
      <c r="C202" s="324">
        <v>41887</v>
      </c>
      <c r="D202" s="325" t="s">
        <v>439</v>
      </c>
      <c r="E202" s="325" t="s">
        <v>68</v>
      </c>
      <c r="F202" s="326" t="s">
        <v>107</v>
      </c>
      <c r="G202" s="74"/>
      <c r="H202" s="74">
        <v>955000</v>
      </c>
      <c r="I202" s="84">
        <f t="shared" si="3"/>
        <v>9</v>
      </c>
    </row>
    <row r="203" spans="1:9" s="91" customFormat="1" ht="19.5" customHeight="1">
      <c r="A203" s="334">
        <v>41887</v>
      </c>
      <c r="B203" s="327" t="s">
        <v>389</v>
      </c>
      <c r="C203" s="334">
        <v>41887</v>
      </c>
      <c r="D203" s="332" t="s">
        <v>156</v>
      </c>
      <c r="E203" s="325" t="s">
        <v>68</v>
      </c>
      <c r="F203" s="336" t="s">
        <v>107</v>
      </c>
      <c r="G203" s="78"/>
      <c r="H203" s="78">
        <v>4000000</v>
      </c>
      <c r="I203" s="84">
        <f t="shared" si="3"/>
        <v>9</v>
      </c>
    </row>
    <row r="204" spans="1:9" s="91" customFormat="1" ht="19.5" customHeight="1">
      <c r="A204" s="334">
        <v>41887</v>
      </c>
      <c r="B204" s="327" t="s">
        <v>389</v>
      </c>
      <c r="C204" s="334">
        <v>41887</v>
      </c>
      <c r="D204" s="332" t="s">
        <v>441</v>
      </c>
      <c r="E204" s="325" t="s">
        <v>68</v>
      </c>
      <c r="F204" s="336" t="s">
        <v>60</v>
      </c>
      <c r="G204" s="78"/>
      <c r="H204" s="78">
        <v>95500</v>
      </c>
      <c r="I204" s="84">
        <f t="shared" si="3"/>
        <v>9</v>
      </c>
    </row>
    <row r="205" spans="1:9" s="91" customFormat="1" ht="19.5" customHeight="1">
      <c r="A205" s="334">
        <v>41887</v>
      </c>
      <c r="B205" s="327" t="s">
        <v>389</v>
      </c>
      <c r="C205" s="334">
        <v>41887</v>
      </c>
      <c r="D205" s="325" t="s">
        <v>442</v>
      </c>
      <c r="E205" s="325" t="s">
        <v>68</v>
      </c>
      <c r="F205" s="326" t="s">
        <v>60</v>
      </c>
      <c r="G205" s="74"/>
      <c r="H205" s="74">
        <v>400000</v>
      </c>
      <c r="I205" s="84">
        <f t="shared" si="3"/>
        <v>9</v>
      </c>
    </row>
    <row r="206" spans="1:9" s="91" customFormat="1" ht="19.5" customHeight="1">
      <c r="A206" s="324">
        <v>41894</v>
      </c>
      <c r="B206" s="327" t="s">
        <v>391</v>
      </c>
      <c r="C206" s="324">
        <v>41894</v>
      </c>
      <c r="D206" s="325" t="s">
        <v>111</v>
      </c>
      <c r="E206" s="325" t="s">
        <v>68</v>
      </c>
      <c r="F206" s="326" t="s">
        <v>107</v>
      </c>
      <c r="G206" s="74"/>
      <c r="H206" s="74">
        <v>26376000</v>
      </c>
      <c r="I206" s="84">
        <f t="shared" ref="I206:I269" si="4">IF(A206&lt;&gt;"",MONTH(A206),"")</f>
        <v>9</v>
      </c>
    </row>
    <row r="207" spans="1:9" s="91" customFormat="1" ht="19.5" customHeight="1">
      <c r="A207" s="324">
        <v>41894</v>
      </c>
      <c r="B207" s="327" t="s">
        <v>391</v>
      </c>
      <c r="C207" s="324">
        <v>41894</v>
      </c>
      <c r="D207" s="325" t="s">
        <v>112</v>
      </c>
      <c r="E207" s="325" t="s">
        <v>68</v>
      </c>
      <c r="F207" s="326" t="s">
        <v>60</v>
      </c>
      <c r="G207" s="74"/>
      <c r="H207" s="74">
        <v>2637600</v>
      </c>
      <c r="I207" s="84">
        <f t="shared" si="4"/>
        <v>9</v>
      </c>
    </row>
    <row r="208" spans="1:9" s="91" customFormat="1" ht="19.5" customHeight="1">
      <c r="A208" s="324">
        <v>41898</v>
      </c>
      <c r="B208" s="82" t="s">
        <v>405</v>
      </c>
      <c r="C208" s="92">
        <v>41898</v>
      </c>
      <c r="D208" s="75" t="s">
        <v>111</v>
      </c>
      <c r="E208" s="325" t="s">
        <v>68</v>
      </c>
      <c r="F208" s="326" t="s">
        <v>107</v>
      </c>
      <c r="G208" s="75"/>
      <c r="H208" s="74">
        <v>7900000</v>
      </c>
      <c r="I208" s="84">
        <f t="shared" si="4"/>
        <v>9</v>
      </c>
    </row>
    <row r="209" spans="1:9" s="91" customFormat="1" ht="19.5" customHeight="1">
      <c r="A209" s="324">
        <v>41898</v>
      </c>
      <c r="B209" s="82" t="s">
        <v>405</v>
      </c>
      <c r="C209" s="92">
        <v>41898</v>
      </c>
      <c r="D209" s="75" t="s">
        <v>112</v>
      </c>
      <c r="E209" s="325" t="s">
        <v>68</v>
      </c>
      <c r="F209" s="326" t="s">
        <v>60</v>
      </c>
      <c r="G209" s="75"/>
      <c r="H209" s="74">
        <v>790000</v>
      </c>
      <c r="I209" s="84">
        <f t="shared" si="4"/>
        <v>9</v>
      </c>
    </row>
    <row r="210" spans="1:9" s="91" customFormat="1" ht="19.5" customHeight="1">
      <c r="A210" s="324">
        <v>41906</v>
      </c>
      <c r="B210" s="327" t="s">
        <v>368</v>
      </c>
      <c r="C210" s="324">
        <v>41906</v>
      </c>
      <c r="D210" s="325" t="s">
        <v>454</v>
      </c>
      <c r="E210" s="325" t="s">
        <v>68</v>
      </c>
      <c r="F210" s="326" t="s">
        <v>107</v>
      </c>
      <c r="G210" s="74"/>
      <c r="H210" s="74">
        <v>12078000</v>
      </c>
      <c r="I210" s="84">
        <f t="shared" si="4"/>
        <v>9</v>
      </c>
    </row>
    <row r="211" spans="1:9" s="91" customFormat="1" ht="19.5" customHeight="1">
      <c r="A211" s="324">
        <v>41906</v>
      </c>
      <c r="B211" s="327" t="s">
        <v>368</v>
      </c>
      <c r="C211" s="324">
        <v>41906</v>
      </c>
      <c r="D211" s="325" t="s">
        <v>139</v>
      </c>
      <c r="E211" s="325" t="s">
        <v>68</v>
      </c>
      <c r="F211" s="326" t="s">
        <v>107</v>
      </c>
      <c r="G211" s="74"/>
      <c r="H211" s="74">
        <v>6000000</v>
      </c>
      <c r="I211" s="84">
        <f t="shared" si="4"/>
        <v>9</v>
      </c>
    </row>
    <row r="212" spans="1:9" s="91" customFormat="1" ht="19.5" customHeight="1">
      <c r="A212" s="324">
        <v>41906</v>
      </c>
      <c r="B212" s="327" t="s">
        <v>368</v>
      </c>
      <c r="C212" s="324">
        <v>41906</v>
      </c>
      <c r="D212" s="325" t="s">
        <v>433</v>
      </c>
      <c r="E212" s="325" t="s">
        <v>68</v>
      </c>
      <c r="F212" s="326" t="s">
        <v>107</v>
      </c>
      <c r="G212" s="74"/>
      <c r="H212" s="74">
        <v>5500000</v>
      </c>
      <c r="I212" s="84">
        <f t="shared" si="4"/>
        <v>9</v>
      </c>
    </row>
    <row r="213" spans="1:9" s="91" customFormat="1" ht="19.5" customHeight="1">
      <c r="A213" s="324">
        <v>41906</v>
      </c>
      <c r="B213" s="327" t="s">
        <v>368</v>
      </c>
      <c r="C213" s="324">
        <v>41906</v>
      </c>
      <c r="D213" s="325" t="s">
        <v>455</v>
      </c>
      <c r="E213" s="325" t="s">
        <v>68</v>
      </c>
      <c r="F213" s="326" t="s">
        <v>60</v>
      </c>
      <c r="G213" s="74"/>
      <c r="H213" s="74">
        <v>1207800</v>
      </c>
      <c r="I213" s="84">
        <f t="shared" si="4"/>
        <v>9</v>
      </c>
    </row>
    <row r="214" spans="1:9" s="91" customFormat="1" ht="19.5" customHeight="1">
      <c r="A214" s="324">
        <v>41906</v>
      </c>
      <c r="B214" s="327" t="s">
        <v>368</v>
      </c>
      <c r="C214" s="324">
        <v>41906</v>
      </c>
      <c r="D214" s="325" t="s">
        <v>431</v>
      </c>
      <c r="E214" s="325" t="s">
        <v>68</v>
      </c>
      <c r="F214" s="326" t="s">
        <v>60</v>
      </c>
      <c r="G214" s="74"/>
      <c r="H214" s="74">
        <v>600000</v>
      </c>
      <c r="I214" s="84">
        <f t="shared" si="4"/>
        <v>9</v>
      </c>
    </row>
    <row r="215" spans="1:9" s="91" customFormat="1" ht="19.5" customHeight="1">
      <c r="A215" s="324">
        <v>41906</v>
      </c>
      <c r="B215" s="327" t="s">
        <v>368</v>
      </c>
      <c r="C215" s="324">
        <v>41906</v>
      </c>
      <c r="D215" s="325" t="s">
        <v>435</v>
      </c>
      <c r="E215" s="325" t="s">
        <v>68</v>
      </c>
      <c r="F215" s="326" t="s">
        <v>60</v>
      </c>
      <c r="G215" s="74"/>
      <c r="H215" s="74">
        <v>550000</v>
      </c>
      <c r="I215" s="84">
        <f t="shared" si="4"/>
        <v>9</v>
      </c>
    </row>
    <row r="216" spans="1:9" s="91" customFormat="1" ht="19.5" customHeight="1">
      <c r="A216" s="324">
        <v>41930</v>
      </c>
      <c r="B216" s="327" t="s">
        <v>393</v>
      </c>
      <c r="C216" s="324">
        <v>41930</v>
      </c>
      <c r="D216" s="325" t="s">
        <v>456</v>
      </c>
      <c r="E216" s="325" t="s">
        <v>68</v>
      </c>
      <c r="F216" s="326" t="s">
        <v>107</v>
      </c>
      <c r="G216" s="74"/>
      <c r="H216" s="74">
        <v>6060000</v>
      </c>
      <c r="I216" s="84">
        <f t="shared" si="4"/>
        <v>10</v>
      </c>
    </row>
    <row r="217" spans="1:9" s="91" customFormat="1" ht="19.5" customHeight="1">
      <c r="A217" s="324">
        <v>41930</v>
      </c>
      <c r="B217" s="327" t="s">
        <v>393</v>
      </c>
      <c r="C217" s="324">
        <v>41930</v>
      </c>
      <c r="D217" s="325" t="s">
        <v>457</v>
      </c>
      <c r="E217" s="325" t="s">
        <v>68</v>
      </c>
      <c r="F217" s="326" t="s">
        <v>60</v>
      </c>
      <c r="G217" s="74"/>
      <c r="H217" s="74">
        <v>606000</v>
      </c>
      <c r="I217" s="84">
        <f t="shared" si="4"/>
        <v>10</v>
      </c>
    </row>
    <row r="218" spans="1:9" s="91" customFormat="1" ht="19.5" customHeight="1">
      <c r="A218" s="324">
        <v>41960</v>
      </c>
      <c r="B218" s="327" t="s">
        <v>391</v>
      </c>
      <c r="C218" s="324">
        <v>41960</v>
      </c>
      <c r="D218" s="325" t="s">
        <v>450</v>
      </c>
      <c r="E218" s="325" t="s">
        <v>68</v>
      </c>
      <c r="F218" s="326" t="s">
        <v>107</v>
      </c>
      <c r="G218" s="74"/>
      <c r="H218" s="74">
        <v>11346000</v>
      </c>
      <c r="I218" s="84">
        <f t="shared" si="4"/>
        <v>11</v>
      </c>
    </row>
    <row r="219" spans="1:9" s="91" customFormat="1" ht="19.5" customHeight="1">
      <c r="A219" s="324">
        <v>41960</v>
      </c>
      <c r="B219" s="327" t="s">
        <v>391</v>
      </c>
      <c r="C219" s="324">
        <v>41960</v>
      </c>
      <c r="D219" s="325" t="s">
        <v>451</v>
      </c>
      <c r="E219" s="325" t="s">
        <v>68</v>
      </c>
      <c r="F219" s="326" t="s">
        <v>60</v>
      </c>
      <c r="G219" s="74"/>
      <c r="H219" s="74">
        <v>1134600</v>
      </c>
      <c r="I219" s="84">
        <f t="shared" si="4"/>
        <v>11</v>
      </c>
    </row>
    <row r="220" spans="1:9" s="91" customFormat="1" ht="19.5" customHeight="1">
      <c r="A220" s="324">
        <v>41967</v>
      </c>
      <c r="B220" s="327" t="s">
        <v>368</v>
      </c>
      <c r="C220" s="324">
        <v>41967</v>
      </c>
      <c r="D220" s="325" t="s">
        <v>456</v>
      </c>
      <c r="E220" s="325" t="s">
        <v>68</v>
      </c>
      <c r="F220" s="326" t="s">
        <v>107</v>
      </c>
      <c r="G220" s="74"/>
      <c r="H220" s="74">
        <v>6817500</v>
      </c>
      <c r="I220" s="84">
        <f t="shared" si="4"/>
        <v>11</v>
      </c>
    </row>
    <row r="221" spans="1:9" s="91" customFormat="1" ht="19.5" customHeight="1">
      <c r="A221" s="324">
        <v>41967</v>
      </c>
      <c r="B221" s="327" t="s">
        <v>368</v>
      </c>
      <c r="C221" s="324">
        <v>41967</v>
      </c>
      <c r="D221" s="325" t="s">
        <v>457</v>
      </c>
      <c r="E221" s="325" t="s">
        <v>68</v>
      </c>
      <c r="F221" s="326" t="s">
        <v>60</v>
      </c>
      <c r="G221" s="74"/>
      <c r="H221" s="74">
        <v>681750</v>
      </c>
      <c r="I221" s="84">
        <f t="shared" si="4"/>
        <v>11</v>
      </c>
    </row>
    <row r="222" spans="1:9" s="91" customFormat="1" ht="19.5" customHeight="1">
      <c r="A222" s="324">
        <f t="shared" ref="A222:A229" si="5">C222</f>
        <v>41983</v>
      </c>
      <c r="B222" s="327" t="s">
        <v>405</v>
      </c>
      <c r="C222" s="324">
        <v>41983</v>
      </c>
      <c r="D222" s="325" t="s">
        <v>113</v>
      </c>
      <c r="E222" s="325" t="s">
        <v>68</v>
      </c>
      <c r="F222" s="326" t="s">
        <v>107</v>
      </c>
      <c r="G222" s="74"/>
      <c r="H222" s="74">
        <v>13685000</v>
      </c>
      <c r="I222" s="84">
        <f t="shared" si="4"/>
        <v>12</v>
      </c>
    </row>
    <row r="223" spans="1:9" s="91" customFormat="1" ht="19.5" customHeight="1">
      <c r="A223" s="324">
        <f t="shared" si="5"/>
        <v>41983</v>
      </c>
      <c r="B223" s="327" t="s">
        <v>405</v>
      </c>
      <c r="C223" s="324">
        <v>41983</v>
      </c>
      <c r="D223" s="325" t="s">
        <v>458</v>
      </c>
      <c r="E223" s="325" t="s">
        <v>68</v>
      </c>
      <c r="F223" s="326" t="s">
        <v>107</v>
      </c>
      <c r="G223" s="74"/>
      <c r="H223" s="74">
        <v>11040000</v>
      </c>
      <c r="I223" s="84">
        <f t="shared" si="4"/>
        <v>12</v>
      </c>
    </row>
    <row r="224" spans="1:9" s="91" customFormat="1" ht="19.5" customHeight="1">
      <c r="A224" s="324">
        <f t="shared" si="5"/>
        <v>41983</v>
      </c>
      <c r="B224" s="327" t="s">
        <v>405</v>
      </c>
      <c r="C224" s="324">
        <v>41983</v>
      </c>
      <c r="D224" s="325" t="s">
        <v>155</v>
      </c>
      <c r="E224" s="325" t="s">
        <v>68</v>
      </c>
      <c r="F224" s="326" t="s">
        <v>107</v>
      </c>
      <c r="G224" s="74"/>
      <c r="H224" s="74">
        <v>5100000</v>
      </c>
      <c r="I224" s="84">
        <f t="shared" si="4"/>
        <v>12</v>
      </c>
    </row>
    <row r="225" spans="1:9" s="91" customFormat="1" ht="19.5" customHeight="1">
      <c r="A225" s="324">
        <f t="shared" si="5"/>
        <v>41983</v>
      </c>
      <c r="B225" s="327" t="s">
        <v>405</v>
      </c>
      <c r="C225" s="324">
        <v>41983</v>
      </c>
      <c r="D225" s="325" t="s">
        <v>459</v>
      </c>
      <c r="E225" s="325" t="s">
        <v>68</v>
      </c>
      <c r="F225" s="326" t="s">
        <v>107</v>
      </c>
      <c r="G225" s="74"/>
      <c r="H225" s="74">
        <v>750000</v>
      </c>
      <c r="I225" s="84">
        <f t="shared" si="4"/>
        <v>12</v>
      </c>
    </row>
    <row r="226" spans="1:9" s="91" customFormat="1" ht="19.5" customHeight="1">
      <c r="A226" s="324">
        <f t="shared" si="5"/>
        <v>41983</v>
      </c>
      <c r="B226" s="327" t="s">
        <v>405</v>
      </c>
      <c r="C226" s="324">
        <v>41983</v>
      </c>
      <c r="D226" s="325" t="s">
        <v>140</v>
      </c>
      <c r="E226" s="325" t="s">
        <v>68</v>
      </c>
      <c r="F226" s="326" t="s">
        <v>60</v>
      </c>
      <c r="G226" s="74"/>
      <c r="H226" s="74">
        <v>3057500</v>
      </c>
      <c r="I226" s="84">
        <f t="shared" si="4"/>
        <v>12</v>
      </c>
    </row>
    <row r="227" spans="1:9" s="91" customFormat="1" ht="19.5" customHeight="1">
      <c r="A227" s="324">
        <f t="shared" si="5"/>
        <v>41997</v>
      </c>
      <c r="B227" s="327" t="s">
        <v>421</v>
      </c>
      <c r="C227" s="324">
        <v>41997</v>
      </c>
      <c r="D227" s="325" t="s">
        <v>111</v>
      </c>
      <c r="E227" s="325" t="s">
        <v>68</v>
      </c>
      <c r="F227" s="326" t="s">
        <v>107</v>
      </c>
      <c r="G227" s="74"/>
      <c r="H227" s="74">
        <v>3444000</v>
      </c>
      <c r="I227" s="84">
        <f t="shared" si="4"/>
        <v>12</v>
      </c>
    </row>
    <row r="228" spans="1:9" s="91" customFormat="1" ht="19.5" customHeight="1">
      <c r="A228" s="324">
        <f t="shared" si="5"/>
        <v>41997</v>
      </c>
      <c r="B228" s="327" t="s">
        <v>421</v>
      </c>
      <c r="C228" s="324">
        <v>41997</v>
      </c>
      <c r="D228" s="325" t="s">
        <v>156</v>
      </c>
      <c r="E228" s="325" t="s">
        <v>68</v>
      </c>
      <c r="F228" s="326" t="s">
        <v>107</v>
      </c>
      <c r="G228" s="74"/>
      <c r="H228" s="74">
        <v>8100000</v>
      </c>
      <c r="I228" s="84">
        <f t="shared" si="4"/>
        <v>12</v>
      </c>
    </row>
    <row r="229" spans="1:9" s="91" customFormat="1" ht="19.5" customHeight="1">
      <c r="A229" s="324">
        <f t="shared" si="5"/>
        <v>41997</v>
      </c>
      <c r="B229" s="327" t="s">
        <v>421</v>
      </c>
      <c r="C229" s="324">
        <v>41997</v>
      </c>
      <c r="D229" s="325" t="s">
        <v>140</v>
      </c>
      <c r="E229" s="325" t="s">
        <v>68</v>
      </c>
      <c r="F229" s="326" t="s">
        <v>60</v>
      </c>
      <c r="G229" s="74"/>
      <c r="H229" s="74">
        <v>1154400</v>
      </c>
      <c r="I229" s="84">
        <f t="shared" si="4"/>
        <v>12</v>
      </c>
    </row>
    <row r="230" spans="1:9" s="91" customFormat="1" ht="19.5" customHeight="1">
      <c r="A230" s="324">
        <v>41998</v>
      </c>
      <c r="B230" s="327" t="s">
        <v>108</v>
      </c>
      <c r="C230" s="324">
        <v>41998</v>
      </c>
      <c r="D230" s="325" t="s">
        <v>123</v>
      </c>
      <c r="E230" s="325" t="s">
        <v>68</v>
      </c>
      <c r="F230" s="326" t="s">
        <v>109</v>
      </c>
      <c r="G230" s="74">
        <v>100000000</v>
      </c>
      <c r="H230" s="74"/>
      <c r="I230" s="84">
        <f t="shared" si="4"/>
        <v>12</v>
      </c>
    </row>
    <row r="231" spans="1:9" s="91" customFormat="1" ht="19.5" customHeight="1">
      <c r="A231" s="324">
        <v>41655</v>
      </c>
      <c r="B231" s="82" t="s">
        <v>108</v>
      </c>
      <c r="C231" s="92">
        <v>41655</v>
      </c>
      <c r="D231" s="75" t="s">
        <v>460</v>
      </c>
      <c r="E231" s="75" t="s">
        <v>69</v>
      </c>
      <c r="F231" s="326" t="s">
        <v>109</v>
      </c>
      <c r="G231" s="75">
        <v>50000000</v>
      </c>
      <c r="H231" s="74"/>
      <c r="I231" s="84">
        <f t="shared" si="4"/>
        <v>1</v>
      </c>
    </row>
    <row r="232" spans="1:9" s="91" customFormat="1" ht="19.5" customHeight="1">
      <c r="A232" s="324">
        <v>41831</v>
      </c>
      <c r="B232" s="82" t="s">
        <v>108</v>
      </c>
      <c r="C232" s="92">
        <v>41831</v>
      </c>
      <c r="D232" s="75" t="s">
        <v>460</v>
      </c>
      <c r="E232" s="75" t="s">
        <v>69</v>
      </c>
      <c r="F232" s="326" t="s">
        <v>109</v>
      </c>
      <c r="G232" s="75">
        <v>118690000</v>
      </c>
      <c r="H232" s="74"/>
      <c r="I232" s="84">
        <f t="shared" si="4"/>
        <v>7</v>
      </c>
    </row>
    <row r="233" spans="1:9" s="91" customFormat="1" ht="19.5" customHeight="1">
      <c r="A233" s="334">
        <v>41841</v>
      </c>
      <c r="B233" s="338" t="s">
        <v>384</v>
      </c>
      <c r="C233" s="339">
        <v>41841</v>
      </c>
      <c r="D233" s="332" t="s">
        <v>119</v>
      </c>
      <c r="E233" s="75" t="s">
        <v>69</v>
      </c>
      <c r="F233" s="336" t="s">
        <v>107</v>
      </c>
      <c r="G233" s="95"/>
      <c r="H233" s="78">
        <v>25840000</v>
      </c>
      <c r="I233" s="84">
        <f t="shared" si="4"/>
        <v>7</v>
      </c>
    </row>
    <row r="234" spans="1:9" s="91" customFormat="1" ht="19.5" customHeight="1">
      <c r="A234" s="334">
        <v>41841</v>
      </c>
      <c r="B234" s="338" t="s">
        <v>384</v>
      </c>
      <c r="C234" s="339">
        <v>41841</v>
      </c>
      <c r="D234" s="332" t="s">
        <v>121</v>
      </c>
      <c r="E234" s="75" t="s">
        <v>69</v>
      </c>
      <c r="F234" s="336" t="s">
        <v>107</v>
      </c>
      <c r="G234" s="95"/>
      <c r="H234" s="78">
        <v>18423000</v>
      </c>
      <c r="I234" s="84">
        <f t="shared" si="4"/>
        <v>7</v>
      </c>
    </row>
    <row r="235" spans="1:9" s="91" customFormat="1" ht="19.5" customHeight="1">
      <c r="A235" s="324">
        <v>41841</v>
      </c>
      <c r="B235" s="82" t="s">
        <v>384</v>
      </c>
      <c r="C235" s="92">
        <v>41841</v>
      </c>
      <c r="D235" s="75" t="s">
        <v>120</v>
      </c>
      <c r="E235" s="75" t="s">
        <v>69</v>
      </c>
      <c r="F235" s="326" t="s">
        <v>60</v>
      </c>
      <c r="G235" s="75"/>
      <c r="H235" s="74">
        <v>2584000</v>
      </c>
      <c r="I235" s="84">
        <f t="shared" si="4"/>
        <v>7</v>
      </c>
    </row>
    <row r="236" spans="1:9" s="91" customFormat="1" ht="19.5" customHeight="1">
      <c r="A236" s="334">
        <v>41841</v>
      </c>
      <c r="B236" s="82" t="s">
        <v>384</v>
      </c>
      <c r="C236" s="339">
        <v>41841</v>
      </c>
      <c r="D236" s="95" t="s">
        <v>122</v>
      </c>
      <c r="E236" s="75" t="s">
        <v>69</v>
      </c>
      <c r="F236" s="336" t="s">
        <v>60</v>
      </c>
      <c r="G236" s="95"/>
      <c r="H236" s="78">
        <v>1842300</v>
      </c>
      <c r="I236" s="84">
        <f t="shared" si="4"/>
        <v>7</v>
      </c>
    </row>
    <row r="237" spans="1:9" s="91" customFormat="1" ht="19.5" customHeight="1">
      <c r="A237" s="334">
        <v>41841</v>
      </c>
      <c r="B237" s="338" t="s">
        <v>51</v>
      </c>
      <c r="C237" s="339">
        <v>41841</v>
      </c>
      <c r="D237" s="95" t="s">
        <v>461</v>
      </c>
      <c r="E237" s="75" t="s">
        <v>69</v>
      </c>
      <c r="F237" s="336" t="s">
        <v>126</v>
      </c>
      <c r="G237" s="95"/>
      <c r="H237" s="78">
        <v>9300000</v>
      </c>
      <c r="I237" s="84">
        <f t="shared" si="4"/>
        <v>7</v>
      </c>
    </row>
    <row r="238" spans="1:9" s="84" customFormat="1" ht="19.5" customHeight="1">
      <c r="A238" s="334">
        <v>41841</v>
      </c>
      <c r="B238" s="338" t="s">
        <v>51</v>
      </c>
      <c r="C238" s="339">
        <v>41841</v>
      </c>
      <c r="D238" s="95" t="s">
        <v>462</v>
      </c>
      <c r="E238" s="75" t="s">
        <v>69</v>
      </c>
      <c r="F238" s="336" t="s">
        <v>60</v>
      </c>
      <c r="G238" s="95"/>
      <c r="H238" s="78">
        <v>930000</v>
      </c>
      <c r="I238" s="84">
        <f t="shared" si="4"/>
        <v>7</v>
      </c>
    </row>
    <row r="239" spans="1:9" s="84" customFormat="1" ht="19.5" customHeight="1">
      <c r="A239" s="334">
        <v>41843</v>
      </c>
      <c r="B239" s="338" t="s">
        <v>391</v>
      </c>
      <c r="C239" s="339">
        <v>41843</v>
      </c>
      <c r="D239" s="95" t="s">
        <v>117</v>
      </c>
      <c r="E239" s="75" t="s">
        <v>69</v>
      </c>
      <c r="F239" s="336" t="s">
        <v>107</v>
      </c>
      <c r="G239" s="95"/>
      <c r="H239" s="78">
        <v>53650000</v>
      </c>
      <c r="I239" s="84">
        <f t="shared" si="4"/>
        <v>7</v>
      </c>
    </row>
    <row r="240" spans="1:9" s="91" customFormat="1" ht="19.5" customHeight="1">
      <c r="A240" s="334">
        <v>41843</v>
      </c>
      <c r="B240" s="338" t="s">
        <v>391</v>
      </c>
      <c r="C240" s="339">
        <v>41843</v>
      </c>
      <c r="D240" s="95" t="s">
        <v>118</v>
      </c>
      <c r="E240" s="75" t="s">
        <v>69</v>
      </c>
      <c r="F240" s="336" t="s">
        <v>60</v>
      </c>
      <c r="G240" s="95"/>
      <c r="H240" s="78">
        <v>5365000</v>
      </c>
      <c r="I240" s="84">
        <f t="shared" si="4"/>
        <v>7</v>
      </c>
    </row>
    <row r="241" spans="1:9" s="91" customFormat="1" ht="19.5" customHeight="1">
      <c r="A241" s="334">
        <v>41865</v>
      </c>
      <c r="B241" s="338" t="s">
        <v>389</v>
      </c>
      <c r="C241" s="339">
        <v>41865</v>
      </c>
      <c r="D241" s="95" t="s">
        <v>121</v>
      </c>
      <c r="E241" s="75" t="s">
        <v>69</v>
      </c>
      <c r="F241" s="336" t="s">
        <v>107</v>
      </c>
      <c r="G241" s="95"/>
      <c r="H241" s="78">
        <v>9453000</v>
      </c>
      <c r="I241" s="84">
        <f t="shared" si="4"/>
        <v>8</v>
      </c>
    </row>
    <row r="242" spans="1:9" s="84" customFormat="1" ht="19.5" customHeight="1">
      <c r="A242" s="334">
        <v>41865</v>
      </c>
      <c r="B242" s="338" t="s">
        <v>389</v>
      </c>
      <c r="C242" s="339">
        <v>41865</v>
      </c>
      <c r="D242" s="95" t="s">
        <v>122</v>
      </c>
      <c r="E242" s="75" t="s">
        <v>69</v>
      </c>
      <c r="F242" s="336" t="s">
        <v>60</v>
      </c>
      <c r="G242" s="95"/>
      <c r="H242" s="78">
        <v>945300</v>
      </c>
      <c r="I242" s="84">
        <f t="shared" si="4"/>
        <v>8</v>
      </c>
    </row>
    <row r="243" spans="1:9" s="84" customFormat="1" ht="19.5" customHeight="1">
      <c r="A243" s="334">
        <v>41939</v>
      </c>
      <c r="B243" s="338" t="s">
        <v>108</v>
      </c>
      <c r="C243" s="334">
        <v>41939</v>
      </c>
      <c r="D243" s="95" t="s">
        <v>460</v>
      </c>
      <c r="E243" s="75" t="s">
        <v>69</v>
      </c>
      <c r="F243" s="336" t="s">
        <v>109</v>
      </c>
      <c r="G243" s="95">
        <v>41000000</v>
      </c>
      <c r="H243" s="78"/>
      <c r="I243" s="84">
        <f t="shared" si="4"/>
        <v>10</v>
      </c>
    </row>
    <row r="244" spans="1:9" s="91" customFormat="1" ht="19.5" customHeight="1">
      <c r="A244" s="334">
        <v>41946</v>
      </c>
      <c r="B244" s="338" t="s">
        <v>389</v>
      </c>
      <c r="C244" s="334">
        <v>41946</v>
      </c>
      <c r="D244" s="95" t="s">
        <v>119</v>
      </c>
      <c r="E244" s="75" t="s">
        <v>69</v>
      </c>
      <c r="F244" s="336" t="s">
        <v>107</v>
      </c>
      <c r="G244" s="95"/>
      <c r="H244" s="78">
        <v>17860000</v>
      </c>
      <c r="I244" s="84">
        <f t="shared" si="4"/>
        <v>11</v>
      </c>
    </row>
    <row r="245" spans="1:9" s="91" customFormat="1" ht="19.5" customHeight="1">
      <c r="A245" s="334">
        <v>41946</v>
      </c>
      <c r="B245" s="82" t="s">
        <v>389</v>
      </c>
      <c r="C245" s="339">
        <v>41946</v>
      </c>
      <c r="D245" s="95" t="s">
        <v>120</v>
      </c>
      <c r="E245" s="75" t="s">
        <v>69</v>
      </c>
      <c r="F245" s="336" t="s">
        <v>60</v>
      </c>
      <c r="G245" s="95"/>
      <c r="H245" s="78">
        <v>1786000</v>
      </c>
      <c r="I245" s="84">
        <f t="shared" si="4"/>
        <v>11</v>
      </c>
    </row>
    <row r="246" spans="1:9" s="84" customFormat="1" ht="19.5" customHeight="1">
      <c r="A246" s="334">
        <v>41954</v>
      </c>
      <c r="B246" s="82" t="s">
        <v>384</v>
      </c>
      <c r="C246" s="339">
        <v>41954</v>
      </c>
      <c r="D246" s="95" t="s">
        <v>119</v>
      </c>
      <c r="E246" s="75" t="s">
        <v>69</v>
      </c>
      <c r="F246" s="336" t="s">
        <v>107</v>
      </c>
      <c r="G246" s="95"/>
      <c r="H246" s="78">
        <v>5320000</v>
      </c>
      <c r="I246" s="84">
        <f t="shared" si="4"/>
        <v>11</v>
      </c>
    </row>
    <row r="247" spans="1:9" s="84" customFormat="1" ht="19.5" customHeight="1">
      <c r="A247" s="334">
        <v>41954</v>
      </c>
      <c r="B247" s="338" t="s">
        <v>384</v>
      </c>
      <c r="C247" s="339">
        <v>41954</v>
      </c>
      <c r="D247" s="95" t="s">
        <v>120</v>
      </c>
      <c r="E247" s="75" t="s">
        <v>69</v>
      </c>
      <c r="F247" s="336" t="s">
        <v>60</v>
      </c>
      <c r="G247" s="95"/>
      <c r="H247" s="78">
        <v>532000</v>
      </c>
      <c r="I247" s="84">
        <f t="shared" si="4"/>
        <v>11</v>
      </c>
    </row>
    <row r="248" spans="1:9" s="91" customFormat="1" ht="19.5" customHeight="1">
      <c r="A248" s="334">
        <v>41992</v>
      </c>
      <c r="B248" s="338" t="s">
        <v>108</v>
      </c>
      <c r="C248" s="339">
        <v>41992</v>
      </c>
      <c r="D248" s="95" t="s">
        <v>123</v>
      </c>
      <c r="E248" s="75" t="s">
        <v>69</v>
      </c>
      <c r="F248" s="336" t="s">
        <v>109</v>
      </c>
      <c r="G248" s="95">
        <v>87472000</v>
      </c>
      <c r="H248" s="78"/>
      <c r="I248" s="84">
        <f t="shared" si="4"/>
        <v>12</v>
      </c>
    </row>
    <row r="249" spans="1:9" s="91" customFormat="1" ht="19.5" customHeight="1">
      <c r="A249" s="334">
        <f t="shared" ref="A249:A256" si="6">C249</f>
        <v>41995</v>
      </c>
      <c r="B249" s="338" t="s">
        <v>413</v>
      </c>
      <c r="C249" s="339">
        <v>41995</v>
      </c>
      <c r="D249" s="95" t="s">
        <v>119</v>
      </c>
      <c r="E249" s="75" t="s">
        <v>69</v>
      </c>
      <c r="F249" s="336" t="s">
        <v>107</v>
      </c>
      <c r="G249" s="95"/>
      <c r="H249" s="78">
        <v>25384000</v>
      </c>
      <c r="I249" s="84">
        <f t="shared" si="4"/>
        <v>12</v>
      </c>
    </row>
    <row r="250" spans="1:9" s="84" customFormat="1" ht="19.5" customHeight="1">
      <c r="A250" s="334">
        <f t="shared" si="6"/>
        <v>41995</v>
      </c>
      <c r="B250" s="338" t="s">
        <v>413</v>
      </c>
      <c r="C250" s="339">
        <v>41995</v>
      </c>
      <c r="D250" s="95" t="s">
        <v>121</v>
      </c>
      <c r="E250" s="75" t="s">
        <v>69</v>
      </c>
      <c r="F250" s="336" t="s">
        <v>107</v>
      </c>
      <c r="G250" s="95"/>
      <c r="H250" s="78">
        <v>27600000</v>
      </c>
      <c r="I250" s="84">
        <f t="shared" si="4"/>
        <v>12</v>
      </c>
    </row>
    <row r="251" spans="1:9" s="84" customFormat="1" ht="19.5" customHeight="1">
      <c r="A251" s="334">
        <f t="shared" si="6"/>
        <v>41995</v>
      </c>
      <c r="B251" s="338" t="s">
        <v>413</v>
      </c>
      <c r="C251" s="339">
        <v>41995</v>
      </c>
      <c r="D251" s="95" t="s">
        <v>117</v>
      </c>
      <c r="E251" s="75" t="s">
        <v>69</v>
      </c>
      <c r="F251" s="336" t="s">
        <v>107</v>
      </c>
      <c r="G251" s="95"/>
      <c r="H251" s="78">
        <v>4350000</v>
      </c>
      <c r="I251" s="84">
        <f t="shared" si="4"/>
        <v>12</v>
      </c>
    </row>
    <row r="252" spans="1:9" s="91" customFormat="1" ht="19.5" customHeight="1">
      <c r="A252" s="334">
        <f t="shared" si="6"/>
        <v>41995</v>
      </c>
      <c r="B252" s="338" t="s">
        <v>413</v>
      </c>
      <c r="C252" s="339">
        <v>41995</v>
      </c>
      <c r="D252" s="95" t="s">
        <v>463</v>
      </c>
      <c r="E252" s="75" t="s">
        <v>69</v>
      </c>
      <c r="F252" s="336" t="s">
        <v>60</v>
      </c>
      <c r="G252" s="95"/>
      <c r="H252" s="78">
        <v>5733400</v>
      </c>
      <c r="I252" s="84">
        <f t="shared" si="4"/>
        <v>12</v>
      </c>
    </row>
    <row r="253" spans="1:9" s="91" customFormat="1" ht="19.5" customHeight="1">
      <c r="A253" s="334">
        <f t="shared" si="6"/>
        <v>41996</v>
      </c>
      <c r="B253" s="338" t="s">
        <v>399</v>
      </c>
      <c r="C253" s="339">
        <v>41996</v>
      </c>
      <c r="D253" s="95" t="s">
        <v>117</v>
      </c>
      <c r="E253" s="75" t="s">
        <v>69</v>
      </c>
      <c r="F253" s="336" t="s">
        <v>107</v>
      </c>
      <c r="G253" s="95"/>
      <c r="H253" s="78">
        <v>19140000</v>
      </c>
      <c r="I253" s="84">
        <f t="shared" si="4"/>
        <v>12</v>
      </c>
    </row>
    <row r="254" spans="1:9" s="84" customFormat="1" ht="19.5" customHeight="1">
      <c r="A254" s="334">
        <f t="shared" si="6"/>
        <v>41996</v>
      </c>
      <c r="B254" s="338" t="s">
        <v>399</v>
      </c>
      <c r="C254" s="339">
        <v>41996</v>
      </c>
      <c r="D254" s="95" t="s">
        <v>463</v>
      </c>
      <c r="E254" s="75" t="s">
        <v>69</v>
      </c>
      <c r="F254" s="336" t="s">
        <v>60</v>
      </c>
      <c r="G254" s="95"/>
      <c r="H254" s="78">
        <v>1914000</v>
      </c>
      <c r="I254" s="84">
        <f t="shared" si="4"/>
        <v>12</v>
      </c>
    </row>
    <row r="255" spans="1:9" s="84" customFormat="1" ht="19.5" customHeight="1">
      <c r="A255" s="334">
        <f t="shared" si="6"/>
        <v>42003</v>
      </c>
      <c r="B255" s="338" t="s">
        <v>464</v>
      </c>
      <c r="C255" s="339">
        <v>42003</v>
      </c>
      <c r="D255" s="95" t="s">
        <v>121</v>
      </c>
      <c r="E255" s="75" t="s">
        <v>69</v>
      </c>
      <c r="F255" s="336" t="s">
        <v>107</v>
      </c>
      <c r="G255" s="95"/>
      <c r="H255" s="78">
        <v>12420000</v>
      </c>
      <c r="I255" s="84">
        <f t="shared" si="4"/>
        <v>12</v>
      </c>
    </row>
    <row r="256" spans="1:9" s="91" customFormat="1" ht="19.5" customHeight="1">
      <c r="A256" s="334">
        <f t="shared" si="6"/>
        <v>42003</v>
      </c>
      <c r="B256" s="338" t="s">
        <v>464</v>
      </c>
      <c r="C256" s="339">
        <v>42003</v>
      </c>
      <c r="D256" s="95" t="s">
        <v>463</v>
      </c>
      <c r="E256" s="75" t="s">
        <v>69</v>
      </c>
      <c r="F256" s="336" t="s">
        <v>60</v>
      </c>
      <c r="G256" s="95"/>
      <c r="H256" s="78">
        <v>1242000</v>
      </c>
      <c r="I256" s="84">
        <f t="shared" si="4"/>
        <v>12</v>
      </c>
    </row>
    <row r="257" spans="1:9" s="91" customFormat="1" ht="19.5" customHeight="1">
      <c r="A257" s="324">
        <v>41747</v>
      </c>
      <c r="B257" s="82" t="s">
        <v>389</v>
      </c>
      <c r="C257" s="92">
        <v>41747</v>
      </c>
      <c r="D257" s="325" t="s">
        <v>465</v>
      </c>
      <c r="E257" s="325" t="s">
        <v>158</v>
      </c>
      <c r="F257" s="326" t="s">
        <v>107</v>
      </c>
      <c r="G257" s="75"/>
      <c r="H257" s="74">
        <v>38340000</v>
      </c>
      <c r="I257" s="84">
        <f t="shared" si="4"/>
        <v>4</v>
      </c>
    </row>
    <row r="258" spans="1:9" s="84" customFormat="1" ht="19.5" customHeight="1">
      <c r="A258" s="324">
        <v>41747</v>
      </c>
      <c r="B258" s="82" t="s">
        <v>389</v>
      </c>
      <c r="C258" s="92">
        <v>41747</v>
      </c>
      <c r="D258" s="325" t="s">
        <v>466</v>
      </c>
      <c r="E258" s="325" t="s">
        <v>158</v>
      </c>
      <c r="F258" s="326" t="s">
        <v>60</v>
      </c>
      <c r="G258" s="75"/>
      <c r="H258" s="74">
        <v>3834000</v>
      </c>
      <c r="I258" s="84">
        <f t="shared" si="4"/>
        <v>4</v>
      </c>
    </row>
    <row r="259" spans="1:9" s="84" customFormat="1" ht="19.5" customHeight="1">
      <c r="A259" s="324">
        <v>41795</v>
      </c>
      <c r="B259" s="82" t="s">
        <v>108</v>
      </c>
      <c r="C259" s="92">
        <v>41795</v>
      </c>
      <c r="D259" s="75" t="s">
        <v>467</v>
      </c>
      <c r="E259" s="325" t="s">
        <v>158</v>
      </c>
      <c r="F259" s="326" t="s">
        <v>109</v>
      </c>
      <c r="G259" s="75">
        <v>42174000</v>
      </c>
      <c r="H259" s="74"/>
      <c r="I259" s="84">
        <f t="shared" si="4"/>
        <v>6</v>
      </c>
    </row>
    <row r="260" spans="1:9" s="91" customFormat="1" ht="19.5" customHeight="1">
      <c r="A260" s="324">
        <v>41802</v>
      </c>
      <c r="B260" s="82" t="s">
        <v>110</v>
      </c>
      <c r="C260" s="339">
        <v>41802</v>
      </c>
      <c r="D260" s="325" t="s">
        <v>465</v>
      </c>
      <c r="E260" s="325" t="s">
        <v>158</v>
      </c>
      <c r="F260" s="336" t="s">
        <v>107</v>
      </c>
      <c r="G260" s="95"/>
      <c r="H260" s="78">
        <v>38340000</v>
      </c>
      <c r="I260" s="84">
        <f t="shared" si="4"/>
        <v>6</v>
      </c>
    </row>
    <row r="261" spans="1:9" s="91" customFormat="1" ht="19.5" customHeight="1">
      <c r="A261" s="334">
        <v>41802</v>
      </c>
      <c r="B261" s="338" t="s">
        <v>110</v>
      </c>
      <c r="C261" s="339">
        <v>41802</v>
      </c>
      <c r="D261" s="325" t="s">
        <v>466</v>
      </c>
      <c r="E261" s="325" t="s">
        <v>158</v>
      </c>
      <c r="F261" s="336" t="s">
        <v>60</v>
      </c>
      <c r="G261" s="95"/>
      <c r="H261" s="78">
        <v>3834000</v>
      </c>
      <c r="I261" s="84">
        <f t="shared" si="4"/>
        <v>6</v>
      </c>
    </row>
    <row r="262" spans="1:9" s="91" customFormat="1" ht="19.5" customHeight="1">
      <c r="A262" s="334">
        <v>41877</v>
      </c>
      <c r="B262" s="338" t="s">
        <v>108</v>
      </c>
      <c r="C262" s="339">
        <v>41877</v>
      </c>
      <c r="D262" s="75" t="s">
        <v>468</v>
      </c>
      <c r="E262" s="325" t="s">
        <v>158</v>
      </c>
      <c r="F262" s="336" t="s">
        <v>109</v>
      </c>
      <c r="G262" s="95">
        <v>42174000</v>
      </c>
      <c r="H262" s="78"/>
      <c r="I262" s="84">
        <f t="shared" si="4"/>
        <v>8</v>
      </c>
    </row>
    <row r="263" spans="1:9" s="91" customFormat="1" ht="19.5" customHeight="1">
      <c r="A263" s="334">
        <v>41880</v>
      </c>
      <c r="B263" s="82" t="s">
        <v>391</v>
      </c>
      <c r="C263" s="339">
        <v>41880</v>
      </c>
      <c r="D263" s="332" t="s">
        <v>465</v>
      </c>
      <c r="E263" s="325" t="s">
        <v>158</v>
      </c>
      <c r="F263" s="336" t="s">
        <v>107</v>
      </c>
      <c r="G263" s="95"/>
      <c r="H263" s="78">
        <v>38340000</v>
      </c>
      <c r="I263" s="84">
        <f t="shared" si="4"/>
        <v>8</v>
      </c>
    </row>
    <row r="264" spans="1:9" s="91" customFormat="1" ht="19.5" customHeight="1">
      <c r="A264" s="334">
        <v>41880</v>
      </c>
      <c r="B264" s="338" t="s">
        <v>391</v>
      </c>
      <c r="C264" s="339">
        <v>41880</v>
      </c>
      <c r="D264" s="332" t="s">
        <v>466</v>
      </c>
      <c r="E264" s="325" t="s">
        <v>158</v>
      </c>
      <c r="F264" s="336" t="s">
        <v>60</v>
      </c>
      <c r="G264" s="95"/>
      <c r="H264" s="78">
        <v>3834000</v>
      </c>
      <c r="I264" s="84">
        <f t="shared" si="4"/>
        <v>8</v>
      </c>
    </row>
    <row r="265" spans="1:9" s="91" customFormat="1" ht="19.5" customHeight="1">
      <c r="A265" s="334">
        <v>41936</v>
      </c>
      <c r="B265" s="338" t="s">
        <v>108</v>
      </c>
      <c r="C265" s="339">
        <v>41936</v>
      </c>
      <c r="D265" s="95" t="s">
        <v>468</v>
      </c>
      <c r="E265" s="325" t="s">
        <v>158</v>
      </c>
      <c r="F265" s="336" t="s">
        <v>109</v>
      </c>
      <c r="G265" s="95">
        <v>42174000</v>
      </c>
      <c r="H265" s="78"/>
      <c r="I265" s="84">
        <f t="shared" si="4"/>
        <v>10</v>
      </c>
    </row>
    <row r="266" spans="1:9" s="91" customFormat="1" ht="19.5" customHeight="1">
      <c r="A266" s="324">
        <v>41937</v>
      </c>
      <c r="B266" s="82" t="s">
        <v>413</v>
      </c>
      <c r="C266" s="92">
        <v>41937</v>
      </c>
      <c r="D266" s="325" t="s">
        <v>465</v>
      </c>
      <c r="E266" s="325" t="s">
        <v>316</v>
      </c>
      <c r="F266" s="326" t="s">
        <v>107</v>
      </c>
      <c r="G266" s="75"/>
      <c r="H266" s="74">
        <v>37530000</v>
      </c>
      <c r="I266" s="84">
        <f t="shared" si="4"/>
        <v>10</v>
      </c>
    </row>
    <row r="267" spans="1:9" s="91" customFormat="1" ht="19.5" customHeight="1">
      <c r="A267" s="324">
        <v>41937</v>
      </c>
      <c r="B267" s="82" t="s">
        <v>413</v>
      </c>
      <c r="C267" s="92">
        <v>41937</v>
      </c>
      <c r="D267" s="325" t="s">
        <v>466</v>
      </c>
      <c r="E267" s="325" t="s">
        <v>316</v>
      </c>
      <c r="F267" s="326" t="s">
        <v>60</v>
      </c>
      <c r="G267" s="75"/>
      <c r="H267" s="74">
        <v>3753000</v>
      </c>
      <c r="I267" s="84">
        <f t="shared" si="4"/>
        <v>10</v>
      </c>
    </row>
    <row r="268" spans="1:9" s="91" customFormat="1" ht="19.5" customHeight="1">
      <c r="A268" s="324">
        <v>41963</v>
      </c>
      <c r="B268" s="82" t="s">
        <v>108</v>
      </c>
      <c r="C268" s="92">
        <v>41963</v>
      </c>
      <c r="D268" s="325" t="s">
        <v>469</v>
      </c>
      <c r="E268" s="325" t="s">
        <v>316</v>
      </c>
      <c r="F268" s="326" t="s">
        <v>109</v>
      </c>
      <c r="G268" s="75">
        <v>41283000</v>
      </c>
      <c r="H268" s="74"/>
      <c r="I268" s="84">
        <f t="shared" si="4"/>
        <v>11</v>
      </c>
    </row>
    <row r="269" spans="1:9" s="91" customFormat="1" ht="19.5" customHeight="1">
      <c r="A269" s="324">
        <v>41977</v>
      </c>
      <c r="B269" s="82" t="s">
        <v>110</v>
      </c>
      <c r="C269" s="324">
        <v>41977</v>
      </c>
      <c r="D269" s="325" t="s">
        <v>470</v>
      </c>
      <c r="E269" s="325" t="s">
        <v>317</v>
      </c>
      <c r="F269" s="326" t="s">
        <v>107</v>
      </c>
      <c r="G269" s="75"/>
      <c r="H269" s="74">
        <v>16000000</v>
      </c>
      <c r="I269" s="84">
        <f t="shared" si="4"/>
        <v>12</v>
      </c>
    </row>
    <row r="270" spans="1:9" s="91" customFormat="1" ht="19.5" customHeight="1">
      <c r="A270" s="324">
        <v>41977</v>
      </c>
      <c r="B270" s="82" t="s">
        <v>110</v>
      </c>
      <c r="C270" s="324">
        <v>41977</v>
      </c>
      <c r="D270" s="325" t="s">
        <v>471</v>
      </c>
      <c r="E270" s="325" t="s">
        <v>317</v>
      </c>
      <c r="F270" s="326" t="s">
        <v>60</v>
      </c>
      <c r="G270" s="75"/>
      <c r="H270" s="74">
        <v>1600000</v>
      </c>
      <c r="I270" s="84">
        <f t="shared" ref="I270:I333" si="7">IF(A270&lt;&gt;"",MONTH(A270),"")</f>
        <v>12</v>
      </c>
    </row>
    <row r="271" spans="1:9" s="91" customFormat="1" ht="19.5" customHeight="1">
      <c r="A271" s="324">
        <v>41977</v>
      </c>
      <c r="B271" s="82" t="s">
        <v>472</v>
      </c>
      <c r="C271" s="324">
        <f>A271</f>
        <v>41977</v>
      </c>
      <c r="D271" s="325" t="s">
        <v>473</v>
      </c>
      <c r="E271" s="325" t="s">
        <v>317</v>
      </c>
      <c r="F271" s="326">
        <v>1111</v>
      </c>
      <c r="G271" s="75">
        <v>17600000</v>
      </c>
      <c r="H271" s="74"/>
      <c r="I271" s="84">
        <f t="shared" si="7"/>
        <v>12</v>
      </c>
    </row>
    <row r="272" spans="1:9" s="91" customFormat="1" ht="19.5" customHeight="1">
      <c r="A272" s="324">
        <v>41981</v>
      </c>
      <c r="B272" s="82" t="s">
        <v>384</v>
      </c>
      <c r="C272" s="324">
        <v>41981</v>
      </c>
      <c r="D272" s="325" t="s">
        <v>470</v>
      </c>
      <c r="E272" s="325" t="s">
        <v>317</v>
      </c>
      <c r="F272" s="326" t="s">
        <v>107</v>
      </c>
      <c r="G272" s="75"/>
      <c r="H272" s="74">
        <v>16000000</v>
      </c>
      <c r="I272" s="84">
        <f t="shared" si="7"/>
        <v>12</v>
      </c>
    </row>
    <row r="273" spans="1:9" s="91" customFormat="1" ht="19.5" customHeight="1">
      <c r="A273" s="334">
        <v>41981</v>
      </c>
      <c r="B273" s="82" t="s">
        <v>384</v>
      </c>
      <c r="C273" s="334">
        <v>41981</v>
      </c>
      <c r="D273" s="325" t="s">
        <v>471</v>
      </c>
      <c r="E273" s="325" t="s">
        <v>317</v>
      </c>
      <c r="F273" s="336" t="s">
        <v>60</v>
      </c>
      <c r="G273" s="95"/>
      <c r="H273" s="78">
        <v>1600000</v>
      </c>
      <c r="I273" s="84">
        <f t="shared" si="7"/>
        <v>12</v>
      </c>
    </row>
    <row r="274" spans="1:9" s="91" customFormat="1" ht="19.5" customHeight="1">
      <c r="A274" s="324">
        <v>41981</v>
      </c>
      <c r="B274" s="82" t="s">
        <v>412</v>
      </c>
      <c r="C274" s="324">
        <f>A274</f>
        <v>41981</v>
      </c>
      <c r="D274" s="325" t="s">
        <v>473</v>
      </c>
      <c r="E274" s="325" t="s">
        <v>317</v>
      </c>
      <c r="F274" s="326">
        <v>1111</v>
      </c>
      <c r="G274" s="75">
        <v>17600000</v>
      </c>
      <c r="H274" s="74"/>
      <c r="I274" s="84">
        <f t="shared" si="7"/>
        <v>12</v>
      </c>
    </row>
    <row r="275" spans="1:9" s="91" customFormat="1" ht="19.5" customHeight="1">
      <c r="A275" s="334">
        <v>41982</v>
      </c>
      <c r="B275" s="338" t="s">
        <v>391</v>
      </c>
      <c r="C275" s="334">
        <v>41982</v>
      </c>
      <c r="D275" s="325" t="s">
        <v>470</v>
      </c>
      <c r="E275" s="325" t="s">
        <v>317</v>
      </c>
      <c r="F275" s="336" t="s">
        <v>107</v>
      </c>
      <c r="G275" s="95"/>
      <c r="H275" s="78">
        <v>16000000</v>
      </c>
      <c r="I275" s="84">
        <f t="shared" si="7"/>
        <v>12</v>
      </c>
    </row>
    <row r="276" spans="1:9" s="91" customFormat="1" ht="19.5" customHeight="1">
      <c r="A276" s="334">
        <v>41982</v>
      </c>
      <c r="B276" s="338" t="s">
        <v>391</v>
      </c>
      <c r="C276" s="334">
        <v>41982</v>
      </c>
      <c r="D276" s="325" t="s">
        <v>471</v>
      </c>
      <c r="E276" s="325" t="s">
        <v>317</v>
      </c>
      <c r="F276" s="336" t="s">
        <v>60</v>
      </c>
      <c r="G276" s="95"/>
      <c r="H276" s="78">
        <v>1600000</v>
      </c>
      <c r="I276" s="84">
        <f t="shared" si="7"/>
        <v>12</v>
      </c>
    </row>
    <row r="277" spans="1:9" s="91" customFormat="1" ht="19.5" customHeight="1">
      <c r="A277" s="334">
        <v>41982</v>
      </c>
      <c r="B277" s="338" t="s">
        <v>164</v>
      </c>
      <c r="C277" s="334">
        <f>A277</f>
        <v>41982</v>
      </c>
      <c r="D277" s="325" t="s">
        <v>473</v>
      </c>
      <c r="E277" s="325" t="s">
        <v>317</v>
      </c>
      <c r="F277" s="336" t="s">
        <v>149</v>
      </c>
      <c r="G277" s="95">
        <v>17600000</v>
      </c>
      <c r="H277" s="78"/>
      <c r="I277" s="84">
        <f t="shared" si="7"/>
        <v>12</v>
      </c>
    </row>
    <row r="278" spans="1:9" s="91" customFormat="1" ht="19.5" customHeight="1">
      <c r="A278" s="334">
        <v>41983</v>
      </c>
      <c r="B278" s="338" t="s">
        <v>474</v>
      </c>
      <c r="C278" s="334">
        <v>41983</v>
      </c>
      <c r="D278" s="325" t="s">
        <v>470</v>
      </c>
      <c r="E278" s="325" t="s">
        <v>317</v>
      </c>
      <c r="F278" s="336" t="s">
        <v>107</v>
      </c>
      <c r="G278" s="95"/>
      <c r="H278" s="78">
        <v>16000000</v>
      </c>
      <c r="I278" s="84">
        <f t="shared" si="7"/>
        <v>12</v>
      </c>
    </row>
    <row r="279" spans="1:9" s="91" customFormat="1" ht="19.5" customHeight="1">
      <c r="A279" s="334">
        <v>41983</v>
      </c>
      <c r="B279" s="338" t="s">
        <v>474</v>
      </c>
      <c r="C279" s="334">
        <v>41983</v>
      </c>
      <c r="D279" s="325" t="s">
        <v>471</v>
      </c>
      <c r="E279" s="325" t="s">
        <v>317</v>
      </c>
      <c r="F279" s="336" t="s">
        <v>60</v>
      </c>
      <c r="G279" s="95"/>
      <c r="H279" s="78">
        <v>1600000</v>
      </c>
      <c r="I279" s="84">
        <f t="shared" si="7"/>
        <v>12</v>
      </c>
    </row>
    <row r="280" spans="1:9" s="91" customFormat="1" ht="19.5" customHeight="1">
      <c r="A280" s="334">
        <v>41983</v>
      </c>
      <c r="B280" s="338" t="s">
        <v>475</v>
      </c>
      <c r="C280" s="334">
        <f>A280</f>
        <v>41983</v>
      </c>
      <c r="D280" s="325" t="s">
        <v>473</v>
      </c>
      <c r="E280" s="325" t="s">
        <v>317</v>
      </c>
      <c r="F280" s="336" t="s">
        <v>149</v>
      </c>
      <c r="G280" s="95">
        <v>17600000</v>
      </c>
      <c r="H280" s="78"/>
      <c r="I280" s="84">
        <f t="shared" si="7"/>
        <v>12</v>
      </c>
    </row>
    <row r="281" spans="1:9" s="91" customFormat="1" ht="19.5" customHeight="1">
      <c r="A281" s="324">
        <v>41977</v>
      </c>
      <c r="B281" s="82" t="s">
        <v>389</v>
      </c>
      <c r="C281" s="324">
        <v>41977</v>
      </c>
      <c r="D281" s="325" t="s">
        <v>470</v>
      </c>
      <c r="E281" s="325" t="s">
        <v>318</v>
      </c>
      <c r="F281" s="326" t="s">
        <v>107</v>
      </c>
      <c r="G281" s="75"/>
      <c r="H281" s="74">
        <v>11666667</v>
      </c>
      <c r="I281" s="84">
        <f t="shared" si="7"/>
        <v>12</v>
      </c>
    </row>
    <row r="282" spans="1:9" s="91" customFormat="1" ht="19.5" customHeight="1">
      <c r="A282" s="324">
        <v>41977</v>
      </c>
      <c r="B282" s="82" t="s">
        <v>389</v>
      </c>
      <c r="C282" s="324">
        <v>41977</v>
      </c>
      <c r="D282" s="325" t="s">
        <v>471</v>
      </c>
      <c r="E282" s="325" t="s">
        <v>318</v>
      </c>
      <c r="F282" s="326" t="s">
        <v>60</v>
      </c>
      <c r="G282" s="75"/>
      <c r="H282" s="74">
        <v>583333</v>
      </c>
      <c r="I282" s="84">
        <f t="shared" si="7"/>
        <v>12</v>
      </c>
    </row>
    <row r="283" spans="1:9" s="91" customFormat="1" ht="19.5" customHeight="1">
      <c r="A283" s="324">
        <v>41977</v>
      </c>
      <c r="B283" s="82" t="s">
        <v>476</v>
      </c>
      <c r="C283" s="324">
        <v>41977</v>
      </c>
      <c r="D283" s="325" t="s">
        <v>477</v>
      </c>
      <c r="E283" s="325" t="s">
        <v>318</v>
      </c>
      <c r="F283" s="326" t="s">
        <v>149</v>
      </c>
      <c r="G283" s="75">
        <v>12250000</v>
      </c>
      <c r="H283" s="74"/>
      <c r="I283" s="84">
        <f t="shared" si="7"/>
        <v>12</v>
      </c>
    </row>
    <row r="284" spans="1:9" s="91" customFormat="1" ht="19.5" customHeight="1">
      <c r="A284" s="324">
        <v>41936</v>
      </c>
      <c r="B284" s="93" t="s">
        <v>108</v>
      </c>
      <c r="C284" s="339">
        <v>41936</v>
      </c>
      <c r="D284" s="325" t="s">
        <v>478</v>
      </c>
      <c r="E284" s="325" t="s">
        <v>70</v>
      </c>
      <c r="F284" s="326" t="s">
        <v>109</v>
      </c>
      <c r="G284" s="75">
        <v>56155000</v>
      </c>
      <c r="H284" s="75"/>
      <c r="I284" s="84">
        <f t="shared" si="7"/>
        <v>10</v>
      </c>
    </row>
    <row r="285" spans="1:9" s="91" customFormat="1" ht="19.5" customHeight="1">
      <c r="A285" s="324">
        <v>41795</v>
      </c>
      <c r="B285" s="93" t="s">
        <v>108</v>
      </c>
      <c r="C285" s="339">
        <v>41795</v>
      </c>
      <c r="D285" s="325" t="s">
        <v>479</v>
      </c>
      <c r="E285" s="325" t="s">
        <v>320</v>
      </c>
      <c r="F285" s="326" t="s">
        <v>109</v>
      </c>
      <c r="G285" s="75">
        <v>1000000</v>
      </c>
      <c r="H285" s="74"/>
      <c r="I285" s="84">
        <f t="shared" si="7"/>
        <v>6</v>
      </c>
    </row>
    <row r="286" spans="1:9" s="91" customFormat="1" ht="19.5" customHeight="1">
      <c r="A286" s="324">
        <v>41820</v>
      </c>
      <c r="B286" s="340" t="s">
        <v>51</v>
      </c>
      <c r="C286" s="339">
        <f>A286</f>
        <v>41820</v>
      </c>
      <c r="D286" s="332" t="s">
        <v>480</v>
      </c>
      <c r="E286" s="325" t="s">
        <v>320</v>
      </c>
      <c r="F286" s="336" t="s">
        <v>481</v>
      </c>
      <c r="G286" s="95"/>
      <c r="H286" s="78">
        <v>1000000</v>
      </c>
      <c r="I286" s="84">
        <f t="shared" si="7"/>
        <v>6</v>
      </c>
    </row>
    <row r="287" spans="1:9" s="91" customFormat="1" ht="19.5" customHeight="1">
      <c r="A287" s="324">
        <v>41655</v>
      </c>
      <c r="B287" s="76" t="s">
        <v>108</v>
      </c>
      <c r="C287" s="92">
        <v>41655</v>
      </c>
      <c r="D287" s="75" t="s">
        <v>482</v>
      </c>
      <c r="E287" s="75" t="s">
        <v>321</v>
      </c>
      <c r="F287" s="326" t="s">
        <v>109</v>
      </c>
      <c r="G287" s="74">
        <v>38085850</v>
      </c>
      <c r="H287" s="74"/>
      <c r="I287" s="84">
        <f t="shared" si="7"/>
        <v>1</v>
      </c>
    </row>
    <row r="288" spans="1:9" s="91" customFormat="1" ht="19.5" customHeight="1">
      <c r="A288" s="324">
        <v>41849</v>
      </c>
      <c r="B288" s="327" t="s">
        <v>108</v>
      </c>
      <c r="C288" s="324">
        <v>41849</v>
      </c>
      <c r="D288" s="325" t="s">
        <v>483</v>
      </c>
      <c r="E288" s="325" t="s">
        <v>322</v>
      </c>
      <c r="F288" s="326" t="s">
        <v>109</v>
      </c>
      <c r="G288" s="74">
        <v>300000</v>
      </c>
      <c r="H288" s="74"/>
      <c r="I288" s="84">
        <f t="shared" si="7"/>
        <v>7</v>
      </c>
    </row>
    <row r="289" spans="1:9" s="91" customFormat="1" ht="19.5" customHeight="1">
      <c r="A289" s="92">
        <v>41851</v>
      </c>
      <c r="B289" s="76" t="s">
        <v>51</v>
      </c>
      <c r="C289" s="324">
        <f>A289</f>
        <v>41851</v>
      </c>
      <c r="D289" s="325" t="s">
        <v>484</v>
      </c>
      <c r="E289" s="325" t="s">
        <v>322</v>
      </c>
      <c r="F289" s="326" t="s">
        <v>196</v>
      </c>
      <c r="G289" s="75"/>
      <c r="H289" s="74">
        <v>300000</v>
      </c>
      <c r="I289" s="84">
        <f t="shared" si="7"/>
        <v>7</v>
      </c>
    </row>
    <row r="290" spans="1:9" s="91" customFormat="1" ht="19.5" customHeight="1">
      <c r="A290" s="324">
        <v>41790</v>
      </c>
      <c r="B290" s="324" t="s">
        <v>51</v>
      </c>
      <c r="C290" s="324">
        <v>41781</v>
      </c>
      <c r="D290" s="342" t="s">
        <v>141</v>
      </c>
      <c r="E290" s="342" t="s">
        <v>323</v>
      </c>
      <c r="F290" s="326" t="s">
        <v>481</v>
      </c>
      <c r="G290" s="74"/>
      <c r="H290" s="74">
        <v>84480000</v>
      </c>
      <c r="I290" s="84">
        <f t="shared" si="7"/>
        <v>5</v>
      </c>
    </row>
    <row r="291" spans="1:9" s="91" customFormat="1" ht="19.5" customHeight="1">
      <c r="A291" s="324">
        <v>41790</v>
      </c>
      <c r="B291" s="324" t="s">
        <v>51</v>
      </c>
      <c r="C291" s="324">
        <v>41781</v>
      </c>
      <c r="D291" s="325" t="s">
        <v>485</v>
      </c>
      <c r="E291" s="342" t="s">
        <v>323</v>
      </c>
      <c r="F291" s="326" t="s">
        <v>481</v>
      </c>
      <c r="G291" s="74"/>
      <c r="H291" s="74">
        <v>5829120</v>
      </c>
      <c r="I291" s="84">
        <f t="shared" si="7"/>
        <v>5</v>
      </c>
    </row>
    <row r="292" spans="1:9" s="91" customFormat="1" ht="19.5" customHeight="1">
      <c r="A292" s="324">
        <v>41790</v>
      </c>
      <c r="B292" s="324" t="s">
        <v>51</v>
      </c>
      <c r="C292" s="324">
        <v>41781</v>
      </c>
      <c r="D292" s="325" t="s">
        <v>486</v>
      </c>
      <c r="E292" s="342" t="s">
        <v>323</v>
      </c>
      <c r="F292" s="326" t="s">
        <v>60</v>
      </c>
      <c r="G292" s="74"/>
      <c r="H292" s="74">
        <v>582912</v>
      </c>
      <c r="I292" s="84">
        <f t="shared" si="7"/>
        <v>5</v>
      </c>
    </row>
    <row r="293" spans="1:9" s="91" customFormat="1" ht="19.5" customHeight="1">
      <c r="A293" s="324">
        <v>41781</v>
      </c>
      <c r="B293" s="324" t="s">
        <v>108</v>
      </c>
      <c r="C293" s="324">
        <v>41781</v>
      </c>
      <c r="D293" s="325" t="s">
        <v>487</v>
      </c>
      <c r="E293" s="342" t="s">
        <v>323</v>
      </c>
      <c r="F293" s="326" t="s">
        <v>109</v>
      </c>
      <c r="G293" s="74">
        <v>90892032</v>
      </c>
      <c r="H293" s="74"/>
      <c r="I293" s="84">
        <f t="shared" si="7"/>
        <v>5</v>
      </c>
    </row>
    <row r="294" spans="1:9" s="91" customFormat="1" ht="19.5" customHeight="1">
      <c r="A294" s="334">
        <v>41729</v>
      </c>
      <c r="B294" s="341" t="s">
        <v>51</v>
      </c>
      <c r="C294" s="339">
        <v>41715</v>
      </c>
      <c r="D294" s="95" t="s">
        <v>488</v>
      </c>
      <c r="E294" s="95" t="s">
        <v>324</v>
      </c>
      <c r="F294" s="336" t="s">
        <v>481</v>
      </c>
      <c r="G294" s="78"/>
      <c r="H294" s="78">
        <v>13254545</v>
      </c>
      <c r="I294" s="84">
        <f t="shared" si="7"/>
        <v>3</v>
      </c>
    </row>
    <row r="295" spans="1:9" s="91" customFormat="1" ht="19.5" customHeight="1">
      <c r="A295" s="334">
        <v>41729</v>
      </c>
      <c r="B295" s="341" t="s">
        <v>51</v>
      </c>
      <c r="C295" s="339">
        <v>41715</v>
      </c>
      <c r="D295" s="95" t="s">
        <v>489</v>
      </c>
      <c r="E295" s="95" t="s">
        <v>324</v>
      </c>
      <c r="F295" s="336" t="s">
        <v>60</v>
      </c>
      <c r="G295" s="78"/>
      <c r="H295" s="78">
        <v>1325455</v>
      </c>
      <c r="I295" s="84">
        <f t="shared" si="7"/>
        <v>3</v>
      </c>
    </row>
    <row r="296" spans="1:9" s="91" customFormat="1" ht="19.5" customHeight="1">
      <c r="A296" s="334">
        <v>41774</v>
      </c>
      <c r="B296" s="341" t="s">
        <v>108</v>
      </c>
      <c r="C296" s="339">
        <v>41774</v>
      </c>
      <c r="D296" s="95" t="s">
        <v>490</v>
      </c>
      <c r="E296" s="95" t="s">
        <v>324</v>
      </c>
      <c r="F296" s="336" t="s">
        <v>109</v>
      </c>
      <c r="G296" s="78">
        <v>14580000</v>
      </c>
      <c r="H296" s="78"/>
      <c r="I296" s="84">
        <f t="shared" si="7"/>
        <v>5</v>
      </c>
    </row>
    <row r="297" spans="1:9" s="91" customFormat="1" ht="19.5" customHeight="1">
      <c r="A297" s="334">
        <v>41851</v>
      </c>
      <c r="B297" s="341" t="s">
        <v>51</v>
      </c>
      <c r="C297" s="339">
        <v>41844</v>
      </c>
      <c r="D297" s="95" t="s">
        <v>491</v>
      </c>
      <c r="E297" s="95" t="s">
        <v>325</v>
      </c>
      <c r="F297" s="336" t="s">
        <v>481</v>
      </c>
      <c r="G297" s="78"/>
      <c r="H297" s="78">
        <v>4549432</v>
      </c>
      <c r="I297" s="84">
        <f t="shared" si="7"/>
        <v>7</v>
      </c>
    </row>
    <row r="298" spans="1:9" s="91" customFormat="1" ht="19.5" customHeight="1">
      <c r="A298" s="334">
        <v>41851</v>
      </c>
      <c r="B298" s="341" t="s">
        <v>51</v>
      </c>
      <c r="C298" s="339">
        <v>41844</v>
      </c>
      <c r="D298" s="95" t="s">
        <v>492</v>
      </c>
      <c r="E298" s="95" t="s">
        <v>325</v>
      </c>
      <c r="F298" s="336" t="s">
        <v>60</v>
      </c>
      <c r="G298" s="78"/>
      <c r="H298" s="78">
        <v>454943</v>
      </c>
      <c r="I298" s="84">
        <f t="shared" si="7"/>
        <v>7</v>
      </c>
    </row>
    <row r="299" spans="1:9" s="91" customFormat="1" ht="19.5" customHeight="1">
      <c r="A299" s="334">
        <v>41842</v>
      </c>
      <c r="B299" s="341" t="s">
        <v>108</v>
      </c>
      <c r="C299" s="339">
        <v>41842</v>
      </c>
      <c r="D299" s="95" t="s">
        <v>493</v>
      </c>
      <c r="E299" s="95" t="s">
        <v>325</v>
      </c>
      <c r="F299" s="336" t="s">
        <v>109</v>
      </c>
      <c r="G299" s="78">
        <v>5004375</v>
      </c>
      <c r="H299" s="78"/>
      <c r="I299" s="84">
        <f t="shared" si="7"/>
        <v>7</v>
      </c>
    </row>
    <row r="300" spans="1:9" s="91" customFormat="1" ht="19.5" customHeight="1">
      <c r="A300" s="334">
        <v>41820</v>
      </c>
      <c r="B300" s="341" t="s">
        <v>51</v>
      </c>
      <c r="C300" s="339">
        <v>41792</v>
      </c>
      <c r="D300" s="95" t="s">
        <v>494</v>
      </c>
      <c r="E300" s="95" t="s">
        <v>326</v>
      </c>
      <c r="F300" s="336" t="s">
        <v>196</v>
      </c>
      <c r="G300" s="78"/>
      <c r="H300" s="78">
        <v>3325000</v>
      </c>
      <c r="I300" s="84">
        <f t="shared" si="7"/>
        <v>6</v>
      </c>
    </row>
    <row r="301" spans="1:9" s="91" customFormat="1" ht="19.5" customHeight="1">
      <c r="A301" s="334">
        <v>41820</v>
      </c>
      <c r="B301" s="341" t="s">
        <v>51</v>
      </c>
      <c r="C301" s="339">
        <v>41792</v>
      </c>
      <c r="D301" s="95" t="s">
        <v>495</v>
      </c>
      <c r="E301" s="95" t="s">
        <v>326</v>
      </c>
      <c r="F301" s="336" t="s">
        <v>60</v>
      </c>
      <c r="G301" s="78"/>
      <c r="H301" s="78">
        <v>332500</v>
      </c>
      <c r="I301" s="84">
        <f t="shared" si="7"/>
        <v>6</v>
      </c>
    </row>
    <row r="302" spans="1:9" s="91" customFormat="1" ht="19.5" customHeight="1">
      <c r="A302" s="334">
        <v>41795</v>
      </c>
      <c r="B302" s="341" t="s">
        <v>108</v>
      </c>
      <c r="C302" s="339">
        <v>41795</v>
      </c>
      <c r="D302" s="95" t="s">
        <v>496</v>
      </c>
      <c r="E302" s="95" t="s">
        <v>326</v>
      </c>
      <c r="F302" s="336" t="s">
        <v>109</v>
      </c>
      <c r="G302" s="78">
        <v>3657500</v>
      </c>
      <c r="H302" s="78"/>
      <c r="I302" s="84">
        <f t="shared" si="7"/>
        <v>6</v>
      </c>
    </row>
    <row r="303" spans="1:9" s="91" customFormat="1" ht="19.5" customHeight="1">
      <c r="A303" s="334">
        <v>41882</v>
      </c>
      <c r="B303" s="341" t="s">
        <v>51</v>
      </c>
      <c r="C303" s="339">
        <v>41656</v>
      </c>
      <c r="D303" s="95" t="s">
        <v>497</v>
      </c>
      <c r="E303" s="95" t="s">
        <v>72</v>
      </c>
      <c r="F303" s="336" t="s">
        <v>481</v>
      </c>
      <c r="G303" s="78"/>
      <c r="H303" s="78">
        <v>24090000</v>
      </c>
      <c r="I303" s="84">
        <f t="shared" si="7"/>
        <v>8</v>
      </c>
    </row>
    <row r="304" spans="1:9" s="91" customFormat="1" ht="19.5" customHeight="1">
      <c r="A304" s="334">
        <v>41882</v>
      </c>
      <c r="B304" s="341" t="s">
        <v>51</v>
      </c>
      <c r="C304" s="339">
        <v>41656</v>
      </c>
      <c r="D304" s="95" t="s">
        <v>498</v>
      </c>
      <c r="E304" s="95" t="s">
        <v>72</v>
      </c>
      <c r="F304" s="336" t="s">
        <v>60</v>
      </c>
      <c r="G304" s="78"/>
      <c r="H304" s="78">
        <v>2409000</v>
      </c>
      <c r="I304" s="84">
        <f t="shared" si="7"/>
        <v>8</v>
      </c>
    </row>
    <row r="305" spans="1:9" s="91" customFormat="1" ht="19.5" customHeight="1">
      <c r="A305" s="334">
        <v>41682</v>
      </c>
      <c r="B305" s="341" t="s">
        <v>108</v>
      </c>
      <c r="C305" s="339">
        <v>41682</v>
      </c>
      <c r="D305" s="95" t="s">
        <v>499</v>
      </c>
      <c r="E305" s="95" t="s">
        <v>72</v>
      </c>
      <c r="F305" s="336" t="s">
        <v>109</v>
      </c>
      <c r="G305" s="78">
        <v>26499000</v>
      </c>
      <c r="H305" s="78"/>
      <c r="I305" s="84">
        <f t="shared" si="7"/>
        <v>2</v>
      </c>
    </row>
    <row r="306" spans="1:9" s="91" customFormat="1" ht="19.5" customHeight="1">
      <c r="A306" s="334">
        <v>41882</v>
      </c>
      <c r="B306" s="341" t="s">
        <v>51</v>
      </c>
      <c r="C306" s="339">
        <v>41851</v>
      </c>
      <c r="D306" s="95" t="s">
        <v>500</v>
      </c>
      <c r="E306" s="95" t="s">
        <v>72</v>
      </c>
      <c r="F306" s="336" t="s">
        <v>481</v>
      </c>
      <c r="G306" s="78"/>
      <c r="H306" s="78">
        <v>23040000</v>
      </c>
      <c r="I306" s="84">
        <f t="shared" si="7"/>
        <v>8</v>
      </c>
    </row>
    <row r="307" spans="1:9" s="91" customFormat="1" ht="19.5" customHeight="1">
      <c r="A307" s="334">
        <v>41882</v>
      </c>
      <c r="B307" s="341" t="s">
        <v>51</v>
      </c>
      <c r="C307" s="339">
        <v>41851</v>
      </c>
      <c r="D307" s="95" t="s">
        <v>498</v>
      </c>
      <c r="E307" s="95" t="s">
        <v>72</v>
      </c>
      <c r="F307" s="336" t="s">
        <v>60</v>
      </c>
      <c r="G307" s="78"/>
      <c r="H307" s="78">
        <v>2304000</v>
      </c>
      <c r="I307" s="84">
        <f t="shared" si="7"/>
        <v>8</v>
      </c>
    </row>
    <row r="308" spans="1:9" s="91" customFormat="1" ht="19.5" customHeight="1">
      <c r="A308" s="334">
        <v>41855</v>
      </c>
      <c r="B308" s="341" t="s">
        <v>108</v>
      </c>
      <c r="C308" s="339">
        <v>41855</v>
      </c>
      <c r="D308" s="95" t="s">
        <v>499</v>
      </c>
      <c r="E308" s="95" t="s">
        <v>72</v>
      </c>
      <c r="F308" s="336" t="s">
        <v>109</v>
      </c>
      <c r="G308" s="78">
        <v>25344000</v>
      </c>
      <c r="H308" s="78"/>
      <c r="I308" s="84">
        <f t="shared" si="7"/>
        <v>8</v>
      </c>
    </row>
    <row r="309" spans="1:9" s="91" customFormat="1" ht="19.5" customHeight="1">
      <c r="A309" s="324">
        <v>42002</v>
      </c>
      <c r="B309" s="76" t="s">
        <v>108</v>
      </c>
      <c r="C309" s="92">
        <v>42002</v>
      </c>
      <c r="D309" s="75" t="s">
        <v>501</v>
      </c>
      <c r="E309" s="75" t="s">
        <v>72</v>
      </c>
      <c r="F309" s="326" t="s">
        <v>109</v>
      </c>
      <c r="G309" s="74">
        <v>24268200</v>
      </c>
      <c r="H309" s="74"/>
      <c r="I309" s="84">
        <f t="shared" si="7"/>
        <v>12</v>
      </c>
    </row>
    <row r="310" spans="1:9" s="91" customFormat="1" ht="19.5" customHeight="1">
      <c r="A310" s="324">
        <v>41963</v>
      </c>
      <c r="B310" s="76" t="s">
        <v>108</v>
      </c>
      <c r="C310" s="92">
        <v>41963</v>
      </c>
      <c r="D310" s="75" t="s">
        <v>501</v>
      </c>
      <c r="E310" s="75" t="s">
        <v>72</v>
      </c>
      <c r="F310" s="326" t="s">
        <v>109</v>
      </c>
      <c r="G310" s="74">
        <v>49315200</v>
      </c>
      <c r="H310" s="74"/>
      <c r="I310" s="84">
        <f t="shared" si="7"/>
        <v>11</v>
      </c>
    </row>
    <row r="311" spans="1:9" s="91" customFormat="1" ht="19.5" customHeight="1">
      <c r="A311" s="324">
        <v>41729</v>
      </c>
      <c r="B311" s="327" t="s">
        <v>51</v>
      </c>
      <c r="C311" s="324">
        <v>41708</v>
      </c>
      <c r="D311" s="325" t="s">
        <v>124</v>
      </c>
      <c r="E311" s="325" t="s">
        <v>73</v>
      </c>
      <c r="F311" s="326" t="s">
        <v>196</v>
      </c>
      <c r="G311" s="74"/>
      <c r="H311" s="74">
        <v>24000000</v>
      </c>
      <c r="I311" s="84">
        <f t="shared" si="7"/>
        <v>3</v>
      </c>
    </row>
    <row r="312" spans="1:9" s="91" customFormat="1" ht="19.5" customHeight="1">
      <c r="A312" s="324">
        <v>41729</v>
      </c>
      <c r="B312" s="327" t="s">
        <v>51</v>
      </c>
      <c r="C312" s="324">
        <v>41708</v>
      </c>
      <c r="D312" s="325" t="s">
        <v>125</v>
      </c>
      <c r="E312" s="325" t="s">
        <v>73</v>
      </c>
      <c r="F312" s="326" t="s">
        <v>60</v>
      </c>
      <c r="G312" s="74"/>
      <c r="H312" s="74">
        <v>2400000</v>
      </c>
      <c r="I312" s="84">
        <f t="shared" si="7"/>
        <v>3</v>
      </c>
    </row>
    <row r="313" spans="1:9" s="91" customFormat="1" ht="19.5" customHeight="1">
      <c r="A313" s="324">
        <v>41724</v>
      </c>
      <c r="B313" s="327" t="s">
        <v>108</v>
      </c>
      <c r="C313" s="324">
        <v>41724</v>
      </c>
      <c r="D313" s="325" t="s">
        <v>502</v>
      </c>
      <c r="E313" s="325" t="s">
        <v>73</v>
      </c>
      <c r="F313" s="326" t="s">
        <v>109</v>
      </c>
      <c r="G313" s="74">
        <v>26400000</v>
      </c>
      <c r="H313" s="74"/>
      <c r="I313" s="84">
        <f t="shared" si="7"/>
        <v>3</v>
      </c>
    </row>
    <row r="314" spans="1:9" s="91" customFormat="1" ht="19.5" customHeight="1">
      <c r="A314" s="324">
        <v>42004</v>
      </c>
      <c r="B314" s="327" t="s">
        <v>51</v>
      </c>
      <c r="C314" s="324">
        <v>41991</v>
      </c>
      <c r="D314" s="325" t="s">
        <v>124</v>
      </c>
      <c r="E314" s="325" t="s">
        <v>73</v>
      </c>
      <c r="F314" s="326" t="s">
        <v>196</v>
      </c>
      <c r="G314" s="74"/>
      <c r="H314" s="74">
        <v>29590000</v>
      </c>
      <c r="I314" s="84">
        <f t="shared" si="7"/>
        <v>12</v>
      </c>
    </row>
    <row r="315" spans="1:9" s="91" customFormat="1" ht="19.5" customHeight="1">
      <c r="A315" s="324">
        <v>42004</v>
      </c>
      <c r="B315" s="327" t="s">
        <v>51</v>
      </c>
      <c r="C315" s="324">
        <v>41991</v>
      </c>
      <c r="D315" s="325" t="s">
        <v>125</v>
      </c>
      <c r="E315" s="325" t="s">
        <v>73</v>
      </c>
      <c r="F315" s="326" t="s">
        <v>60</v>
      </c>
      <c r="G315" s="74"/>
      <c r="H315" s="74">
        <v>2959000</v>
      </c>
      <c r="I315" s="84">
        <f t="shared" si="7"/>
        <v>12</v>
      </c>
    </row>
    <row r="316" spans="1:9" s="91" customFormat="1" ht="19.5" customHeight="1">
      <c r="A316" s="324">
        <v>41666</v>
      </c>
      <c r="B316" s="76" t="s">
        <v>51</v>
      </c>
      <c r="C316" s="92">
        <v>41642</v>
      </c>
      <c r="D316" s="75" t="s">
        <v>141</v>
      </c>
      <c r="E316" s="75" t="s">
        <v>327</v>
      </c>
      <c r="F316" s="326" t="s">
        <v>481</v>
      </c>
      <c r="G316" s="75"/>
      <c r="H316" s="74">
        <v>85536000</v>
      </c>
      <c r="I316" s="84">
        <f t="shared" si="7"/>
        <v>1</v>
      </c>
    </row>
    <row r="317" spans="1:9" s="91" customFormat="1" ht="19.5" customHeight="1">
      <c r="A317" s="324">
        <v>41666</v>
      </c>
      <c r="B317" s="76" t="s">
        <v>51</v>
      </c>
      <c r="C317" s="92">
        <v>41642</v>
      </c>
      <c r="D317" s="75" t="s">
        <v>141</v>
      </c>
      <c r="E317" s="75" t="s">
        <v>327</v>
      </c>
      <c r="F317" s="326" t="s">
        <v>481</v>
      </c>
      <c r="G317" s="75"/>
      <c r="H317" s="74">
        <v>85536000</v>
      </c>
      <c r="I317" s="84">
        <f t="shared" si="7"/>
        <v>1</v>
      </c>
    </row>
    <row r="318" spans="1:9" s="91" customFormat="1" ht="19.5" customHeight="1">
      <c r="A318" s="324">
        <v>41698</v>
      </c>
      <c r="B318" s="82" t="s">
        <v>51</v>
      </c>
      <c r="C318" s="92">
        <v>41681</v>
      </c>
      <c r="D318" s="75" t="s">
        <v>141</v>
      </c>
      <c r="E318" s="75" t="s">
        <v>327</v>
      </c>
      <c r="F318" s="326" t="s">
        <v>481</v>
      </c>
      <c r="G318" s="75"/>
      <c r="H318" s="74">
        <v>89802500</v>
      </c>
      <c r="I318" s="84">
        <f t="shared" si="7"/>
        <v>2</v>
      </c>
    </row>
    <row r="319" spans="1:9" s="91" customFormat="1" ht="19.5" customHeight="1">
      <c r="A319" s="324">
        <v>41698</v>
      </c>
      <c r="B319" s="82" t="s">
        <v>51</v>
      </c>
      <c r="C319" s="92">
        <v>41681</v>
      </c>
      <c r="D319" s="75" t="s">
        <v>503</v>
      </c>
      <c r="E319" s="75" t="s">
        <v>327</v>
      </c>
      <c r="F319" s="326" t="s">
        <v>481</v>
      </c>
      <c r="G319" s="75"/>
      <c r="H319" s="74">
        <v>5197980</v>
      </c>
      <c r="I319" s="84">
        <f t="shared" si="7"/>
        <v>2</v>
      </c>
    </row>
    <row r="320" spans="1:9" s="91" customFormat="1" ht="19.5" customHeight="1">
      <c r="A320" s="324">
        <v>41698</v>
      </c>
      <c r="B320" s="76" t="s">
        <v>51</v>
      </c>
      <c r="C320" s="92">
        <v>41681</v>
      </c>
      <c r="D320" s="75" t="s">
        <v>504</v>
      </c>
      <c r="E320" s="75" t="s">
        <v>327</v>
      </c>
      <c r="F320" s="326" t="s">
        <v>60</v>
      </c>
      <c r="G320" s="75"/>
      <c r="H320" s="74">
        <v>519798</v>
      </c>
      <c r="I320" s="84">
        <f t="shared" si="7"/>
        <v>2</v>
      </c>
    </row>
    <row r="321" spans="1:9" s="91" customFormat="1" ht="19.5" customHeight="1">
      <c r="A321" s="324">
        <v>41704</v>
      </c>
      <c r="B321" s="76" t="s">
        <v>108</v>
      </c>
      <c r="C321" s="92">
        <v>41704</v>
      </c>
      <c r="D321" s="75" t="s">
        <v>505</v>
      </c>
      <c r="E321" s="75" t="s">
        <v>327</v>
      </c>
      <c r="F321" s="326" t="s">
        <v>109</v>
      </c>
      <c r="G321" s="75">
        <v>85536000</v>
      </c>
      <c r="H321" s="74"/>
      <c r="I321" s="84">
        <f t="shared" si="7"/>
        <v>3</v>
      </c>
    </row>
    <row r="322" spans="1:9" s="91" customFormat="1" ht="19.5" customHeight="1">
      <c r="A322" s="324">
        <v>41724</v>
      </c>
      <c r="B322" s="76" t="s">
        <v>108</v>
      </c>
      <c r="C322" s="92">
        <v>41724</v>
      </c>
      <c r="D322" s="75" t="s">
        <v>505</v>
      </c>
      <c r="E322" s="75" t="s">
        <v>327</v>
      </c>
      <c r="F322" s="326" t="s">
        <v>109</v>
      </c>
      <c r="G322" s="75">
        <v>70000000</v>
      </c>
      <c r="H322" s="74"/>
      <c r="I322" s="84">
        <f t="shared" si="7"/>
        <v>3</v>
      </c>
    </row>
    <row r="323" spans="1:9" s="91" customFormat="1" ht="19.5" customHeight="1">
      <c r="A323" s="324">
        <v>41729</v>
      </c>
      <c r="B323" s="82" t="s">
        <v>51</v>
      </c>
      <c r="C323" s="92">
        <v>41712</v>
      </c>
      <c r="D323" s="75" t="s">
        <v>141</v>
      </c>
      <c r="E323" s="75" t="s">
        <v>327</v>
      </c>
      <c r="F323" s="326" t="s">
        <v>481</v>
      </c>
      <c r="G323" s="75"/>
      <c r="H323" s="74">
        <v>88704000</v>
      </c>
      <c r="I323" s="84">
        <f t="shared" si="7"/>
        <v>3</v>
      </c>
    </row>
    <row r="324" spans="1:9" s="91" customFormat="1" ht="19.5" customHeight="1">
      <c r="A324" s="324">
        <v>41729</v>
      </c>
      <c r="B324" s="82" t="s">
        <v>51</v>
      </c>
      <c r="C324" s="92">
        <v>41712</v>
      </c>
      <c r="D324" s="75" t="s">
        <v>503</v>
      </c>
      <c r="E324" s="75" t="s">
        <v>327</v>
      </c>
      <c r="F324" s="326" t="s">
        <v>481</v>
      </c>
      <c r="G324" s="75"/>
      <c r="H324" s="74">
        <v>4984320</v>
      </c>
      <c r="I324" s="84">
        <f t="shared" si="7"/>
        <v>3</v>
      </c>
    </row>
    <row r="325" spans="1:9" s="91" customFormat="1" ht="19.5" customHeight="1">
      <c r="A325" s="334">
        <v>41729</v>
      </c>
      <c r="B325" s="338" t="s">
        <v>51</v>
      </c>
      <c r="C325" s="339">
        <v>41712</v>
      </c>
      <c r="D325" s="95" t="s">
        <v>504</v>
      </c>
      <c r="E325" s="75" t="s">
        <v>327</v>
      </c>
      <c r="F325" s="326" t="s">
        <v>60</v>
      </c>
      <c r="G325" s="95"/>
      <c r="H325" s="78">
        <v>498432</v>
      </c>
      <c r="I325" s="84">
        <f t="shared" si="7"/>
        <v>3</v>
      </c>
    </row>
    <row r="326" spans="1:9" s="91" customFormat="1" ht="19.5" customHeight="1">
      <c r="A326" s="334">
        <v>41747</v>
      </c>
      <c r="B326" s="341" t="s">
        <v>108</v>
      </c>
      <c r="C326" s="339">
        <v>41747</v>
      </c>
      <c r="D326" s="95" t="s">
        <v>505</v>
      </c>
      <c r="E326" s="75" t="s">
        <v>327</v>
      </c>
      <c r="F326" s="326" t="s">
        <v>109</v>
      </c>
      <c r="G326" s="95">
        <v>111056278</v>
      </c>
      <c r="H326" s="78"/>
      <c r="I326" s="84">
        <f t="shared" si="7"/>
        <v>4</v>
      </c>
    </row>
    <row r="327" spans="1:9" s="138" customFormat="1" ht="19.5" customHeight="1">
      <c r="A327" s="334">
        <v>41774</v>
      </c>
      <c r="B327" s="341" t="s">
        <v>108</v>
      </c>
      <c r="C327" s="339">
        <v>41774</v>
      </c>
      <c r="D327" s="95" t="s">
        <v>505</v>
      </c>
      <c r="E327" s="75" t="s">
        <v>327</v>
      </c>
      <c r="F327" s="326" t="s">
        <v>109</v>
      </c>
      <c r="G327" s="95">
        <v>94186752</v>
      </c>
      <c r="H327" s="78"/>
      <c r="I327" s="84">
        <f t="shared" si="7"/>
        <v>5</v>
      </c>
    </row>
    <row r="328" spans="1:9" s="138" customFormat="1" ht="19.5" customHeight="1">
      <c r="A328" s="324">
        <f t="shared" ref="A328:A333" si="8">C328</f>
        <v>41824</v>
      </c>
      <c r="B328" s="76" t="s">
        <v>51</v>
      </c>
      <c r="C328" s="92">
        <v>41824</v>
      </c>
      <c r="D328" s="75" t="s">
        <v>506</v>
      </c>
      <c r="E328" s="75" t="s">
        <v>328</v>
      </c>
      <c r="F328" s="326" t="s">
        <v>481</v>
      </c>
      <c r="G328" s="75"/>
      <c r="H328" s="74">
        <v>4200000</v>
      </c>
      <c r="I328" s="84">
        <f t="shared" si="7"/>
        <v>7</v>
      </c>
    </row>
    <row r="329" spans="1:9" s="138" customFormat="1" ht="19.5" customHeight="1">
      <c r="A329" s="324">
        <f t="shared" si="8"/>
        <v>41824</v>
      </c>
      <c r="B329" s="76" t="s">
        <v>51</v>
      </c>
      <c r="C329" s="92">
        <v>41824</v>
      </c>
      <c r="D329" s="75" t="s">
        <v>507</v>
      </c>
      <c r="E329" s="75" t="s">
        <v>328</v>
      </c>
      <c r="F329" s="326" t="s">
        <v>60</v>
      </c>
      <c r="G329" s="75"/>
      <c r="H329" s="74">
        <v>420000</v>
      </c>
      <c r="I329" s="84">
        <f t="shared" si="7"/>
        <v>7</v>
      </c>
    </row>
    <row r="330" spans="1:9" s="138" customFormat="1" ht="19.5" customHeight="1">
      <c r="A330" s="324">
        <f t="shared" si="8"/>
        <v>41824</v>
      </c>
      <c r="B330" s="82" t="s">
        <v>51</v>
      </c>
      <c r="C330" s="92">
        <v>41824</v>
      </c>
      <c r="D330" s="75" t="s">
        <v>141</v>
      </c>
      <c r="E330" s="75" t="s">
        <v>328</v>
      </c>
      <c r="F330" s="326" t="s">
        <v>481</v>
      </c>
      <c r="G330" s="75"/>
      <c r="H330" s="74">
        <v>21330000</v>
      </c>
      <c r="I330" s="84">
        <f t="shared" si="7"/>
        <v>7</v>
      </c>
    </row>
    <row r="331" spans="1:9" s="138" customFormat="1" ht="19.5" customHeight="1">
      <c r="A331" s="324">
        <f t="shared" si="8"/>
        <v>41830</v>
      </c>
      <c r="B331" s="82" t="s">
        <v>51</v>
      </c>
      <c r="C331" s="92">
        <v>41830</v>
      </c>
      <c r="D331" s="75" t="s">
        <v>141</v>
      </c>
      <c r="E331" s="75" t="s">
        <v>328</v>
      </c>
      <c r="F331" s="326" t="s">
        <v>481</v>
      </c>
      <c r="G331" s="75"/>
      <c r="H331" s="74">
        <v>57388500</v>
      </c>
      <c r="I331" s="84">
        <f t="shared" si="7"/>
        <v>7</v>
      </c>
    </row>
    <row r="332" spans="1:9" s="91" customFormat="1" ht="19.5" customHeight="1">
      <c r="A332" s="324">
        <f t="shared" si="8"/>
        <v>41830</v>
      </c>
      <c r="B332" s="76" t="s">
        <v>51</v>
      </c>
      <c r="C332" s="92">
        <v>41830</v>
      </c>
      <c r="D332" s="75" t="s">
        <v>506</v>
      </c>
      <c r="E332" s="75" t="s">
        <v>328</v>
      </c>
      <c r="F332" s="326" t="s">
        <v>481</v>
      </c>
      <c r="G332" s="75"/>
      <c r="H332" s="74">
        <v>4400000</v>
      </c>
      <c r="I332" s="84">
        <f t="shared" si="7"/>
        <v>7</v>
      </c>
    </row>
    <row r="333" spans="1:9" s="91" customFormat="1" ht="19.5" customHeight="1">
      <c r="A333" s="324">
        <f t="shared" si="8"/>
        <v>41830</v>
      </c>
      <c r="B333" s="82" t="s">
        <v>51</v>
      </c>
      <c r="C333" s="92">
        <v>41830</v>
      </c>
      <c r="D333" s="75" t="s">
        <v>507</v>
      </c>
      <c r="E333" s="75" t="s">
        <v>328</v>
      </c>
      <c r="F333" s="326" t="s">
        <v>60</v>
      </c>
      <c r="G333" s="75"/>
      <c r="H333" s="74">
        <v>440000</v>
      </c>
      <c r="I333" s="84">
        <f t="shared" si="7"/>
        <v>7</v>
      </c>
    </row>
    <row r="334" spans="1:9" s="91" customFormat="1" ht="19.5" customHeight="1">
      <c r="A334" s="324">
        <v>41921</v>
      </c>
      <c r="B334" s="82" t="s">
        <v>108</v>
      </c>
      <c r="C334" s="92">
        <v>41921</v>
      </c>
      <c r="D334" s="75" t="s">
        <v>508</v>
      </c>
      <c r="E334" s="75" t="s">
        <v>328</v>
      </c>
      <c r="F334" s="326" t="s">
        <v>109</v>
      </c>
      <c r="G334" s="75">
        <v>88178500</v>
      </c>
      <c r="H334" s="74"/>
      <c r="I334" s="84">
        <f t="shared" ref="I334:I397" si="9">IF(A334&lt;&gt;"",MONTH(A334),"")</f>
        <v>10</v>
      </c>
    </row>
    <row r="335" spans="1:9" s="91" customFormat="1" ht="19.5" customHeight="1">
      <c r="A335" s="324">
        <v>41670</v>
      </c>
      <c r="B335" s="76" t="s">
        <v>51</v>
      </c>
      <c r="C335" s="92">
        <v>41634</v>
      </c>
      <c r="D335" s="75" t="s">
        <v>141</v>
      </c>
      <c r="E335" s="75" t="s">
        <v>142</v>
      </c>
      <c r="F335" s="326" t="s">
        <v>481</v>
      </c>
      <c r="G335" s="75"/>
      <c r="H335" s="74">
        <v>4328575</v>
      </c>
      <c r="I335" s="84">
        <f t="shared" si="9"/>
        <v>1</v>
      </c>
    </row>
    <row r="336" spans="1:9" s="91" customFormat="1" ht="19.5" customHeight="1">
      <c r="A336" s="324">
        <v>41670</v>
      </c>
      <c r="B336" s="341" t="s">
        <v>51</v>
      </c>
      <c r="C336" s="92">
        <v>41634</v>
      </c>
      <c r="D336" s="95" t="s">
        <v>509</v>
      </c>
      <c r="E336" s="75" t="s">
        <v>142</v>
      </c>
      <c r="F336" s="336" t="s">
        <v>481</v>
      </c>
      <c r="G336" s="75"/>
      <c r="H336" s="74">
        <v>1191220</v>
      </c>
      <c r="I336" s="84">
        <f t="shared" si="9"/>
        <v>1</v>
      </c>
    </row>
    <row r="337" spans="1:9" s="91" customFormat="1" ht="19.5" customHeight="1">
      <c r="A337" s="324">
        <v>41670</v>
      </c>
      <c r="B337" s="341" t="s">
        <v>51</v>
      </c>
      <c r="C337" s="92">
        <v>41634</v>
      </c>
      <c r="D337" s="95" t="s">
        <v>510</v>
      </c>
      <c r="E337" s="75" t="s">
        <v>142</v>
      </c>
      <c r="F337" s="336" t="s">
        <v>60</v>
      </c>
      <c r="G337" s="75"/>
      <c r="H337" s="74">
        <v>119122</v>
      </c>
      <c r="I337" s="84">
        <f t="shared" si="9"/>
        <v>1</v>
      </c>
    </row>
    <row r="338" spans="1:9" s="91" customFormat="1" ht="19.5" customHeight="1">
      <c r="A338" s="324">
        <v>41670</v>
      </c>
      <c r="B338" s="341" t="s">
        <v>51</v>
      </c>
      <c r="C338" s="339">
        <v>41639</v>
      </c>
      <c r="D338" s="95" t="s">
        <v>141</v>
      </c>
      <c r="E338" s="75" t="s">
        <v>142</v>
      </c>
      <c r="F338" s="326" t="s">
        <v>481</v>
      </c>
      <c r="G338" s="95"/>
      <c r="H338" s="78">
        <v>14794500</v>
      </c>
      <c r="I338" s="84">
        <f t="shared" si="9"/>
        <v>1</v>
      </c>
    </row>
    <row r="339" spans="1:9" s="91" customFormat="1" ht="19.5" customHeight="1">
      <c r="A339" s="324">
        <v>41670</v>
      </c>
      <c r="B339" s="341" t="s">
        <v>51</v>
      </c>
      <c r="C339" s="339">
        <v>41639</v>
      </c>
      <c r="D339" s="95" t="s">
        <v>509</v>
      </c>
      <c r="E339" s="75" t="s">
        <v>142</v>
      </c>
      <c r="F339" s="336" t="s">
        <v>481</v>
      </c>
      <c r="G339" s="95"/>
      <c r="H339" s="78">
        <v>3510955</v>
      </c>
      <c r="I339" s="84">
        <f t="shared" si="9"/>
        <v>1</v>
      </c>
    </row>
    <row r="340" spans="1:9" s="91" customFormat="1" ht="19.5" customHeight="1">
      <c r="A340" s="324">
        <v>41670</v>
      </c>
      <c r="B340" s="341" t="s">
        <v>51</v>
      </c>
      <c r="C340" s="339">
        <v>41639</v>
      </c>
      <c r="D340" s="95" t="s">
        <v>510</v>
      </c>
      <c r="E340" s="75" t="s">
        <v>142</v>
      </c>
      <c r="F340" s="336" t="s">
        <v>60</v>
      </c>
      <c r="G340" s="95"/>
      <c r="H340" s="78">
        <v>351096</v>
      </c>
      <c r="I340" s="84">
        <f t="shared" si="9"/>
        <v>1</v>
      </c>
    </row>
    <row r="341" spans="1:9" s="91" customFormat="1" ht="19.5" customHeight="1">
      <c r="A341" s="324">
        <v>41670</v>
      </c>
      <c r="B341" s="341" t="s">
        <v>51</v>
      </c>
      <c r="C341" s="339">
        <v>41639</v>
      </c>
      <c r="D341" s="95" t="s">
        <v>511</v>
      </c>
      <c r="E341" s="75" t="s">
        <v>142</v>
      </c>
      <c r="F341" s="336" t="s">
        <v>481</v>
      </c>
      <c r="G341" s="95"/>
      <c r="H341" s="78">
        <v>700000</v>
      </c>
      <c r="I341" s="84">
        <f t="shared" si="9"/>
        <v>1</v>
      </c>
    </row>
    <row r="342" spans="1:9" s="91" customFormat="1" ht="19.5" customHeight="1">
      <c r="A342" s="324">
        <v>41670</v>
      </c>
      <c r="B342" s="341" t="s">
        <v>51</v>
      </c>
      <c r="C342" s="339">
        <v>41639</v>
      </c>
      <c r="D342" s="95" t="s">
        <v>512</v>
      </c>
      <c r="E342" s="75" t="s">
        <v>142</v>
      </c>
      <c r="F342" s="336" t="s">
        <v>60</v>
      </c>
      <c r="G342" s="95"/>
      <c r="H342" s="78">
        <v>70000</v>
      </c>
      <c r="I342" s="84">
        <f t="shared" si="9"/>
        <v>1</v>
      </c>
    </row>
    <row r="343" spans="1:9" s="91" customFormat="1" ht="19.5" customHeight="1">
      <c r="A343" s="324">
        <v>41670</v>
      </c>
      <c r="B343" s="341" t="s">
        <v>51</v>
      </c>
      <c r="C343" s="339">
        <v>41641</v>
      </c>
      <c r="D343" s="95" t="s">
        <v>513</v>
      </c>
      <c r="E343" s="75" t="s">
        <v>142</v>
      </c>
      <c r="F343" s="326" t="s">
        <v>481</v>
      </c>
      <c r="G343" s="95"/>
      <c r="H343" s="78">
        <v>4181818</v>
      </c>
      <c r="I343" s="84">
        <f t="shared" si="9"/>
        <v>1</v>
      </c>
    </row>
    <row r="344" spans="1:9" s="91" customFormat="1" ht="19.5" customHeight="1">
      <c r="A344" s="324">
        <v>41670</v>
      </c>
      <c r="B344" s="341" t="s">
        <v>51</v>
      </c>
      <c r="C344" s="339">
        <v>41641</v>
      </c>
      <c r="D344" s="95" t="s">
        <v>514</v>
      </c>
      <c r="E344" s="75" t="s">
        <v>142</v>
      </c>
      <c r="F344" s="326" t="s">
        <v>60</v>
      </c>
      <c r="G344" s="95"/>
      <c r="H344" s="78">
        <v>418182</v>
      </c>
      <c r="I344" s="84">
        <f t="shared" si="9"/>
        <v>1</v>
      </c>
    </row>
    <row r="345" spans="1:9" s="91" customFormat="1" ht="19.5" customHeight="1">
      <c r="A345" s="324">
        <v>41670</v>
      </c>
      <c r="B345" s="341" t="s">
        <v>51</v>
      </c>
      <c r="C345" s="339">
        <v>41641</v>
      </c>
      <c r="D345" s="95" t="s">
        <v>513</v>
      </c>
      <c r="E345" s="75" t="s">
        <v>142</v>
      </c>
      <c r="F345" s="326" t="s">
        <v>481</v>
      </c>
      <c r="G345" s="95"/>
      <c r="H345" s="78">
        <v>4181818</v>
      </c>
      <c r="I345" s="84">
        <f t="shared" si="9"/>
        <v>1</v>
      </c>
    </row>
    <row r="346" spans="1:9" s="91" customFormat="1" ht="19.5" customHeight="1">
      <c r="A346" s="324">
        <v>41670</v>
      </c>
      <c r="B346" s="341" t="s">
        <v>51</v>
      </c>
      <c r="C346" s="339">
        <v>41641</v>
      </c>
      <c r="D346" s="95" t="s">
        <v>514</v>
      </c>
      <c r="E346" s="75" t="s">
        <v>142</v>
      </c>
      <c r="F346" s="336" t="s">
        <v>60</v>
      </c>
      <c r="G346" s="95"/>
      <c r="H346" s="78">
        <v>418182</v>
      </c>
      <c r="I346" s="84">
        <f t="shared" si="9"/>
        <v>1</v>
      </c>
    </row>
    <row r="347" spans="1:9" s="91" customFormat="1" ht="19.5" customHeight="1">
      <c r="A347" s="324">
        <v>41698</v>
      </c>
      <c r="B347" s="341" t="s">
        <v>51</v>
      </c>
      <c r="C347" s="339">
        <v>41645</v>
      </c>
      <c r="D347" s="95" t="s">
        <v>513</v>
      </c>
      <c r="E347" s="75" t="s">
        <v>142</v>
      </c>
      <c r="F347" s="326" t="s">
        <v>481</v>
      </c>
      <c r="G347" s="95"/>
      <c r="H347" s="78">
        <v>4786364</v>
      </c>
      <c r="I347" s="84">
        <f t="shared" si="9"/>
        <v>2</v>
      </c>
    </row>
    <row r="348" spans="1:9" s="91" customFormat="1" ht="19.5" customHeight="1">
      <c r="A348" s="324">
        <v>41698</v>
      </c>
      <c r="B348" s="341" t="s">
        <v>51</v>
      </c>
      <c r="C348" s="339">
        <v>41645</v>
      </c>
      <c r="D348" s="95" t="s">
        <v>514</v>
      </c>
      <c r="E348" s="75" t="s">
        <v>142</v>
      </c>
      <c r="F348" s="336" t="s">
        <v>60</v>
      </c>
      <c r="G348" s="95"/>
      <c r="H348" s="78">
        <v>478636</v>
      </c>
      <c r="I348" s="84">
        <f t="shared" si="9"/>
        <v>2</v>
      </c>
    </row>
    <row r="349" spans="1:9" s="91" customFormat="1" ht="19.5" customHeight="1">
      <c r="A349" s="324">
        <v>41670</v>
      </c>
      <c r="B349" s="341" t="s">
        <v>51</v>
      </c>
      <c r="C349" s="339">
        <v>41652</v>
      </c>
      <c r="D349" s="95" t="s">
        <v>141</v>
      </c>
      <c r="E349" s="75" t="s">
        <v>142</v>
      </c>
      <c r="F349" s="336" t="s">
        <v>481</v>
      </c>
      <c r="G349" s="95"/>
      <c r="H349" s="78">
        <v>14780500</v>
      </c>
      <c r="I349" s="84">
        <f t="shared" si="9"/>
        <v>1</v>
      </c>
    </row>
    <row r="350" spans="1:9" s="91" customFormat="1" ht="19.5" customHeight="1">
      <c r="A350" s="324">
        <v>41670</v>
      </c>
      <c r="B350" s="341" t="s">
        <v>51</v>
      </c>
      <c r="C350" s="339">
        <v>41652</v>
      </c>
      <c r="D350" s="95" t="s">
        <v>509</v>
      </c>
      <c r="E350" s="75" t="s">
        <v>142</v>
      </c>
      <c r="F350" s="326" t="s">
        <v>481</v>
      </c>
      <c r="G350" s="95"/>
      <c r="H350" s="78">
        <v>3508295</v>
      </c>
      <c r="I350" s="84">
        <f t="shared" si="9"/>
        <v>1</v>
      </c>
    </row>
    <row r="351" spans="1:9" s="91" customFormat="1" ht="19.5" customHeight="1">
      <c r="A351" s="324">
        <v>41670</v>
      </c>
      <c r="B351" s="341" t="s">
        <v>51</v>
      </c>
      <c r="C351" s="339">
        <v>41652</v>
      </c>
      <c r="D351" s="95" t="s">
        <v>510</v>
      </c>
      <c r="E351" s="75" t="s">
        <v>142</v>
      </c>
      <c r="F351" s="336" t="s">
        <v>60</v>
      </c>
      <c r="G351" s="95"/>
      <c r="H351" s="78">
        <v>350830</v>
      </c>
      <c r="I351" s="84">
        <f t="shared" si="9"/>
        <v>1</v>
      </c>
    </row>
    <row r="352" spans="1:9" s="91" customFormat="1" ht="19.5" customHeight="1">
      <c r="A352" s="324">
        <v>41670</v>
      </c>
      <c r="B352" s="341" t="s">
        <v>51</v>
      </c>
      <c r="C352" s="339">
        <v>41653</v>
      </c>
      <c r="D352" s="95" t="s">
        <v>513</v>
      </c>
      <c r="E352" s="75" t="s">
        <v>142</v>
      </c>
      <c r="F352" s="326" t="s">
        <v>481</v>
      </c>
      <c r="G352" s="95"/>
      <c r="H352" s="78">
        <v>4331818</v>
      </c>
      <c r="I352" s="84">
        <f t="shared" si="9"/>
        <v>1</v>
      </c>
    </row>
    <row r="353" spans="1:9" s="91" customFormat="1" ht="19.5" customHeight="1">
      <c r="A353" s="324">
        <v>41670</v>
      </c>
      <c r="B353" s="341" t="s">
        <v>51</v>
      </c>
      <c r="C353" s="339">
        <v>41653</v>
      </c>
      <c r="D353" s="95" t="s">
        <v>514</v>
      </c>
      <c r="E353" s="75" t="s">
        <v>142</v>
      </c>
      <c r="F353" s="336" t="s">
        <v>60</v>
      </c>
      <c r="G353" s="95"/>
      <c r="H353" s="78">
        <v>433182</v>
      </c>
      <c r="I353" s="84">
        <f t="shared" si="9"/>
        <v>1</v>
      </c>
    </row>
    <row r="354" spans="1:9" s="91" customFormat="1" ht="19.5" customHeight="1">
      <c r="A354" s="324">
        <v>41670</v>
      </c>
      <c r="B354" s="341" t="s">
        <v>51</v>
      </c>
      <c r="C354" s="339">
        <v>41661</v>
      </c>
      <c r="D354" s="95" t="s">
        <v>513</v>
      </c>
      <c r="E354" s="75" t="s">
        <v>142</v>
      </c>
      <c r="F354" s="326" t="s">
        <v>481</v>
      </c>
      <c r="G354" s="95"/>
      <c r="H354" s="78">
        <v>4300000</v>
      </c>
      <c r="I354" s="84">
        <f t="shared" si="9"/>
        <v>1</v>
      </c>
    </row>
    <row r="355" spans="1:9" s="91" customFormat="1" ht="19.5" customHeight="1">
      <c r="A355" s="324">
        <v>41670</v>
      </c>
      <c r="B355" s="341" t="s">
        <v>51</v>
      </c>
      <c r="C355" s="339">
        <v>41661</v>
      </c>
      <c r="D355" s="95" t="s">
        <v>514</v>
      </c>
      <c r="E355" s="75" t="s">
        <v>142</v>
      </c>
      <c r="F355" s="336" t="s">
        <v>60</v>
      </c>
      <c r="G355" s="95"/>
      <c r="H355" s="78">
        <v>430000</v>
      </c>
      <c r="I355" s="84">
        <f t="shared" si="9"/>
        <v>1</v>
      </c>
    </row>
    <row r="356" spans="1:9" s="91" customFormat="1" ht="19.5" customHeight="1">
      <c r="A356" s="324">
        <v>41670</v>
      </c>
      <c r="B356" s="341" t="s">
        <v>51</v>
      </c>
      <c r="C356" s="339">
        <v>41661</v>
      </c>
      <c r="D356" s="95" t="s">
        <v>141</v>
      </c>
      <c r="E356" s="75" t="s">
        <v>142</v>
      </c>
      <c r="F356" s="336" t="s">
        <v>481</v>
      </c>
      <c r="G356" s="95"/>
      <c r="H356" s="78">
        <v>31665000</v>
      </c>
      <c r="I356" s="84">
        <f t="shared" si="9"/>
        <v>1</v>
      </c>
    </row>
    <row r="357" spans="1:9" s="91" customFormat="1" ht="19.5" customHeight="1">
      <c r="A357" s="324">
        <v>41670</v>
      </c>
      <c r="B357" s="341" t="s">
        <v>51</v>
      </c>
      <c r="C357" s="339">
        <v>41661</v>
      </c>
      <c r="D357" s="95" t="s">
        <v>515</v>
      </c>
      <c r="E357" s="75" t="s">
        <v>142</v>
      </c>
      <c r="F357" s="336" t="s">
        <v>481</v>
      </c>
      <c r="G357" s="95"/>
      <c r="H357" s="78">
        <v>4200890</v>
      </c>
      <c r="I357" s="84">
        <f t="shared" si="9"/>
        <v>1</v>
      </c>
    </row>
    <row r="358" spans="1:9" s="91" customFormat="1" ht="19.5" customHeight="1">
      <c r="A358" s="324">
        <v>41670</v>
      </c>
      <c r="B358" s="341" t="s">
        <v>51</v>
      </c>
      <c r="C358" s="339">
        <v>41661</v>
      </c>
      <c r="D358" s="95" t="s">
        <v>516</v>
      </c>
      <c r="E358" s="75" t="s">
        <v>142</v>
      </c>
      <c r="F358" s="336" t="s">
        <v>60</v>
      </c>
      <c r="G358" s="95"/>
      <c r="H358" s="78">
        <v>420089</v>
      </c>
      <c r="I358" s="84">
        <f t="shared" si="9"/>
        <v>1</v>
      </c>
    </row>
    <row r="359" spans="1:9" s="91" customFormat="1" ht="19.5" customHeight="1">
      <c r="A359" s="334">
        <v>41670</v>
      </c>
      <c r="B359" s="341" t="s">
        <v>51</v>
      </c>
      <c r="C359" s="339">
        <v>41661</v>
      </c>
      <c r="D359" s="95" t="s">
        <v>517</v>
      </c>
      <c r="E359" s="75" t="s">
        <v>142</v>
      </c>
      <c r="F359" s="326" t="s">
        <v>481</v>
      </c>
      <c r="G359" s="95"/>
      <c r="H359" s="78">
        <v>9621305</v>
      </c>
      <c r="I359" s="84">
        <f t="shared" si="9"/>
        <v>1</v>
      </c>
    </row>
    <row r="360" spans="1:9" s="91" customFormat="1" ht="19.5" customHeight="1">
      <c r="A360" s="334">
        <v>41670</v>
      </c>
      <c r="B360" s="341" t="s">
        <v>51</v>
      </c>
      <c r="C360" s="339">
        <v>41661</v>
      </c>
      <c r="D360" s="95" t="s">
        <v>518</v>
      </c>
      <c r="E360" s="75" t="s">
        <v>142</v>
      </c>
      <c r="F360" s="336" t="s">
        <v>60</v>
      </c>
      <c r="G360" s="95"/>
      <c r="H360" s="78">
        <v>962130</v>
      </c>
      <c r="I360" s="84">
        <f t="shared" si="9"/>
        <v>1</v>
      </c>
    </row>
    <row r="361" spans="1:9" s="91" customFormat="1" ht="19.5" customHeight="1">
      <c r="A361" s="334">
        <v>41698</v>
      </c>
      <c r="B361" s="341" t="s">
        <v>51</v>
      </c>
      <c r="C361" s="339">
        <v>41684</v>
      </c>
      <c r="D361" s="95" t="s">
        <v>141</v>
      </c>
      <c r="E361" s="75" t="s">
        <v>142</v>
      </c>
      <c r="F361" s="326" t="s">
        <v>481</v>
      </c>
      <c r="G361" s="95"/>
      <c r="H361" s="78">
        <v>99311000</v>
      </c>
      <c r="I361" s="84">
        <f t="shared" si="9"/>
        <v>2</v>
      </c>
    </row>
    <row r="362" spans="1:9" s="91" customFormat="1" ht="19.5" customHeight="1">
      <c r="A362" s="334">
        <v>41695</v>
      </c>
      <c r="B362" s="341" t="s">
        <v>108</v>
      </c>
      <c r="C362" s="339">
        <v>41695</v>
      </c>
      <c r="D362" s="95" t="s">
        <v>519</v>
      </c>
      <c r="E362" s="75" t="s">
        <v>142</v>
      </c>
      <c r="F362" s="326" t="s">
        <v>109</v>
      </c>
      <c r="G362" s="95">
        <v>150000000</v>
      </c>
      <c r="H362" s="78"/>
      <c r="I362" s="84">
        <f t="shared" si="9"/>
        <v>2</v>
      </c>
    </row>
    <row r="363" spans="1:9" s="91" customFormat="1" ht="19.5" customHeight="1">
      <c r="A363" s="334">
        <v>41729</v>
      </c>
      <c r="B363" s="341" t="s">
        <v>51</v>
      </c>
      <c r="C363" s="339">
        <v>41719</v>
      </c>
      <c r="D363" s="95" t="s">
        <v>520</v>
      </c>
      <c r="E363" s="75" t="s">
        <v>142</v>
      </c>
      <c r="F363" s="336" t="s">
        <v>481</v>
      </c>
      <c r="G363" s="95"/>
      <c r="H363" s="78">
        <v>23232000</v>
      </c>
      <c r="I363" s="84">
        <f t="shared" si="9"/>
        <v>3</v>
      </c>
    </row>
    <row r="364" spans="1:9" s="91" customFormat="1" ht="19.5" customHeight="1">
      <c r="A364" s="334">
        <v>41729</v>
      </c>
      <c r="B364" s="341" t="s">
        <v>51</v>
      </c>
      <c r="C364" s="339">
        <v>41719</v>
      </c>
      <c r="D364" s="95" t="s">
        <v>521</v>
      </c>
      <c r="E364" s="75" t="s">
        <v>142</v>
      </c>
      <c r="F364" s="336" t="s">
        <v>481</v>
      </c>
      <c r="G364" s="95"/>
      <c r="H364" s="78">
        <v>4980480</v>
      </c>
      <c r="I364" s="84">
        <f t="shared" si="9"/>
        <v>3</v>
      </c>
    </row>
    <row r="365" spans="1:9" s="91" customFormat="1" ht="19.5" customHeight="1">
      <c r="A365" s="334">
        <v>41729</v>
      </c>
      <c r="B365" s="341" t="s">
        <v>51</v>
      </c>
      <c r="C365" s="339">
        <v>41719</v>
      </c>
      <c r="D365" s="95" t="s">
        <v>522</v>
      </c>
      <c r="E365" s="75" t="s">
        <v>142</v>
      </c>
      <c r="F365" s="326" t="s">
        <v>60</v>
      </c>
      <c r="G365" s="95"/>
      <c r="H365" s="78">
        <v>498048</v>
      </c>
      <c r="I365" s="84">
        <f t="shared" si="9"/>
        <v>3</v>
      </c>
    </row>
    <row r="366" spans="1:9" s="91" customFormat="1" ht="19.5" customHeight="1">
      <c r="A366" s="334">
        <v>41724</v>
      </c>
      <c r="B366" s="341" t="s">
        <v>108</v>
      </c>
      <c r="C366" s="339">
        <v>41724</v>
      </c>
      <c r="D366" s="95" t="s">
        <v>519</v>
      </c>
      <c r="E366" s="75" t="s">
        <v>142</v>
      </c>
      <c r="F366" s="336" t="s">
        <v>109</v>
      </c>
      <c r="G366" s="95">
        <v>40000000</v>
      </c>
      <c r="H366" s="78"/>
      <c r="I366" s="84">
        <f t="shared" si="9"/>
        <v>3</v>
      </c>
    </row>
    <row r="367" spans="1:9" s="91" customFormat="1" ht="19.5" customHeight="1">
      <c r="A367" s="334">
        <v>41729</v>
      </c>
      <c r="B367" s="341" t="s">
        <v>51</v>
      </c>
      <c r="C367" s="339">
        <v>41726</v>
      </c>
      <c r="D367" s="95" t="s">
        <v>141</v>
      </c>
      <c r="E367" s="75" t="s">
        <v>142</v>
      </c>
      <c r="F367" s="336" t="s">
        <v>481</v>
      </c>
      <c r="G367" s="95"/>
      <c r="H367" s="78">
        <v>60206250</v>
      </c>
      <c r="I367" s="84">
        <f t="shared" si="9"/>
        <v>3</v>
      </c>
    </row>
    <row r="368" spans="1:9" s="91" customFormat="1" ht="19.5" customHeight="1">
      <c r="A368" s="334">
        <v>41729</v>
      </c>
      <c r="B368" s="341" t="s">
        <v>51</v>
      </c>
      <c r="C368" s="339">
        <v>41726</v>
      </c>
      <c r="D368" s="95" t="s">
        <v>513</v>
      </c>
      <c r="E368" s="75" t="s">
        <v>142</v>
      </c>
      <c r="F368" s="326" t="s">
        <v>481</v>
      </c>
      <c r="G368" s="95"/>
      <c r="H368" s="78">
        <v>5395375</v>
      </c>
      <c r="I368" s="84">
        <f t="shared" si="9"/>
        <v>3</v>
      </c>
    </row>
    <row r="369" spans="1:9" s="91" customFormat="1" ht="19.5" customHeight="1">
      <c r="A369" s="334">
        <v>41729</v>
      </c>
      <c r="B369" s="341" t="s">
        <v>51</v>
      </c>
      <c r="C369" s="339">
        <v>41726</v>
      </c>
      <c r="D369" s="95" t="s">
        <v>514</v>
      </c>
      <c r="E369" s="75" t="s">
        <v>142</v>
      </c>
      <c r="F369" s="336" t="s">
        <v>60</v>
      </c>
      <c r="G369" s="95"/>
      <c r="H369" s="78">
        <v>539538</v>
      </c>
      <c r="I369" s="84">
        <f t="shared" si="9"/>
        <v>3</v>
      </c>
    </row>
    <row r="370" spans="1:9" s="91" customFormat="1" ht="19.5" customHeight="1">
      <c r="A370" s="334">
        <v>41759</v>
      </c>
      <c r="B370" s="341" t="s">
        <v>51</v>
      </c>
      <c r="C370" s="339">
        <v>41730</v>
      </c>
      <c r="D370" s="95" t="s">
        <v>513</v>
      </c>
      <c r="E370" s="75" t="s">
        <v>142</v>
      </c>
      <c r="F370" s="326" t="s">
        <v>481</v>
      </c>
      <c r="G370" s="95"/>
      <c r="H370" s="78">
        <v>4627273</v>
      </c>
      <c r="I370" s="84">
        <f t="shared" si="9"/>
        <v>4</v>
      </c>
    </row>
    <row r="371" spans="1:9" s="91" customFormat="1" ht="19.5" customHeight="1">
      <c r="A371" s="334">
        <v>41759</v>
      </c>
      <c r="B371" s="341" t="s">
        <v>51</v>
      </c>
      <c r="C371" s="339">
        <v>41730</v>
      </c>
      <c r="D371" s="95" t="s">
        <v>514</v>
      </c>
      <c r="E371" s="75" t="s">
        <v>142</v>
      </c>
      <c r="F371" s="336" t="s">
        <v>60</v>
      </c>
      <c r="G371" s="95"/>
      <c r="H371" s="78">
        <v>462727</v>
      </c>
      <c r="I371" s="84">
        <f t="shared" si="9"/>
        <v>4</v>
      </c>
    </row>
    <row r="372" spans="1:9" s="91" customFormat="1" ht="19.5" customHeight="1">
      <c r="A372" s="334">
        <v>41759</v>
      </c>
      <c r="B372" s="341" t="s">
        <v>51</v>
      </c>
      <c r="C372" s="339">
        <v>41730</v>
      </c>
      <c r="D372" s="95" t="s">
        <v>513</v>
      </c>
      <c r="E372" s="75" t="s">
        <v>142</v>
      </c>
      <c r="F372" s="326" t="s">
        <v>481</v>
      </c>
      <c r="G372" s="95"/>
      <c r="H372" s="78">
        <v>4745454</v>
      </c>
      <c r="I372" s="84">
        <f t="shared" si="9"/>
        <v>4</v>
      </c>
    </row>
    <row r="373" spans="1:9" s="91" customFormat="1" ht="19.5" customHeight="1">
      <c r="A373" s="334">
        <v>41759</v>
      </c>
      <c r="B373" s="341" t="s">
        <v>51</v>
      </c>
      <c r="C373" s="339">
        <v>41730</v>
      </c>
      <c r="D373" s="95" t="s">
        <v>514</v>
      </c>
      <c r="E373" s="75" t="s">
        <v>142</v>
      </c>
      <c r="F373" s="336" t="s">
        <v>60</v>
      </c>
      <c r="G373" s="95"/>
      <c r="H373" s="78">
        <v>474545</v>
      </c>
      <c r="I373" s="84">
        <f t="shared" si="9"/>
        <v>4</v>
      </c>
    </row>
    <row r="374" spans="1:9" s="91" customFormat="1" ht="19.5" customHeight="1">
      <c r="A374" s="334">
        <v>41759</v>
      </c>
      <c r="B374" s="341" t="s">
        <v>51</v>
      </c>
      <c r="C374" s="339">
        <v>41730</v>
      </c>
      <c r="D374" s="95" t="s">
        <v>513</v>
      </c>
      <c r="E374" s="75" t="s">
        <v>142</v>
      </c>
      <c r="F374" s="326" t="s">
        <v>481</v>
      </c>
      <c r="G374" s="95"/>
      <c r="H374" s="78">
        <v>4686364</v>
      </c>
      <c r="I374" s="84">
        <f t="shared" si="9"/>
        <v>4</v>
      </c>
    </row>
    <row r="375" spans="1:9" s="91" customFormat="1" ht="19.5" customHeight="1">
      <c r="A375" s="334">
        <v>41759</v>
      </c>
      <c r="B375" s="341" t="s">
        <v>51</v>
      </c>
      <c r="C375" s="339">
        <v>41730</v>
      </c>
      <c r="D375" s="95" t="s">
        <v>514</v>
      </c>
      <c r="E375" s="75" t="s">
        <v>142</v>
      </c>
      <c r="F375" s="336" t="s">
        <v>60</v>
      </c>
      <c r="G375" s="95"/>
      <c r="H375" s="78">
        <v>468636</v>
      </c>
      <c r="I375" s="84">
        <f t="shared" si="9"/>
        <v>4</v>
      </c>
    </row>
    <row r="376" spans="1:9" s="91" customFormat="1" ht="19.5" customHeight="1">
      <c r="A376" s="334">
        <v>41759</v>
      </c>
      <c r="B376" s="341" t="s">
        <v>51</v>
      </c>
      <c r="C376" s="339">
        <v>41736</v>
      </c>
      <c r="D376" s="95" t="s">
        <v>141</v>
      </c>
      <c r="E376" s="75" t="s">
        <v>142</v>
      </c>
      <c r="F376" s="336" t="s">
        <v>481</v>
      </c>
      <c r="G376" s="95"/>
      <c r="H376" s="78">
        <v>909235</v>
      </c>
      <c r="I376" s="84">
        <f t="shared" si="9"/>
        <v>4</v>
      </c>
    </row>
    <row r="377" spans="1:9" s="91" customFormat="1" ht="19.5" customHeight="1">
      <c r="A377" s="334">
        <v>41759</v>
      </c>
      <c r="B377" s="341" t="s">
        <v>51</v>
      </c>
      <c r="C377" s="339">
        <v>41736</v>
      </c>
      <c r="D377" s="95" t="s">
        <v>513</v>
      </c>
      <c r="E377" s="75" t="s">
        <v>142</v>
      </c>
      <c r="F377" s="326" t="s">
        <v>481</v>
      </c>
      <c r="G377" s="95"/>
      <c r="H377" s="78">
        <v>1503510</v>
      </c>
      <c r="I377" s="84">
        <f t="shared" si="9"/>
        <v>4</v>
      </c>
    </row>
    <row r="378" spans="1:9" s="91" customFormat="1" ht="19.5" customHeight="1">
      <c r="A378" s="334">
        <v>41759</v>
      </c>
      <c r="B378" s="341" t="s">
        <v>51</v>
      </c>
      <c r="C378" s="339">
        <v>41736</v>
      </c>
      <c r="D378" s="95" t="s">
        <v>514</v>
      </c>
      <c r="E378" s="75" t="s">
        <v>142</v>
      </c>
      <c r="F378" s="336" t="s">
        <v>60</v>
      </c>
      <c r="G378" s="95"/>
      <c r="H378" s="78">
        <v>150351</v>
      </c>
      <c r="I378" s="84">
        <f t="shared" si="9"/>
        <v>4</v>
      </c>
    </row>
    <row r="379" spans="1:9" s="91" customFormat="1" ht="19.5" customHeight="1">
      <c r="A379" s="334">
        <v>41747</v>
      </c>
      <c r="B379" s="341" t="s">
        <v>108</v>
      </c>
      <c r="C379" s="339">
        <v>41747</v>
      </c>
      <c r="D379" s="95" t="s">
        <v>519</v>
      </c>
      <c r="E379" s="75" t="s">
        <v>142</v>
      </c>
      <c r="F379" s="326" t="s">
        <v>109</v>
      </c>
      <c r="G379" s="95">
        <v>50000000</v>
      </c>
      <c r="H379" s="78"/>
      <c r="I379" s="84">
        <f t="shared" si="9"/>
        <v>4</v>
      </c>
    </row>
    <row r="380" spans="1:9" s="91" customFormat="1" ht="19.5" customHeight="1">
      <c r="A380" s="334">
        <v>41759</v>
      </c>
      <c r="B380" s="341" t="s">
        <v>51</v>
      </c>
      <c r="C380" s="339">
        <v>41755</v>
      </c>
      <c r="D380" s="95" t="s">
        <v>141</v>
      </c>
      <c r="E380" s="75" t="s">
        <v>142</v>
      </c>
      <c r="F380" s="326" t="s">
        <v>481</v>
      </c>
      <c r="G380" s="95"/>
      <c r="H380" s="78">
        <v>86612500</v>
      </c>
      <c r="I380" s="84">
        <f t="shared" si="9"/>
        <v>4</v>
      </c>
    </row>
    <row r="381" spans="1:9" s="91" customFormat="1" ht="19.5" customHeight="1">
      <c r="A381" s="334">
        <v>41759</v>
      </c>
      <c r="B381" s="341" t="s">
        <v>51</v>
      </c>
      <c r="C381" s="339">
        <v>41755</v>
      </c>
      <c r="D381" s="95" t="s">
        <v>513</v>
      </c>
      <c r="E381" s="75" t="s">
        <v>142</v>
      </c>
      <c r="F381" s="336" t="s">
        <v>481</v>
      </c>
      <c r="G381" s="95"/>
      <c r="H381" s="78">
        <v>5612250</v>
      </c>
      <c r="I381" s="84">
        <f t="shared" si="9"/>
        <v>4</v>
      </c>
    </row>
    <row r="382" spans="1:9" s="91" customFormat="1" ht="19.5" customHeight="1">
      <c r="A382" s="334">
        <v>41759</v>
      </c>
      <c r="B382" s="341" t="s">
        <v>51</v>
      </c>
      <c r="C382" s="339">
        <v>41755</v>
      </c>
      <c r="D382" s="95" t="s">
        <v>514</v>
      </c>
      <c r="E382" s="75" t="s">
        <v>142</v>
      </c>
      <c r="F382" s="326" t="s">
        <v>60</v>
      </c>
      <c r="G382" s="95"/>
      <c r="H382" s="78">
        <v>561225</v>
      </c>
      <c r="I382" s="84">
        <f t="shared" si="9"/>
        <v>4</v>
      </c>
    </row>
    <row r="383" spans="1:9" s="91" customFormat="1" ht="19.5" customHeight="1">
      <c r="A383" s="334">
        <v>41790</v>
      </c>
      <c r="B383" s="341" t="s">
        <v>51</v>
      </c>
      <c r="C383" s="339">
        <v>41764</v>
      </c>
      <c r="D383" s="95" t="s">
        <v>513</v>
      </c>
      <c r="E383" s="75" t="s">
        <v>142</v>
      </c>
      <c r="F383" s="336" t="s">
        <v>481</v>
      </c>
      <c r="G383" s="95"/>
      <c r="H383" s="78">
        <v>4745455</v>
      </c>
      <c r="I383" s="84">
        <f t="shared" si="9"/>
        <v>5</v>
      </c>
    </row>
    <row r="384" spans="1:9" s="91" customFormat="1" ht="19.5" customHeight="1">
      <c r="A384" s="334">
        <v>41790</v>
      </c>
      <c r="B384" s="341" t="s">
        <v>51</v>
      </c>
      <c r="C384" s="339">
        <v>41764</v>
      </c>
      <c r="D384" s="95" t="s">
        <v>514</v>
      </c>
      <c r="E384" s="75" t="s">
        <v>142</v>
      </c>
      <c r="F384" s="336" t="s">
        <v>60</v>
      </c>
      <c r="G384" s="95"/>
      <c r="H384" s="78">
        <v>474546</v>
      </c>
      <c r="I384" s="84">
        <f t="shared" si="9"/>
        <v>5</v>
      </c>
    </row>
    <row r="385" spans="1:9" s="91" customFormat="1" ht="19.5" customHeight="1">
      <c r="A385" s="334">
        <v>41790</v>
      </c>
      <c r="B385" s="341" t="s">
        <v>51</v>
      </c>
      <c r="C385" s="339">
        <v>41768</v>
      </c>
      <c r="D385" s="95" t="s">
        <v>141</v>
      </c>
      <c r="E385" s="75" t="s">
        <v>142</v>
      </c>
      <c r="F385" s="326" t="s">
        <v>481</v>
      </c>
      <c r="G385" s="95"/>
      <c r="H385" s="78">
        <v>4836480</v>
      </c>
      <c r="I385" s="84">
        <f t="shared" si="9"/>
        <v>5</v>
      </c>
    </row>
    <row r="386" spans="1:9" s="91" customFormat="1" ht="19.5" customHeight="1">
      <c r="A386" s="334">
        <v>41790</v>
      </c>
      <c r="B386" s="341" t="s">
        <v>51</v>
      </c>
      <c r="C386" s="339">
        <v>41768</v>
      </c>
      <c r="D386" s="95" t="s">
        <v>523</v>
      </c>
      <c r="E386" s="75" t="s">
        <v>142</v>
      </c>
      <c r="F386" s="336" t="s">
        <v>481</v>
      </c>
      <c r="G386" s="95"/>
      <c r="H386" s="78">
        <v>1909440</v>
      </c>
      <c r="I386" s="84">
        <f t="shared" si="9"/>
        <v>5</v>
      </c>
    </row>
    <row r="387" spans="1:9" s="91" customFormat="1" ht="19.5" customHeight="1">
      <c r="A387" s="334">
        <v>41790</v>
      </c>
      <c r="B387" s="341" t="s">
        <v>51</v>
      </c>
      <c r="C387" s="339">
        <v>41768</v>
      </c>
      <c r="D387" s="95" t="s">
        <v>524</v>
      </c>
      <c r="E387" s="75" t="s">
        <v>142</v>
      </c>
      <c r="F387" s="336" t="s">
        <v>60</v>
      </c>
      <c r="G387" s="95"/>
      <c r="H387" s="78">
        <v>190944</v>
      </c>
      <c r="I387" s="84">
        <f t="shared" si="9"/>
        <v>5</v>
      </c>
    </row>
    <row r="388" spans="1:9" s="91" customFormat="1" ht="19.5" customHeight="1">
      <c r="A388" s="334">
        <v>41790</v>
      </c>
      <c r="B388" s="341" t="s">
        <v>51</v>
      </c>
      <c r="C388" s="339">
        <v>41768</v>
      </c>
      <c r="D388" s="95" t="s">
        <v>141</v>
      </c>
      <c r="E388" s="75" t="s">
        <v>142</v>
      </c>
      <c r="F388" s="326" t="s">
        <v>481</v>
      </c>
      <c r="G388" s="95"/>
      <c r="H388" s="78">
        <v>16262400</v>
      </c>
      <c r="I388" s="84">
        <f t="shared" si="9"/>
        <v>5</v>
      </c>
    </row>
    <row r="389" spans="1:9" s="91" customFormat="1" ht="19.5" customHeight="1">
      <c r="A389" s="334">
        <v>41790</v>
      </c>
      <c r="B389" s="341" t="s">
        <v>51</v>
      </c>
      <c r="C389" s="339">
        <v>41768</v>
      </c>
      <c r="D389" s="95" t="s">
        <v>523</v>
      </c>
      <c r="E389" s="75" t="s">
        <v>142</v>
      </c>
      <c r="F389" s="336" t="s">
        <v>481</v>
      </c>
      <c r="G389" s="95"/>
      <c r="H389" s="78">
        <v>3873600</v>
      </c>
      <c r="I389" s="84">
        <f t="shared" si="9"/>
        <v>5</v>
      </c>
    </row>
    <row r="390" spans="1:9" s="91" customFormat="1" ht="19.5" customHeight="1">
      <c r="A390" s="334">
        <v>41790</v>
      </c>
      <c r="B390" s="341" t="s">
        <v>51</v>
      </c>
      <c r="C390" s="339">
        <v>41768</v>
      </c>
      <c r="D390" s="95" t="s">
        <v>524</v>
      </c>
      <c r="E390" s="75" t="s">
        <v>142</v>
      </c>
      <c r="F390" s="326" t="s">
        <v>60</v>
      </c>
      <c r="G390" s="95"/>
      <c r="H390" s="78">
        <v>387360</v>
      </c>
      <c r="I390" s="84">
        <f t="shared" si="9"/>
        <v>5</v>
      </c>
    </row>
    <row r="391" spans="1:9" s="91" customFormat="1" ht="19.5" customHeight="1">
      <c r="A391" s="334">
        <v>41790</v>
      </c>
      <c r="B391" s="341" t="s">
        <v>51</v>
      </c>
      <c r="C391" s="339">
        <v>41768</v>
      </c>
      <c r="D391" s="95" t="s">
        <v>513</v>
      </c>
      <c r="E391" s="75" t="s">
        <v>142</v>
      </c>
      <c r="F391" s="336" t="s">
        <v>481</v>
      </c>
      <c r="G391" s="95"/>
      <c r="H391" s="78">
        <v>4581818</v>
      </c>
      <c r="I391" s="84">
        <f t="shared" si="9"/>
        <v>5</v>
      </c>
    </row>
    <row r="392" spans="1:9" s="91" customFormat="1" ht="19.5" customHeight="1">
      <c r="A392" s="334">
        <v>41790</v>
      </c>
      <c r="B392" s="341" t="s">
        <v>51</v>
      </c>
      <c r="C392" s="339">
        <v>41768</v>
      </c>
      <c r="D392" s="95" t="s">
        <v>514</v>
      </c>
      <c r="E392" s="75" t="s">
        <v>142</v>
      </c>
      <c r="F392" s="336" t="s">
        <v>60</v>
      </c>
      <c r="G392" s="95"/>
      <c r="H392" s="78">
        <v>458182</v>
      </c>
      <c r="I392" s="84">
        <f t="shared" si="9"/>
        <v>5</v>
      </c>
    </row>
    <row r="393" spans="1:9" s="91" customFormat="1" ht="19.5" customHeight="1">
      <c r="A393" s="334">
        <v>41774</v>
      </c>
      <c r="B393" s="341" t="s">
        <v>108</v>
      </c>
      <c r="C393" s="339">
        <v>41774</v>
      </c>
      <c r="D393" s="95" t="s">
        <v>519</v>
      </c>
      <c r="E393" s="75" t="s">
        <v>142</v>
      </c>
      <c r="F393" s="326" t="s">
        <v>109</v>
      </c>
      <c r="G393" s="95">
        <v>120000000</v>
      </c>
      <c r="H393" s="78"/>
      <c r="I393" s="84">
        <f t="shared" si="9"/>
        <v>5</v>
      </c>
    </row>
    <row r="394" spans="1:9" s="91" customFormat="1" ht="19.5" customHeight="1">
      <c r="A394" s="334">
        <v>41790</v>
      </c>
      <c r="B394" s="341" t="s">
        <v>51</v>
      </c>
      <c r="C394" s="339">
        <v>41788</v>
      </c>
      <c r="D394" s="95" t="s">
        <v>141</v>
      </c>
      <c r="E394" s="75" t="s">
        <v>142</v>
      </c>
      <c r="F394" s="336" t="s">
        <v>481</v>
      </c>
      <c r="G394" s="95"/>
      <c r="H394" s="78">
        <v>14836500</v>
      </c>
      <c r="I394" s="84">
        <f t="shared" si="9"/>
        <v>5</v>
      </c>
    </row>
    <row r="395" spans="1:9" s="91" customFormat="1" ht="19.5" customHeight="1">
      <c r="A395" s="334">
        <v>41790</v>
      </c>
      <c r="B395" s="341" t="s">
        <v>51</v>
      </c>
      <c r="C395" s="339">
        <v>41788</v>
      </c>
      <c r="D395" s="95" t="s">
        <v>523</v>
      </c>
      <c r="E395" s="75" t="s">
        <v>142</v>
      </c>
      <c r="F395" s="336" t="s">
        <v>481</v>
      </c>
      <c r="G395" s="95"/>
      <c r="H395" s="78">
        <v>4493905</v>
      </c>
      <c r="I395" s="84">
        <f t="shared" si="9"/>
        <v>5</v>
      </c>
    </row>
    <row r="396" spans="1:9" s="91" customFormat="1" ht="19.5" customHeight="1">
      <c r="A396" s="334">
        <v>41790</v>
      </c>
      <c r="B396" s="341" t="s">
        <v>51</v>
      </c>
      <c r="C396" s="339">
        <v>41788</v>
      </c>
      <c r="D396" s="95" t="s">
        <v>524</v>
      </c>
      <c r="E396" s="75" t="s">
        <v>142</v>
      </c>
      <c r="F396" s="326" t="s">
        <v>60</v>
      </c>
      <c r="G396" s="95"/>
      <c r="H396" s="78">
        <v>449391</v>
      </c>
      <c r="I396" s="84">
        <f t="shared" si="9"/>
        <v>5</v>
      </c>
    </row>
    <row r="397" spans="1:9" s="91" customFormat="1" ht="19.5" customHeight="1">
      <c r="A397" s="334">
        <v>41820</v>
      </c>
      <c r="B397" s="341" t="s">
        <v>51</v>
      </c>
      <c r="C397" s="339">
        <v>41793</v>
      </c>
      <c r="D397" s="95" t="s">
        <v>141</v>
      </c>
      <c r="E397" s="75" t="s">
        <v>142</v>
      </c>
      <c r="F397" s="336" t="s">
        <v>481</v>
      </c>
      <c r="G397" s="95"/>
      <c r="H397" s="78">
        <v>2459200</v>
      </c>
      <c r="I397" s="84">
        <f t="shared" si="9"/>
        <v>6</v>
      </c>
    </row>
    <row r="398" spans="1:9" s="91" customFormat="1" ht="19.5" customHeight="1">
      <c r="A398" s="334">
        <v>41820</v>
      </c>
      <c r="B398" s="341" t="s">
        <v>51</v>
      </c>
      <c r="C398" s="339">
        <v>41793</v>
      </c>
      <c r="D398" s="95" t="s">
        <v>523</v>
      </c>
      <c r="E398" s="75" t="s">
        <v>142</v>
      </c>
      <c r="F398" s="336" t="s">
        <v>481</v>
      </c>
      <c r="G398" s="95"/>
      <c r="H398" s="78">
        <v>1802400</v>
      </c>
      <c r="I398" s="84">
        <f t="shared" ref="I398:I461" si="10">IF(A398&lt;&gt;"",MONTH(A398),"")</f>
        <v>6</v>
      </c>
    </row>
    <row r="399" spans="1:9" s="91" customFormat="1" ht="19.5" customHeight="1">
      <c r="A399" s="334">
        <v>41820</v>
      </c>
      <c r="B399" s="341" t="s">
        <v>51</v>
      </c>
      <c r="C399" s="339">
        <v>41793</v>
      </c>
      <c r="D399" s="95" t="s">
        <v>524</v>
      </c>
      <c r="E399" s="75" t="s">
        <v>142</v>
      </c>
      <c r="F399" s="326" t="s">
        <v>60</v>
      </c>
      <c r="G399" s="95"/>
      <c r="H399" s="78">
        <v>180240</v>
      </c>
      <c r="I399" s="84">
        <f t="shared" si="10"/>
        <v>6</v>
      </c>
    </row>
    <row r="400" spans="1:9" s="91" customFormat="1" ht="19.5" customHeight="1">
      <c r="A400" s="334">
        <v>41820</v>
      </c>
      <c r="B400" s="341" t="s">
        <v>51</v>
      </c>
      <c r="C400" s="339">
        <v>41802</v>
      </c>
      <c r="D400" s="95" t="s">
        <v>141</v>
      </c>
      <c r="E400" s="75" t="s">
        <v>142</v>
      </c>
      <c r="F400" s="336" t="s">
        <v>481</v>
      </c>
      <c r="G400" s="95"/>
      <c r="H400" s="78">
        <v>69046250</v>
      </c>
      <c r="I400" s="84">
        <f t="shared" si="10"/>
        <v>6</v>
      </c>
    </row>
    <row r="401" spans="1:9" s="91" customFormat="1" ht="19.5" customHeight="1">
      <c r="A401" s="334">
        <v>41820</v>
      </c>
      <c r="B401" s="341" t="s">
        <v>51</v>
      </c>
      <c r="C401" s="339">
        <v>41802</v>
      </c>
      <c r="D401" s="95" t="s">
        <v>523</v>
      </c>
      <c r="E401" s="75" t="s">
        <v>142</v>
      </c>
      <c r="F401" s="326" t="s">
        <v>481</v>
      </c>
      <c r="G401" s="95"/>
      <c r="H401" s="78">
        <v>6659965</v>
      </c>
      <c r="I401" s="84">
        <f t="shared" si="10"/>
        <v>6</v>
      </c>
    </row>
    <row r="402" spans="1:9" s="91" customFormat="1" ht="19.5" customHeight="1">
      <c r="A402" s="334">
        <v>41820</v>
      </c>
      <c r="B402" s="341" t="s">
        <v>51</v>
      </c>
      <c r="C402" s="339">
        <v>41802</v>
      </c>
      <c r="D402" s="95" t="s">
        <v>524</v>
      </c>
      <c r="E402" s="75" t="s">
        <v>142</v>
      </c>
      <c r="F402" s="336" t="s">
        <v>60</v>
      </c>
      <c r="G402" s="95"/>
      <c r="H402" s="78">
        <v>665997</v>
      </c>
      <c r="I402" s="84">
        <f t="shared" si="10"/>
        <v>6</v>
      </c>
    </row>
    <row r="403" spans="1:9" s="91" customFormat="1" ht="19.5" customHeight="1">
      <c r="A403" s="334">
        <v>41820</v>
      </c>
      <c r="B403" s="341" t="s">
        <v>51</v>
      </c>
      <c r="C403" s="339">
        <v>41802</v>
      </c>
      <c r="D403" s="95" t="s">
        <v>513</v>
      </c>
      <c r="E403" s="75" t="s">
        <v>142</v>
      </c>
      <c r="F403" s="336" t="s">
        <v>481</v>
      </c>
      <c r="G403" s="95"/>
      <c r="H403" s="78">
        <v>5481818</v>
      </c>
      <c r="I403" s="84">
        <f t="shared" si="10"/>
        <v>6</v>
      </c>
    </row>
    <row r="404" spans="1:9" s="91" customFormat="1" ht="19.5" customHeight="1">
      <c r="A404" s="334">
        <v>41820</v>
      </c>
      <c r="B404" s="341" t="s">
        <v>51</v>
      </c>
      <c r="C404" s="339">
        <v>41802</v>
      </c>
      <c r="D404" s="95" t="s">
        <v>514</v>
      </c>
      <c r="E404" s="75" t="s">
        <v>142</v>
      </c>
      <c r="F404" s="326" t="s">
        <v>60</v>
      </c>
      <c r="G404" s="95"/>
      <c r="H404" s="78">
        <v>548182</v>
      </c>
      <c r="I404" s="84">
        <f t="shared" si="10"/>
        <v>6</v>
      </c>
    </row>
    <row r="405" spans="1:9" s="91" customFormat="1" ht="19.5" customHeight="1">
      <c r="A405" s="334">
        <v>41823</v>
      </c>
      <c r="B405" s="341" t="s">
        <v>108</v>
      </c>
      <c r="C405" s="339">
        <v>41823</v>
      </c>
      <c r="D405" s="95" t="s">
        <v>519</v>
      </c>
      <c r="E405" s="75" t="s">
        <v>142</v>
      </c>
      <c r="F405" s="336" t="s">
        <v>109</v>
      </c>
      <c r="G405" s="95">
        <v>140000000</v>
      </c>
      <c r="H405" s="78"/>
      <c r="I405" s="84">
        <f t="shared" si="10"/>
        <v>7</v>
      </c>
    </row>
    <row r="406" spans="1:9" s="91" customFormat="1" ht="19.5" customHeight="1">
      <c r="A406" s="334">
        <v>41851</v>
      </c>
      <c r="B406" s="341" t="s">
        <v>51</v>
      </c>
      <c r="C406" s="339">
        <v>41835</v>
      </c>
      <c r="D406" s="95" t="s">
        <v>141</v>
      </c>
      <c r="E406" s="75" t="s">
        <v>142</v>
      </c>
      <c r="F406" s="336" t="s">
        <v>481</v>
      </c>
      <c r="G406" s="95"/>
      <c r="H406" s="78">
        <v>2377760</v>
      </c>
      <c r="I406" s="84">
        <f t="shared" si="10"/>
        <v>7</v>
      </c>
    </row>
    <row r="407" spans="1:9" s="91" customFormat="1" ht="19.5" customHeight="1">
      <c r="A407" s="334">
        <v>41851</v>
      </c>
      <c r="B407" s="341" t="s">
        <v>51</v>
      </c>
      <c r="C407" s="339">
        <v>41835</v>
      </c>
      <c r="D407" s="95" t="s">
        <v>523</v>
      </c>
      <c r="E407" s="75" t="s">
        <v>142</v>
      </c>
      <c r="F407" s="336" t="s">
        <v>481</v>
      </c>
      <c r="G407" s="95"/>
      <c r="H407" s="78">
        <v>1782730</v>
      </c>
      <c r="I407" s="84">
        <f t="shared" si="10"/>
        <v>7</v>
      </c>
    </row>
    <row r="408" spans="1:9" s="91" customFormat="1" ht="19.5" customHeight="1">
      <c r="A408" s="334">
        <v>41851</v>
      </c>
      <c r="B408" s="341" t="s">
        <v>51</v>
      </c>
      <c r="C408" s="339">
        <v>41835</v>
      </c>
      <c r="D408" s="95" t="s">
        <v>524</v>
      </c>
      <c r="E408" s="75" t="s">
        <v>142</v>
      </c>
      <c r="F408" s="336" t="s">
        <v>60</v>
      </c>
      <c r="G408" s="95"/>
      <c r="H408" s="78">
        <v>178273</v>
      </c>
      <c r="I408" s="84">
        <f t="shared" si="10"/>
        <v>7</v>
      </c>
    </row>
    <row r="409" spans="1:9" s="91" customFormat="1" ht="19.5" customHeight="1">
      <c r="A409" s="334">
        <v>41851</v>
      </c>
      <c r="B409" s="341" t="s">
        <v>51</v>
      </c>
      <c r="C409" s="339">
        <v>41835</v>
      </c>
      <c r="D409" s="95" t="s">
        <v>513</v>
      </c>
      <c r="E409" s="75" t="s">
        <v>142</v>
      </c>
      <c r="F409" s="336" t="s">
        <v>481</v>
      </c>
      <c r="G409" s="95"/>
      <c r="H409" s="78">
        <v>6740909</v>
      </c>
      <c r="I409" s="84">
        <f t="shared" si="10"/>
        <v>7</v>
      </c>
    </row>
    <row r="410" spans="1:9" s="91" customFormat="1" ht="19.5" customHeight="1">
      <c r="A410" s="334">
        <v>41851</v>
      </c>
      <c r="B410" s="341" t="s">
        <v>51</v>
      </c>
      <c r="C410" s="339">
        <v>41835</v>
      </c>
      <c r="D410" s="95" t="s">
        <v>514</v>
      </c>
      <c r="E410" s="75" t="s">
        <v>142</v>
      </c>
      <c r="F410" s="336" t="s">
        <v>60</v>
      </c>
      <c r="G410" s="95"/>
      <c r="H410" s="78">
        <v>674091</v>
      </c>
      <c r="I410" s="84">
        <f t="shared" si="10"/>
        <v>7</v>
      </c>
    </row>
    <row r="411" spans="1:9" s="91" customFormat="1" ht="19.5" customHeight="1">
      <c r="A411" s="334">
        <v>41877</v>
      </c>
      <c r="B411" s="341" t="s">
        <v>108</v>
      </c>
      <c r="C411" s="339">
        <v>41877</v>
      </c>
      <c r="D411" s="95" t="s">
        <v>519</v>
      </c>
      <c r="E411" s="75" t="s">
        <v>142</v>
      </c>
      <c r="F411" s="336" t="s">
        <v>109</v>
      </c>
      <c r="G411" s="95">
        <v>114922363</v>
      </c>
      <c r="H411" s="78"/>
      <c r="I411" s="84">
        <f t="shared" si="10"/>
        <v>8</v>
      </c>
    </row>
    <row r="412" spans="1:9" s="91" customFormat="1" ht="19.5" customHeight="1">
      <c r="A412" s="324">
        <v>41921</v>
      </c>
      <c r="B412" s="76" t="s">
        <v>108</v>
      </c>
      <c r="C412" s="92">
        <v>41921</v>
      </c>
      <c r="D412" s="75" t="s">
        <v>519</v>
      </c>
      <c r="E412" s="75" t="s">
        <v>142</v>
      </c>
      <c r="F412" s="326" t="s">
        <v>109</v>
      </c>
      <c r="G412" s="75">
        <v>100000000</v>
      </c>
      <c r="H412" s="74"/>
      <c r="I412" s="84">
        <f t="shared" si="10"/>
        <v>10</v>
      </c>
    </row>
    <row r="413" spans="1:9" s="91" customFormat="1" ht="19.5" customHeight="1">
      <c r="A413" s="324">
        <v>41921</v>
      </c>
      <c r="B413" s="76" t="s">
        <v>51</v>
      </c>
      <c r="C413" s="92">
        <v>41921</v>
      </c>
      <c r="D413" s="75" t="s">
        <v>525</v>
      </c>
      <c r="E413" s="75" t="s">
        <v>142</v>
      </c>
      <c r="F413" s="326" t="s">
        <v>526</v>
      </c>
      <c r="G413" s="75">
        <v>5</v>
      </c>
      <c r="H413" s="74"/>
      <c r="I413" s="84">
        <f t="shared" si="10"/>
        <v>10</v>
      </c>
    </row>
    <row r="414" spans="1:9" s="91" customFormat="1" ht="19.5" customHeight="1">
      <c r="A414" s="324">
        <v>41664</v>
      </c>
      <c r="B414" s="327" t="s">
        <v>108</v>
      </c>
      <c r="C414" s="324">
        <v>41664</v>
      </c>
      <c r="D414" s="325" t="s">
        <v>527</v>
      </c>
      <c r="E414" s="325" t="s">
        <v>71</v>
      </c>
      <c r="F414" s="326" t="s">
        <v>109</v>
      </c>
      <c r="G414" s="74">
        <v>30000000</v>
      </c>
      <c r="H414" s="74"/>
      <c r="I414" s="84">
        <f t="shared" si="10"/>
        <v>1</v>
      </c>
    </row>
    <row r="415" spans="1:9" s="91" customFormat="1" ht="19.5" customHeight="1">
      <c r="A415" s="324">
        <v>41666</v>
      </c>
      <c r="B415" s="324" t="s">
        <v>51</v>
      </c>
      <c r="C415" s="324">
        <v>41654</v>
      </c>
      <c r="D415" s="325" t="s">
        <v>528</v>
      </c>
      <c r="E415" s="325" t="s">
        <v>329</v>
      </c>
      <c r="F415" s="326" t="s">
        <v>196</v>
      </c>
      <c r="G415" s="74"/>
      <c r="H415" s="74">
        <v>46000000</v>
      </c>
      <c r="I415" s="84">
        <f t="shared" si="10"/>
        <v>1</v>
      </c>
    </row>
    <row r="416" spans="1:9" s="91" customFormat="1" ht="19.5" customHeight="1">
      <c r="A416" s="324">
        <v>41666</v>
      </c>
      <c r="B416" s="334" t="s">
        <v>51</v>
      </c>
      <c r="C416" s="324">
        <v>41654</v>
      </c>
      <c r="D416" s="332" t="s">
        <v>529</v>
      </c>
      <c r="E416" s="325" t="s">
        <v>329</v>
      </c>
      <c r="F416" s="336" t="s">
        <v>60</v>
      </c>
      <c r="G416" s="78"/>
      <c r="H416" s="78">
        <v>4600000</v>
      </c>
      <c r="I416" s="84">
        <f t="shared" si="10"/>
        <v>1</v>
      </c>
    </row>
    <row r="417" spans="1:9" s="91" customFormat="1" ht="19.5" customHeight="1">
      <c r="A417" s="324">
        <v>41698</v>
      </c>
      <c r="B417" s="334" t="s">
        <v>51</v>
      </c>
      <c r="C417" s="334">
        <v>41685</v>
      </c>
      <c r="D417" s="332" t="s">
        <v>528</v>
      </c>
      <c r="E417" s="325" t="s">
        <v>329</v>
      </c>
      <c r="F417" s="326" t="s">
        <v>196</v>
      </c>
      <c r="G417" s="78"/>
      <c r="H417" s="78">
        <v>46000000</v>
      </c>
      <c r="I417" s="84">
        <f t="shared" si="10"/>
        <v>2</v>
      </c>
    </row>
    <row r="418" spans="1:9" s="91" customFormat="1" ht="19.5" customHeight="1">
      <c r="A418" s="324">
        <v>41698</v>
      </c>
      <c r="B418" s="334" t="s">
        <v>51</v>
      </c>
      <c r="C418" s="334">
        <v>41685</v>
      </c>
      <c r="D418" s="332" t="s">
        <v>529</v>
      </c>
      <c r="E418" s="325" t="s">
        <v>329</v>
      </c>
      <c r="F418" s="336" t="s">
        <v>60</v>
      </c>
      <c r="G418" s="78"/>
      <c r="H418" s="78">
        <v>4600000</v>
      </c>
      <c r="I418" s="84">
        <f t="shared" si="10"/>
        <v>2</v>
      </c>
    </row>
    <row r="419" spans="1:9" s="91" customFormat="1" ht="19.5" customHeight="1">
      <c r="A419" s="324">
        <v>41729</v>
      </c>
      <c r="B419" s="334" t="s">
        <v>51</v>
      </c>
      <c r="C419" s="334">
        <v>41713</v>
      </c>
      <c r="D419" s="332" t="s">
        <v>528</v>
      </c>
      <c r="E419" s="325" t="s">
        <v>329</v>
      </c>
      <c r="F419" s="326" t="s">
        <v>196</v>
      </c>
      <c r="G419" s="78"/>
      <c r="H419" s="78">
        <v>46000000</v>
      </c>
      <c r="I419" s="84">
        <f t="shared" si="10"/>
        <v>3</v>
      </c>
    </row>
    <row r="420" spans="1:9" s="91" customFormat="1" ht="19.5" customHeight="1">
      <c r="A420" s="324">
        <v>41729</v>
      </c>
      <c r="B420" s="334" t="s">
        <v>51</v>
      </c>
      <c r="C420" s="334">
        <v>41713</v>
      </c>
      <c r="D420" s="332" t="s">
        <v>529</v>
      </c>
      <c r="E420" s="325" t="s">
        <v>329</v>
      </c>
      <c r="F420" s="336" t="s">
        <v>60</v>
      </c>
      <c r="G420" s="78"/>
      <c r="H420" s="78">
        <v>4600000</v>
      </c>
      <c r="I420" s="84">
        <f t="shared" si="10"/>
        <v>3</v>
      </c>
    </row>
    <row r="421" spans="1:9" s="91" customFormat="1" ht="19.5" customHeight="1">
      <c r="A421" s="324">
        <v>41724</v>
      </c>
      <c r="B421" s="334" t="s">
        <v>108</v>
      </c>
      <c r="C421" s="334">
        <v>41724</v>
      </c>
      <c r="D421" s="332" t="s">
        <v>530</v>
      </c>
      <c r="E421" s="325" t="s">
        <v>329</v>
      </c>
      <c r="F421" s="326" t="s">
        <v>109</v>
      </c>
      <c r="G421" s="78">
        <v>47590000</v>
      </c>
      <c r="H421" s="78"/>
      <c r="I421" s="84">
        <f t="shared" si="10"/>
        <v>3</v>
      </c>
    </row>
    <row r="422" spans="1:9" s="91" customFormat="1" ht="19.5" customHeight="1">
      <c r="A422" s="324">
        <v>41759</v>
      </c>
      <c r="B422" s="334" t="s">
        <v>51</v>
      </c>
      <c r="C422" s="334">
        <v>41744</v>
      </c>
      <c r="D422" s="332" t="s">
        <v>528</v>
      </c>
      <c r="E422" s="325" t="s">
        <v>329</v>
      </c>
      <c r="F422" s="336" t="s">
        <v>196</v>
      </c>
      <c r="G422" s="78"/>
      <c r="H422" s="78">
        <v>46000000</v>
      </c>
      <c r="I422" s="84">
        <f t="shared" si="10"/>
        <v>4</v>
      </c>
    </row>
    <row r="423" spans="1:9" s="91" customFormat="1" ht="19.5" customHeight="1">
      <c r="A423" s="324">
        <v>41759</v>
      </c>
      <c r="B423" s="334" t="s">
        <v>51</v>
      </c>
      <c r="C423" s="334">
        <v>41744</v>
      </c>
      <c r="D423" s="332" t="s">
        <v>529</v>
      </c>
      <c r="E423" s="325" t="s">
        <v>329</v>
      </c>
      <c r="F423" s="326" t="s">
        <v>60</v>
      </c>
      <c r="G423" s="78"/>
      <c r="H423" s="78">
        <v>4600000</v>
      </c>
      <c r="I423" s="84">
        <f t="shared" si="10"/>
        <v>4</v>
      </c>
    </row>
    <row r="424" spans="1:9" s="91" customFormat="1" ht="19.5" customHeight="1">
      <c r="A424" s="324">
        <v>41750</v>
      </c>
      <c r="B424" s="334" t="s">
        <v>108</v>
      </c>
      <c r="C424" s="334">
        <v>41750</v>
      </c>
      <c r="D424" s="332" t="s">
        <v>530</v>
      </c>
      <c r="E424" s="325" t="s">
        <v>329</v>
      </c>
      <c r="F424" s="336" t="s">
        <v>109</v>
      </c>
      <c r="G424" s="78">
        <v>30000000</v>
      </c>
      <c r="H424" s="78"/>
      <c r="I424" s="84">
        <f t="shared" si="10"/>
        <v>4</v>
      </c>
    </row>
    <row r="425" spans="1:9" s="91" customFormat="1" ht="19.5" customHeight="1">
      <c r="A425" s="324">
        <v>41774</v>
      </c>
      <c r="B425" s="334" t="s">
        <v>108</v>
      </c>
      <c r="C425" s="334">
        <v>41774</v>
      </c>
      <c r="D425" s="332" t="s">
        <v>530</v>
      </c>
      <c r="E425" s="325" t="s">
        <v>329</v>
      </c>
      <c r="F425" s="326" t="s">
        <v>109</v>
      </c>
      <c r="G425" s="78">
        <v>50000000</v>
      </c>
      <c r="H425" s="78"/>
      <c r="I425" s="84">
        <f t="shared" si="10"/>
        <v>5</v>
      </c>
    </row>
    <row r="426" spans="1:9" s="91" customFormat="1" ht="19.5" customHeight="1">
      <c r="A426" s="324">
        <v>41774</v>
      </c>
      <c r="B426" s="334" t="s">
        <v>108</v>
      </c>
      <c r="C426" s="334">
        <v>41774</v>
      </c>
      <c r="D426" s="332" t="s">
        <v>530</v>
      </c>
      <c r="E426" s="325" t="s">
        <v>329</v>
      </c>
      <c r="F426" s="336" t="s">
        <v>109</v>
      </c>
      <c r="G426" s="78">
        <v>1000000</v>
      </c>
      <c r="H426" s="78"/>
      <c r="I426" s="84">
        <f t="shared" si="10"/>
        <v>5</v>
      </c>
    </row>
    <row r="427" spans="1:9" s="91" customFormat="1" ht="19.5" customHeight="1">
      <c r="A427" s="324">
        <v>41790</v>
      </c>
      <c r="B427" s="334" t="s">
        <v>51</v>
      </c>
      <c r="C427" s="334">
        <v>41779</v>
      </c>
      <c r="D427" s="332" t="s">
        <v>528</v>
      </c>
      <c r="E427" s="325" t="s">
        <v>329</v>
      </c>
      <c r="F427" s="326" t="s">
        <v>196</v>
      </c>
      <c r="G427" s="78"/>
      <c r="H427" s="78">
        <v>46000000</v>
      </c>
      <c r="I427" s="84">
        <f t="shared" si="10"/>
        <v>5</v>
      </c>
    </row>
    <row r="428" spans="1:9" s="91" customFormat="1" ht="19.5" customHeight="1">
      <c r="A428" s="324">
        <v>41790</v>
      </c>
      <c r="B428" s="334" t="s">
        <v>51</v>
      </c>
      <c r="C428" s="334">
        <v>41779</v>
      </c>
      <c r="D428" s="332" t="s">
        <v>529</v>
      </c>
      <c r="E428" s="325" t="s">
        <v>329</v>
      </c>
      <c r="F428" s="336" t="s">
        <v>60</v>
      </c>
      <c r="G428" s="78"/>
      <c r="H428" s="78">
        <v>4600000</v>
      </c>
      <c r="I428" s="84">
        <f t="shared" si="10"/>
        <v>5</v>
      </c>
    </row>
    <row r="429" spans="1:9" s="91" customFormat="1" ht="19.5" customHeight="1">
      <c r="A429" s="324">
        <v>41795</v>
      </c>
      <c r="B429" s="334" t="s">
        <v>108</v>
      </c>
      <c r="C429" s="334">
        <v>41795</v>
      </c>
      <c r="D429" s="332" t="s">
        <v>531</v>
      </c>
      <c r="E429" s="325" t="s">
        <v>329</v>
      </c>
      <c r="F429" s="326" t="s">
        <v>109</v>
      </c>
      <c r="G429" s="78">
        <v>52000000</v>
      </c>
      <c r="H429" s="78"/>
      <c r="I429" s="84">
        <f t="shared" si="10"/>
        <v>6</v>
      </c>
    </row>
    <row r="430" spans="1:9" s="91" customFormat="1" ht="19.5" customHeight="1">
      <c r="A430" s="324">
        <v>41820</v>
      </c>
      <c r="B430" s="334" t="s">
        <v>51</v>
      </c>
      <c r="C430" s="334">
        <v>41805</v>
      </c>
      <c r="D430" s="332" t="s">
        <v>528</v>
      </c>
      <c r="E430" s="325" t="s">
        <v>329</v>
      </c>
      <c r="F430" s="336" t="s">
        <v>196</v>
      </c>
      <c r="G430" s="78"/>
      <c r="H430" s="78">
        <v>46000000</v>
      </c>
      <c r="I430" s="84">
        <f t="shared" si="10"/>
        <v>6</v>
      </c>
    </row>
    <row r="431" spans="1:9" s="91" customFormat="1" ht="19.5" customHeight="1">
      <c r="A431" s="324">
        <v>41820</v>
      </c>
      <c r="B431" s="334" t="s">
        <v>51</v>
      </c>
      <c r="C431" s="334">
        <v>41805</v>
      </c>
      <c r="D431" s="332" t="s">
        <v>529</v>
      </c>
      <c r="E431" s="325" t="s">
        <v>329</v>
      </c>
      <c r="F431" s="326" t="s">
        <v>60</v>
      </c>
      <c r="G431" s="78"/>
      <c r="H431" s="78">
        <v>4600000</v>
      </c>
      <c r="I431" s="84">
        <f t="shared" si="10"/>
        <v>6</v>
      </c>
    </row>
    <row r="432" spans="1:9" s="91" customFormat="1" ht="19.5" customHeight="1">
      <c r="A432" s="324">
        <v>41850</v>
      </c>
      <c r="B432" s="334" t="s">
        <v>51</v>
      </c>
      <c r="C432" s="334">
        <v>41835</v>
      </c>
      <c r="D432" s="332" t="s">
        <v>528</v>
      </c>
      <c r="E432" s="325" t="s">
        <v>329</v>
      </c>
      <c r="F432" s="336" t="s">
        <v>196</v>
      </c>
      <c r="G432" s="78"/>
      <c r="H432" s="78">
        <v>46000000</v>
      </c>
      <c r="I432" s="84">
        <f t="shared" si="10"/>
        <v>7</v>
      </c>
    </row>
    <row r="433" spans="1:9" s="91" customFormat="1" ht="19.5" customHeight="1">
      <c r="A433" s="324">
        <v>41850</v>
      </c>
      <c r="B433" s="334" t="s">
        <v>51</v>
      </c>
      <c r="C433" s="324">
        <v>41835</v>
      </c>
      <c r="D433" s="332" t="s">
        <v>529</v>
      </c>
      <c r="E433" s="325" t="s">
        <v>329</v>
      </c>
      <c r="F433" s="336" t="s">
        <v>60</v>
      </c>
      <c r="G433" s="78"/>
      <c r="H433" s="78">
        <v>4600000</v>
      </c>
      <c r="I433" s="84">
        <f t="shared" si="10"/>
        <v>7</v>
      </c>
    </row>
    <row r="434" spans="1:9" s="91" customFormat="1" ht="19.5" customHeight="1">
      <c r="A434" s="324">
        <v>41882</v>
      </c>
      <c r="B434" s="334" t="s">
        <v>51</v>
      </c>
      <c r="C434" s="324">
        <v>41866</v>
      </c>
      <c r="D434" s="332" t="s">
        <v>528</v>
      </c>
      <c r="E434" s="325" t="s">
        <v>329</v>
      </c>
      <c r="F434" s="336" t="s">
        <v>196</v>
      </c>
      <c r="G434" s="78"/>
      <c r="H434" s="78">
        <v>46000000</v>
      </c>
      <c r="I434" s="84">
        <f t="shared" si="10"/>
        <v>8</v>
      </c>
    </row>
    <row r="435" spans="1:9" s="91" customFormat="1" ht="19.5" customHeight="1">
      <c r="A435" s="324">
        <v>41882</v>
      </c>
      <c r="B435" s="334" t="s">
        <v>51</v>
      </c>
      <c r="C435" s="324">
        <v>41866</v>
      </c>
      <c r="D435" s="332" t="s">
        <v>529</v>
      </c>
      <c r="E435" s="325" t="s">
        <v>329</v>
      </c>
      <c r="F435" s="336" t="s">
        <v>60</v>
      </c>
      <c r="G435" s="78"/>
      <c r="H435" s="78">
        <v>4600000</v>
      </c>
      <c r="I435" s="84">
        <f t="shared" si="10"/>
        <v>8</v>
      </c>
    </row>
    <row r="436" spans="1:9" s="91" customFormat="1" ht="19.5" customHeight="1">
      <c r="A436" s="324">
        <v>41871</v>
      </c>
      <c r="B436" s="334" t="s">
        <v>108</v>
      </c>
      <c r="C436" s="324">
        <v>41871</v>
      </c>
      <c r="D436" s="332" t="s">
        <v>530</v>
      </c>
      <c r="E436" s="325" t="s">
        <v>329</v>
      </c>
      <c r="F436" s="336" t="s">
        <v>109</v>
      </c>
      <c r="G436" s="78">
        <v>40000000</v>
      </c>
      <c r="H436" s="78"/>
      <c r="I436" s="84">
        <f t="shared" si="10"/>
        <v>8</v>
      </c>
    </row>
    <row r="437" spans="1:9" s="91" customFormat="1" ht="19.5" customHeight="1">
      <c r="A437" s="324">
        <v>41883</v>
      </c>
      <c r="B437" s="334" t="s">
        <v>51</v>
      </c>
      <c r="C437" s="324">
        <v>41883</v>
      </c>
      <c r="D437" s="332" t="s">
        <v>532</v>
      </c>
      <c r="E437" s="325" t="s">
        <v>329</v>
      </c>
      <c r="F437" s="336" t="s">
        <v>533</v>
      </c>
      <c r="G437" s="78"/>
      <c r="H437" s="78">
        <v>14000000</v>
      </c>
      <c r="I437" s="84">
        <f t="shared" si="10"/>
        <v>9</v>
      </c>
    </row>
    <row r="438" spans="1:9" s="91" customFormat="1" ht="19.5" customHeight="1">
      <c r="A438" s="324">
        <v>41883</v>
      </c>
      <c r="B438" s="334" t="s">
        <v>51</v>
      </c>
      <c r="C438" s="324">
        <v>41883</v>
      </c>
      <c r="D438" s="332" t="s">
        <v>534</v>
      </c>
      <c r="E438" s="325" t="s">
        <v>329</v>
      </c>
      <c r="F438" s="336" t="s">
        <v>60</v>
      </c>
      <c r="G438" s="78"/>
      <c r="H438" s="78">
        <v>1400000</v>
      </c>
      <c r="I438" s="84">
        <f t="shared" si="10"/>
        <v>9</v>
      </c>
    </row>
    <row r="439" spans="1:9" s="91" customFormat="1" ht="19.5" customHeight="1">
      <c r="A439" s="324">
        <v>41883</v>
      </c>
      <c r="B439" s="334" t="s">
        <v>51</v>
      </c>
      <c r="C439" s="324">
        <v>41883</v>
      </c>
      <c r="D439" s="332" t="s">
        <v>535</v>
      </c>
      <c r="E439" s="325" t="s">
        <v>329</v>
      </c>
      <c r="F439" s="336" t="s">
        <v>533</v>
      </c>
      <c r="G439" s="78"/>
      <c r="H439" s="78">
        <v>20000000</v>
      </c>
      <c r="I439" s="84">
        <f t="shared" si="10"/>
        <v>9</v>
      </c>
    </row>
    <row r="440" spans="1:9" s="91" customFormat="1" ht="19.5" customHeight="1">
      <c r="A440" s="324">
        <v>41883</v>
      </c>
      <c r="B440" s="334" t="s">
        <v>51</v>
      </c>
      <c r="C440" s="324">
        <v>41883</v>
      </c>
      <c r="D440" s="332" t="s">
        <v>536</v>
      </c>
      <c r="E440" s="325" t="s">
        <v>329</v>
      </c>
      <c r="F440" s="336" t="s">
        <v>60</v>
      </c>
      <c r="G440" s="78"/>
      <c r="H440" s="78">
        <v>2000000</v>
      </c>
      <c r="I440" s="84">
        <f t="shared" si="10"/>
        <v>9</v>
      </c>
    </row>
    <row r="441" spans="1:9" s="91" customFormat="1" ht="19.5" customHeight="1">
      <c r="A441" s="324">
        <v>41883</v>
      </c>
      <c r="B441" s="334" t="s">
        <v>51</v>
      </c>
      <c r="C441" s="324">
        <v>41883</v>
      </c>
      <c r="D441" s="332" t="s">
        <v>537</v>
      </c>
      <c r="E441" s="325" t="s">
        <v>329</v>
      </c>
      <c r="F441" s="336" t="s">
        <v>538</v>
      </c>
      <c r="G441" s="78"/>
      <c r="H441" s="78">
        <v>150000000</v>
      </c>
      <c r="I441" s="84">
        <f t="shared" si="10"/>
        <v>9</v>
      </c>
    </row>
    <row r="442" spans="1:9" s="91" customFormat="1" ht="19.5" customHeight="1">
      <c r="A442" s="324">
        <v>41883</v>
      </c>
      <c r="B442" s="334" t="s">
        <v>51</v>
      </c>
      <c r="C442" s="324">
        <v>41883</v>
      </c>
      <c r="D442" s="332" t="s">
        <v>539</v>
      </c>
      <c r="E442" s="325" t="s">
        <v>329</v>
      </c>
      <c r="F442" s="336" t="s">
        <v>60</v>
      </c>
      <c r="G442" s="78"/>
      <c r="H442" s="78">
        <v>15000000</v>
      </c>
      <c r="I442" s="84">
        <f t="shared" si="10"/>
        <v>9</v>
      </c>
    </row>
    <row r="443" spans="1:9" s="91" customFormat="1" ht="19.5" customHeight="1">
      <c r="A443" s="324">
        <v>41883</v>
      </c>
      <c r="B443" s="334" t="s">
        <v>51</v>
      </c>
      <c r="C443" s="324">
        <v>41883</v>
      </c>
      <c r="D443" s="332" t="s">
        <v>540</v>
      </c>
      <c r="E443" s="325" t="s">
        <v>329</v>
      </c>
      <c r="F443" s="336" t="s">
        <v>538</v>
      </c>
      <c r="G443" s="78"/>
      <c r="H443" s="78">
        <v>80000000</v>
      </c>
      <c r="I443" s="84">
        <f t="shared" si="10"/>
        <v>9</v>
      </c>
    </row>
    <row r="444" spans="1:9" s="91" customFormat="1" ht="19.5" customHeight="1">
      <c r="A444" s="324">
        <v>41883</v>
      </c>
      <c r="B444" s="334" t="s">
        <v>51</v>
      </c>
      <c r="C444" s="324">
        <v>41883</v>
      </c>
      <c r="D444" s="332" t="s">
        <v>541</v>
      </c>
      <c r="E444" s="325" t="s">
        <v>329</v>
      </c>
      <c r="F444" s="336" t="s">
        <v>60</v>
      </c>
      <c r="G444" s="78"/>
      <c r="H444" s="78">
        <v>8000000</v>
      </c>
      <c r="I444" s="84">
        <f t="shared" si="10"/>
        <v>9</v>
      </c>
    </row>
    <row r="445" spans="1:9" s="91" customFormat="1" ht="19.5" customHeight="1">
      <c r="A445" s="324">
        <v>41890</v>
      </c>
      <c r="B445" s="334" t="s">
        <v>51</v>
      </c>
      <c r="C445" s="324">
        <v>41890</v>
      </c>
      <c r="D445" s="332" t="s">
        <v>542</v>
      </c>
      <c r="E445" s="325" t="s">
        <v>329</v>
      </c>
      <c r="F445" s="336" t="s">
        <v>533</v>
      </c>
      <c r="G445" s="78"/>
      <c r="H445" s="78">
        <v>20000000</v>
      </c>
      <c r="I445" s="84">
        <f t="shared" si="10"/>
        <v>9</v>
      </c>
    </row>
    <row r="446" spans="1:9" s="91" customFormat="1" ht="19.5" customHeight="1">
      <c r="A446" s="324">
        <v>41890</v>
      </c>
      <c r="B446" s="334" t="s">
        <v>51</v>
      </c>
      <c r="C446" s="324">
        <v>41890</v>
      </c>
      <c r="D446" s="332" t="s">
        <v>543</v>
      </c>
      <c r="E446" s="325" t="s">
        <v>329</v>
      </c>
      <c r="F446" s="336" t="s">
        <v>60</v>
      </c>
      <c r="G446" s="78"/>
      <c r="H446" s="78">
        <v>2000000</v>
      </c>
      <c r="I446" s="84">
        <f t="shared" si="10"/>
        <v>9</v>
      </c>
    </row>
    <row r="447" spans="1:9" s="91" customFormat="1" ht="19.5" customHeight="1">
      <c r="A447" s="324">
        <v>41890</v>
      </c>
      <c r="B447" s="334" t="s">
        <v>51</v>
      </c>
      <c r="C447" s="324">
        <v>41890</v>
      </c>
      <c r="D447" s="332" t="s">
        <v>544</v>
      </c>
      <c r="E447" s="325" t="s">
        <v>329</v>
      </c>
      <c r="F447" s="336" t="s">
        <v>533</v>
      </c>
      <c r="G447" s="78"/>
      <c r="H447" s="78">
        <v>25000000</v>
      </c>
      <c r="I447" s="84">
        <f t="shared" si="10"/>
        <v>9</v>
      </c>
    </row>
    <row r="448" spans="1:9" s="91" customFormat="1" ht="19.5" customHeight="1">
      <c r="A448" s="324">
        <v>41890</v>
      </c>
      <c r="B448" s="334" t="s">
        <v>51</v>
      </c>
      <c r="C448" s="324">
        <v>41890</v>
      </c>
      <c r="D448" s="332" t="s">
        <v>545</v>
      </c>
      <c r="E448" s="325" t="s">
        <v>329</v>
      </c>
      <c r="F448" s="336" t="s">
        <v>60</v>
      </c>
      <c r="G448" s="78"/>
      <c r="H448" s="78">
        <v>2500000</v>
      </c>
      <c r="I448" s="84">
        <f t="shared" si="10"/>
        <v>9</v>
      </c>
    </row>
    <row r="449" spans="1:9" s="91" customFormat="1" ht="19.5" customHeight="1">
      <c r="A449" s="324">
        <v>41890</v>
      </c>
      <c r="B449" s="334" t="s">
        <v>51</v>
      </c>
      <c r="C449" s="324">
        <v>41890</v>
      </c>
      <c r="D449" s="332" t="s">
        <v>546</v>
      </c>
      <c r="E449" s="325" t="s">
        <v>329</v>
      </c>
      <c r="F449" s="336" t="s">
        <v>538</v>
      </c>
      <c r="G449" s="78"/>
      <c r="H449" s="78">
        <v>50000000</v>
      </c>
      <c r="I449" s="84">
        <f t="shared" si="10"/>
        <v>9</v>
      </c>
    </row>
    <row r="450" spans="1:9" s="91" customFormat="1" ht="19.5" customHeight="1">
      <c r="A450" s="324">
        <v>41890</v>
      </c>
      <c r="B450" s="334" t="s">
        <v>51</v>
      </c>
      <c r="C450" s="324">
        <v>41890</v>
      </c>
      <c r="D450" s="332" t="s">
        <v>547</v>
      </c>
      <c r="E450" s="325" t="s">
        <v>329</v>
      </c>
      <c r="F450" s="336" t="s">
        <v>60</v>
      </c>
      <c r="G450" s="78"/>
      <c r="H450" s="78">
        <v>5000000</v>
      </c>
      <c r="I450" s="84">
        <f t="shared" si="10"/>
        <v>9</v>
      </c>
    </row>
    <row r="451" spans="1:9" s="91" customFormat="1" ht="19.5" customHeight="1">
      <c r="A451" s="324">
        <v>41890</v>
      </c>
      <c r="B451" s="334" t="s">
        <v>51</v>
      </c>
      <c r="C451" s="324">
        <v>41890</v>
      </c>
      <c r="D451" s="332" t="s">
        <v>548</v>
      </c>
      <c r="E451" s="325" t="s">
        <v>329</v>
      </c>
      <c r="F451" s="336" t="s">
        <v>538</v>
      </c>
      <c r="G451" s="78"/>
      <c r="H451" s="78">
        <v>100000000</v>
      </c>
      <c r="I451" s="84">
        <f t="shared" si="10"/>
        <v>9</v>
      </c>
    </row>
    <row r="452" spans="1:9" s="91" customFormat="1" ht="19.5" customHeight="1">
      <c r="A452" s="324">
        <v>41890</v>
      </c>
      <c r="B452" s="334" t="s">
        <v>51</v>
      </c>
      <c r="C452" s="324">
        <v>41890</v>
      </c>
      <c r="D452" s="332" t="s">
        <v>549</v>
      </c>
      <c r="E452" s="325" t="s">
        <v>329</v>
      </c>
      <c r="F452" s="336" t="s">
        <v>60</v>
      </c>
      <c r="G452" s="78"/>
      <c r="H452" s="78">
        <v>10000000</v>
      </c>
      <c r="I452" s="84">
        <f t="shared" si="10"/>
        <v>9</v>
      </c>
    </row>
    <row r="453" spans="1:9" s="91" customFormat="1" ht="19.5" customHeight="1">
      <c r="A453" s="324">
        <v>41890</v>
      </c>
      <c r="B453" s="334" t="s">
        <v>51</v>
      </c>
      <c r="C453" s="334">
        <v>41890</v>
      </c>
      <c r="D453" s="332" t="s">
        <v>550</v>
      </c>
      <c r="E453" s="325" t="s">
        <v>329</v>
      </c>
      <c r="F453" s="326" t="s">
        <v>538</v>
      </c>
      <c r="G453" s="78"/>
      <c r="H453" s="78">
        <v>100000000</v>
      </c>
      <c r="I453" s="84">
        <f t="shared" si="10"/>
        <v>9</v>
      </c>
    </row>
    <row r="454" spans="1:9" s="91" customFormat="1" ht="19.5" customHeight="1">
      <c r="A454" s="324">
        <v>41890</v>
      </c>
      <c r="B454" s="334" t="s">
        <v>51</v>
      </c>
      <c r="C454" s="334">
        <v>41890</v>
      </c>
      <c r="D454" s="332" t="s">
        <v>551</v>
      </c>
      <c r="E454" s="325" t="s">
        <v>329</v>
      </c>
      <c r="F454" s="326" t="s">
        <v>60</v>
      </c>
      <c r="G454" s="78"/>
      <c r="H454" s="78">
        <v>10000000</v>
      </c>
      <c r="I454" s="84">
        <f t="shared" si="10"/>
        <v>9</v>
      </c>
    </row>
    <row r="455" spans="1:9" s="91" customFormat="1" ht="19.5" customHeight="1">
      <c r="A455" s="324">
        <v>41890</v>
      </c>
      <c r="B455" s="334" t="s">
        <v>51</v>
      </c>
      <c r="C455" s="334">
        <v>41890</v>
      </c>
      <c r="D455" s="332" t="s">
        <v>552</v>
      </c>
      <c r="E455" s="325" t="s">
        <v>329</v>
      </c>
      <c r="F455" s="326" t="s">
        <v>538</v>
      </c>
      <c r="G455" s="78"/>
      <c r="H455" s="78">
        <v>330000000</v>
      </c>
      <c r="I455" s="84">
        <f t="shared" si="10"/>
        <v>9</v>
      </c>
    </row>
    <row r="456" spans="1:9" s="91" customFormat="1" ht="19.5" customHeight="1">
      <c r="A456" s="324">
        <v>41890</v>
      </c>
      <c r="B456" s="334" t="s">
        <v>51</v>
      </c>
      <c r="C456" s="334">
        <v>41890</v>
      </c>
      <c r="D456" s="332" t="s">
        <v>553</v>
      </c>
      <c r="E456" s="325" t="s">
        <v>329</v>
      </c>
      <c r="F456" s="326" t="s">
        <v>60</v>
      </c>
      <c r="G456" s="78"/>
      <c r="H456" s="78">
        <v>33000000</v>
      </c>
      <c r="I456" s="84">
        <f t="shared" si="10"/>
        <v>9</v>
      </c>
    </row>
    <row r="457" spans="1:9" s="91" customFormat="1" ht="19.5" customHeight="1">
      <c r="A457" s="324">
        <v>41912</v>
      </c>
      <c r="B457" s="334" t="s">
        <v>51</v>
      </c>
      <c r="C457" s="334">
        <v>41897</v>
      </c>
      <c r="D457" s="332" t="s">
        <v>528</v>
      </c>
      <c r="E457" s="325" t="s">
        <v>329</v>
      </c>
      <c r="F457" s="326" t="s">
        <v>196</v>
      </c>
      <c r="G457" s="78"/>
      <c r="H457" s="78">
        <v>46000000</v>
      </c>
      <c r="I457" s="84">
        <f t="shared" si="10"/>
        <v>9</v>
      </c>
    </row>
    <row r="458" spans="1:9" s="91" customFormat="1" ht="19.5" customHeight="1">
      <c r="A458" s="324">
        <v>41912</v>
      </c>
      <c r="B458" s="334" t="s">
        <v>51</v>
      </c>
      <c r="C458" s="334">
        <v>41897</v>
      </c>
      <c r="D458" s="332" t="s">
        <v>529</v>
      </c>
      <c r="E458" s="325" t="s">
        <v>329</v>
      </c>
      <c r="F458" s="326" t="s">
        <v>60</v>
      </c>
      <c r="G458" s="78"/>
      <c r="H458" s="78">
        <v>4600000</v>
      </c>
      <c r="I458" s="84">
        <f t="shared" si="10"/>
        <v>9</v>
      </c>
    </row>
    <row r="459" spans="1:9" s="91" customFormat="1" ht="19.5" customHeight="1">
      <c r="A459" s="324">
        <v>41905</v>
      </c>
      <c r="B459" s="334" t="s">
        <v>108</v>
      </c>
      <c r="C459" s="334">
        <v>41905</v>
      </c>
      <c r="D459" s="332" t="s">
        <v>530</v>
      </c>
      <c r="E459" s="325" t="s">
        <v>329</v>
      </c>
      <c r="F459" s="326" t="s">
        <v>109</v>
      </c>
      <c r="G459" s="78">
        <v>15500000</v>
      </c>
      <c r="H459" s="78"/>
      <c r="I459" s="84">
        <f t="shared" si="10"/>
        <v>9</v>
      </c>
    </row>
    <row r="460" spans="1:9" s="91" customFormat="1" ht="19.5" customHeight="1">
      <c r="A460" s="334">
        <v>41914</v>
      </c>
      <c r="B460" s="334" t="s">
        <v>357</v>
      </c>
      <c r="C460" s="334">
        <v>41914</v>
      </c>
      <c r="D460" s="332" t="s">
        <v>554</v>
      </c>
      <c r="E460" s="325" t="s">
        <v>329</v>
      </c>
      <c r="F460" s="336" t="s">
        <v>107</v>
      </c>
      <c r="G460" s="78"/>
      <c r="H460" s="78">
        <v>124822500</v>
      </c>
      <c r="I460" s="84">
        <f t="shared" si="10"/>
        <v>10</v>
      </c>
    </row>
    <row r="461" spans="1:9" s="91" customFormat="1" ht="19.5" customHeight="1">
      <c r="A461" s="334">
        <v>41914</v>
      </c>
      <c r="B461" s="334" t="s">
        <v>357</v>
      </c>
      <c r="C461" s="334">
        <v>41914</v>
      </c>
      <c r="D461" s="332" t="s">
        <v>555</v>
      </c>
      <c r="E461" s="325" t="s">
        <v>329</v>
      </c>
      <c r="F461" s="336" t="s">
        <v>60</v>
      </c>
      <c r="G461" s="78"/>
      <c r="H461" s="78">
        <v>12482250</v>
      </c>
      <c r="I461" s="84">
        <f t="shared" si="10"/>
        <v>10</v>
      </c>
    </row>
    <row r="462" spans="1:9" s="91" customFormat="1" ht="19.5" customHeight="1">
      <c r="A462" s="334">
        <v>41914</v>
      </c>
      <c r="B462" s="334" t="s">
        <v>357</v>
      </c>
      <c r="C462" s="334">
        <v>41914</v>
      </c>
      <c r="D462" s="332" t="s">
        <v>556</v>
      </c>
      <c r="E462" s="325" t="s">
        <v>329</v>
      </c>
      <c r="F462" s="336" t="s">
        <v>107</v>
      </c>
      <c r="G462" s="78"/>
      <c r="H462" s="78">
        <v>22275000</v>
      </c>
      <c r="I462" s="84">
        <f t="shared" ref="I462:I525" si="11">IF(A462&lt;&gt;"",MONTH(A462),"")</f>
        <v>10</v>
      </c>
    </row>
    <row r="463" spans="1:9" s="91" customFormat="1" ht="19.5" customHeight="1">
      <c r="A463" s="334">
        <v>41914</v>
      </c>
      <c r="B463" s="334" t="s">
        <v>357</v>
      </c>
      <c r="C463" s="334">
        <v>41914</v>
      </c>
      <c r="D463" s="332" t="s">
        <v>557</v>
      </c>
      <c r="E463" s="325" t="s">
        <v>329</v>
      </c>
      <c r="F463" s="336" t="s">
        <v>60</v>
      </c>
      <c r="G463" s="78"/>
      <c r="H463" s="78">
        <v>2227500</v>
      </c>
      <c r="I463" s="84">
        <f t="shared" si="11"/>
        <v>10</v>
      </c>
    </row>
    <row r="464" spans="1:9" s="91" customFormat="1" ht="19.5" customHeight="1">
      <c r="A464" s="334">
        <v>41914</v>
      </c>
      <c r="B464" s="334" t="s">
        <v>357</v>
      </c>
      <c r="C464" s="334">
        <v>41914</v>
      </c>
      <c r="D464" s="332" t="s">
        <v>117</v>
      </c>
      <c r="E464" s="325" t="s">
        <v>329</v>
      </c>
      <c r="F464" s="336" t="s">
        <v>107</v>
      </c>
      <c r="G464" s="78"/>
      <c r="H464" s="78">
        <v>13418750</v>
      </c>
      <c r="I464" s="84">
        <f t="shared" si="11"/>
        <v>10</v>
      </c>
    </row>
    <row r="465" spans="1:9" s="91" customFormat="1" ht="19.5" customHeight="1">
      <c r="A465" s="334">
        <v>41914</v>
      </c>
      <c r="B465" s="334" t="s">
        <v>357</v>
      </c>
      <c r="C465" s="334">
        <v>41914</v>
      </c>
      <c r="D465" s="332" t="s">
        <v>118</v>
      </c>
      <c r="E465" s="325" t="s">
        <v>329</v>
      </c>
      <c r="F465" s="336" t="s">
        <v>60</v>
      </c>
      <c r="G465" s="78"/>
      <c r="H465" s="78">
        <v>1341875</v>
      </c>
      <c r="I465" s="84">
        <f t="shared" si="11"/>
        <v>10</v>
      </c>
    </row>
    <row r="466" spans="1:9" s="91" customFormat="1" ht="19.5" customHeight="1">
      <c r="A466" s="334">
        <v>41914</v>
      </c>
      <c r="B466" s="334" t="s">
        <v>357</v>
      </c>
      <c r="C466" s="334">
        <v>41914</v>
      </c>
      <c r="D466" s="332" t="s">
        <v>558</v>
      </c>
      <c r="E466" s="325" t="s">
        <v>329</v>
      </c>
      <c r="F466" s="336" t="s">
        <v>107</v>
      </c>
      <c r="G466" s="78"/>
      <c r="H466" s="78">
        <v>115823750</v>
      </c>
      <c r="I466" s="84">
        <f t="shared" si="11"/>
        <v>10</v>
      </c>
    </row>
    <row r="467" spans="1:9" s="91" customFormat="1" ht="19.5" customHeight="1">
      <c r="A467" s="334">
        <v>41914</v>
      </c>
      <c r="B467" s="334" t="s">
        <v>357</v>
      </c>
      <c r="C467" s="334">
        <v>41914</v>
      </c>
      <c r="D467" s="332" t="s">
        <v>559</v>
      </c>
      <c r="E467" s="325" t="s">
        <v>329</v>
      </c>
      <c r="F467" s="336" t="s">
        <v>60</v>
      </c>
      <c r="G467" s="78"/>
      <c r="H467" s="78">
        <v>11582375</v>
      </c>
      <c r="I467" s="84">
        <f t="shared" si="11"/>
        <v>10</v>
      </c>
    </row>
    <row r="468" spans="1:9" s="91" customFormat="1" ht="19.5" customHeight="1">
      <c r="A468" s="334">
        <v>41914</v>
      </c>
      <c r="B468" s="334" t="s">
        <v>357</v>
      </c>
      <c r="C468" s="334">
        <v>41914</v>
      </c>
      <c r="D468" s="332" t="s">
        <v>560</v>
      </c>
      <c r="E468" s="325" t="s">
        <v>329</v>
      </c>
      <c r="F468" s="336" t="s">
        <v>107</v>
      </c>
      <c r="G468" s="78"/>
      <c r="H468" s="78">
        <v>11973000</v>
      </c>
      <c r="I468" s="84">
        <f t="shared" si="11"/>
        <v>10</v>
      </c>
    </row>
    <row r="469" spans="1:9" s="91" customFormat="1" ht="19.5" customHeight="1">
      <c r="A469" s="334">
        <v>41914</v>
      </c>
      <c r="B469" s="334" t="s">
        <v>357</v>
      </c>
      <c r="C469" s="334">
        <v>41914</v>
      </c>
      <c r="D469" s="332" t="s">
        <v>561</v>
      </c>
      <c r="E469" s="325" t="s">
        <v>329</v>
      </c>
      <c r="F469" s="336" t="s">
        <v>60</v>
      </c>
      <c r="G469" s="78"/>
      <c r="H469" s="78">
        <v>1197300</v>
      </c>
      <c r="I469" s="84">
        <f t="shared" si="11"/>
        <v>10</v>
      </c>
    </row>
    <row r="470" spans="1:9" s="91" customFormat="1" ht="19.5" customHeight="1">
      <c r="A470" s="334">
        <v>41914</v>
      </c>
      <c r="B470" s="334" t="s">
        <v>357</v>
      </c>
      <c r="C470" s="334">
        <v>41914</v>
      </c>
      <c r="D470" s="332" t="s">
        <v>562</v>
      </c>
      <c r="E470" s="325" t="s">
        <v>329</v>
      </c>
      <c r="F470" s="336" t="s">
        <v>107</v>
      </c>
      <c r="G470" s="78"/>
      <c r="H470" s="78">
        <v>13950000</v>
      </c>
      <c r="I470" s="84">
        <f t="shared" si="11"/>
        <v>10</v>
      </c>
    </row>
    <row r="471" spans="1:9" s="91" customFormat="1" ht="19.5" customHeight="1">
      <c r="A471" s="334">
        <v>41914</v>
      </c>
      <c r="B471" s="334" t="s">
        <v>357</v>
      </c>
      <c r="C471" s="334">
        <v>41914</v>
      </c>
      <c r="D471" s="332" t="s">
        <v>563</v>
      </c>
      <c r="E471" s="325" t="s">
        <v>329</v>
      </c>
      <c r="F471" s="336" t="s">
        <v>60</v>
      </c>
      <c r="G471" s="78"/>
      <c r="H471" s="78">
        <v>1395000</v>
      </c>
      <c r="I471" s="84">
        <f t="shared" si="11"/>
        <v>10</v>
      </c>
    </row>
    <row r="472" spans="1:9" s="91" customFormat="1" ht="19.5" customHeight="1">
      <c r="A472" s="334">
        <v>41914</v>
      </c>
      <c r="B472" s="334" t="s">
        <v>357</v>
      </c>
      <c r="C472" s="334">
        <v>41914</v>
      </c>
      <c r="D472" s="332" t="s">
        <v>564</v>
      </c>
      <c r="E472" s="325" t="s">
        <v>329</v>
      </c>
      <c r="F472" s="336" t="s">
        <v>107</v>
      </c>
      <c r="G472" s="78"/>
      <c r="H472" s="78">
        <v>7344000</v>
      </c>
      <c r="I472" s="84">
        <f t="shared" si="11"/>
        <v>10</v>
      </c>
    </row>
    <row r="473" spans="1:9" s="91" customFormat="1" ht="19.5" customHeight="1">
      <c r="A473" s="334">
        <v>41914</v>
      </c>
      <c r="B473" s="334" t="s">
        <v>357</v>
      </c>
      <c r="C473" s="334">
        <v>41914</v>
      </c>
      <c r="D473" s="332" t="s">
        <v>565</v>
      </c>
      <c r="E473" s="325" t="s">
        <v>329</v>
      </c>
      <c r="F473" s="336" t="s">
        <v>60</v>
      </c>
      <c r="G473" s="78"/>
      <c r="H473" s="78">
        <v>734400</v>
      </c>
      <c r="I473" s="84">
        <f t="shared" si="11"/>
        <v>10</v>
      </c>
    </row>
    <row r="474" spans="1:9" s="91" customFormat="1" ht="19.5" customHeight="1">
      <c r="A474" s="334">
        <v>41914</v>
      </c>
      <c r="B474" s="334" t="s">
        <v>357</v>
      </c>
      <c r="C474" s="334">
        <v>41914</v>
      </c>
      <c r="D474" s="332" t="s">
        <v>566</v>
      </c>
      <c r="E474" s="325" t="s">
        <v>329</v>
      </c>
      <c r="F474" s="336" t="s">
        <v>107</v>
      </c>
      <c r="G474" s="78"/>
      <c r="H474" s="78">
        <v>9060000</v>
      </c>
      <c r="I474" s="84">
        <f t="shared" si="11"/>
        <v>10</v>
      </c>
    </row>
    <row r="475" spans="1:9" s="91" customFormat="1" ht="19.5" customHeight="1">
      <c r="A475" s="334">
        <v>41914</v>
      </c>
      <c r="B475" s="334" t="s">
        <v>357</v>
      </c>
      <c r="C475" s="334">
        <v>41914</v>
      </c>
      <c r="D475" s="332" t="s">
        <v>567</v>
      </c>
      <c r="E475" s="325" t="s">
        <v>329</v>
      </c>
      <c r="F475" s="336" t="s">
        <v>60</v>
      </c>
      <c r="G475" s="78"/>
      <c r="H475" s="78">
        <v>906000</v>
      </c>
      <c r="I475" s="84">
        <f t="shared" si="11"/>
        <v>10</v>
      </c>
    </row>
    <row r="476" spans="1:9" s="91" customFormat="1" ht="19.5" customHeight="1">
      <c r="A476" s="334">
        <v>41914</v>
      </c>
      <c r="B476" s="334" t="s">
        <v>357</v>
      </c>
      <c r="C476" s="334">
        <v>41914</v>
      </c>
      <c r="D476" s="332" t="s">
        <v>568</v>
      </c>
      <c r="E476" s="325" t="s">
        <v>329</v>
      </c>
      <c r="F476" s="336" t="s">
        <v>107</v>
      </c>
      <c r="G476" s="78"/>
      <c r="H476" s="78">
        <v>57659000</v>
      </c>
      <c r="I476" s="84">
        <f t="shared" si="11"/>
        <v>10</v>
      </c>
    </row>
    <row r="477" spans="1:9" s="91" customFormat="1" ht="19.5" customHeight="1">
      <c r="A477" s="334">
        <v>41914</v>
      </c>
      <c r="B477" s="334" t="s">
        <v>357</v>
      </c>
      <c r="C477" s="334">
        <v>41914</v>
      </c>
      <c r="D477" s="332" t="s">
        <v>569</v>
      </c>
      <c r="E477" s="325" t="s">
        <v>329</v>
      </c>
      <c r="F477" s="336" t="s">
        <v>60</v>
      </c>
      <c r="G477" s="78"/>
      <c r="H477" s="78">
        <v>5765900</v>
      </c>
      <c r="I477" s="84">
        <f t="shared" si="11"/>
        <v>10</v>
      </c>
    </row>
    <row r="478" spans="1:9" s="91" customFormat="1" ht="19.5" customHeight="1">
      <c r="A478" s="334">
        <v>41914</v>
      </c>
      <c r="B478" s="334" t="s">
        <v>357</v>
      </c>
      <c r="C478" s="334">
        <v>41914</v>
      </c>
      <c r="D478" s="332" t="s">
        <v>570</v>
      </c>
      <c r="E478" s="325" t="s">
        <v>329</v>
      </c>
      <c r="F478" s="336" t="s">
        <v>107</v>
      </c>
      <c r="G478" s="78"/>
      <c r="H478" s="78">
        <v>5280000</v>
      </c>
      <c r="I478" s="84">
        <f t="shared" si="11"/>
        <v>10</v>
      </c>
    </row>
    <row r="479" spans="1:9" s="91" customFormat="1" ht="19.5" customHeight="1">
      <c r="A479" s="334">
        <v>41914</v>
      </c>
      <c r="B479" s="334" t="s">
        <v>357</v>
      </c>
      <c r="C479" s="334">
        <v>41914</v>
      </c>
      <c r="D479" s="332" t="s">
        <v>571</v>
      </c>
      <c r="E479" s="325" t="s">
        <v>329</v>
      </c>
      <c r="F479" s="336" t="s">
        <v>60</v>
      </c>
      <c r="G479" s="78"/>
      <c r="H479" s="78">
        <v>528000</v>
      </c>
      <c r="I479" s="84">
        <f t="shared" si="11"/>
        <v>10</v>
      </c>
    </row>
    <row r="480" spans="1:9" s="91" customFormat="1" ht="19.5" customHeight="1">
      <c r="A480" s="334">
        <v>41929</v>
      </c>
      <c r="B480" s="334" t="s">
        <v>108</v>
      </c>
      <c r="C480" s="334">
        <v>41929</v>
      </c>
      <c r="D480" s="332" t="s">
        <v>530</v>
      </c>
      <c r="E480" s="325" t="s">
        <v>329</v>
      </c>
      <c r="F480" s="336" t="s">
        <v>109</v>
      </c>
      <c r="G480" s="78">
        <v>75000000</v>
      </c>
      <c r="H480" s="78"/>
      <c r="I480" s="84">
        <f t="shared" si="11"/>
        <v>10</v>
      </c>
    </row>
    <row r="481" spans="1:9" s="91" customFormat="1" ht="19.5" customHeight="1">
      <c r="A481" s="334">
        <v>41932</v>
      </c>
      <c r="B481" s="334" t="s">
        <v>108</v>
      </c>
      <c r="C481" s="334">
        <v>41932</v>
      </c>
      <c r="D481" s="332" t="s">
        <v>530</v>
      </c>
      <c r="E481" s="325" t="s">
        <v>329</v>
      </c>
      <c r="F481" s="336" t="s">
        <v>109</v>
      </c>
      <c r="G481" s="78">
        <v>15000000</v>
      </c>
      <c r="H481" s="78"/>
      <c r="I481" s="84">
        <f t="shared" si="11"/>
        <v>10</v>
      </c>
    </row>
    <row r="482" spans="1:9" s="91" customFormat="1" ht="19.5" customHeight="1">
      <c r="A482" s="334">
        <f>C482</f>
        <v>41946</v>
      </c>
      <c r="B482" s="334" t="s">
        <v>108</v>
      </c>
      <c r="C482" s="334">
        <v>41946</v>
      </c>
      <c r="D482" s="332" t="s">
        <v>572</v>
      </c>
      <c r="E482" s="325" t="s">
        <v>329</v>
      </c>
      <c r="F482" s="336" t="s">
        <v>109</v>
      </c>
      <c r="G482" s="78">
        <v>125000000</v>
      </c>
      <c r="H482" s="78"/>
      <c r="I482" s="84">
        <f t="shared" si="11"/>
        <v>11</v>
      </c>
    </row>
    <row r="483" spans="1:9" s="91" customFormat="1" ht="19.5" customHeight="1">
      <c r="A483" s="334">
        <v>41950</v>
      </c>
      <c r="B483" s="334" t="s">
        <v>108</v>
      </c>
      <c r="C483" s="334">
        <v>41950</v>
      </c>
      <c r="D483" s="332" t="s">
        <v>572</v>
      </c>
      <c r="E483" s="325" t="s">
        <v>329</v>
      </c>
      <c r="F483" s="336" t="s">
        <v>109</v>
      </c>
      <c r="G483" s="78">
        <v>35000000</v>
      </c>
      <c r="H483" s="78"/>
      <c r="I483" s="84">
        <f t="shared" si="11"/>
        <v>11</v>
      </c>
    </row>
    <row r="484" spans="1:9" s="91" customFormat="1" ht="19.5" customHeight="1">
      <c r="A484" s="334">
        <f>C484</f>
        <v>41973</v>
      </c>
      <c r="B484" s="334" t="s">
        <v>51</v>
      </c>
      <c r="C484" s="334">
        <v>41973</v>
      </c>
      <c r="D484" s="332" t="s">
        <v>573</v>
      </c>
      <c r="E484" s="325" t="s">
        <v>329</v>
      </c>
      <c r="F484" s="336" t="s">
        <v>356</v>
      </c>
      <c r="G484" s="78">
        <v>1289407100</v>
      </c>
      <c r="H484" s="78"/>
      <c r="I484" s="84">
        <f t="shared" si="11"/>
        <v>11</v>
      </c>
    </row>
    <row r="485" spans="1:9" s="91" customFormat="1" ht="19.5" customHeight="1">
      <c r="A485" s="86">
        <v>41690</v>
      </c>
      <c r="B485" s="87" t="s">
        <v>108</v>
      </c>
      <c r="C485" s="86">
        <v>41690</v>
      </c>
      <c r="D485" s="88" t="s">
        <v>574</v>
      </c>
      <c r="E485" s="190" t="s">
        <v>75</v>
      </c>
      <c r="F485" s="89" t="s">
        <v>109</v>
      </c>
      <c r="G485" s="90">
        <v>12000000</v>
      </c>
      <c r="H485" s="90"/>
      <c r="I485" s="84">
        <f t="shared" si="11"/>
        <v>2</v>
      </c>
    </row>
    <row r="486" spans="1:9" s="91" customFormat="1" ht="19.5" customHeight="1">
      <c r="A486" s="86">
        <v>41729</v>
      </c>
      <c r="B486" s="87" t="s">
        <v>51</v>
      </c>
      <c r="C486" s="86">
        <v>41710</v>
      </c>
      <c r="D486" s="88" t="s">
        <v>575</v>
      </c>
      <c r="E486" s="190" t="s">
        <v>75</v>
      </c>
      <c r="F486" s="89" t="s">
        <v>196</v>
      </c>
      <c r="G486" s="90"/>
      <c r="H486" s="90">
        <v>12000000</v>
      </c>
      <c r="I486" s="84">
        <f t="shared" si="11"/>
        <v>3</v>
      </c>
    </row>
    <row r="487" spans="1:9" s="91" customFormat="1" ht="19.5" customHeight="1">
      <c r="A487" s="86">
        <v>41774</v>
      </c>
      <c r="B487" s="87" t="s">
        <v>108</v>
      </c>
      <c r="C487" s="86">
        <v>41774</v>
      </c>
      <c r="D487" s="88" t="s">
        <v>574</v>
      </c>
      <c r="E487" s="190" t="s">
        <v>75</v>
      </c>
      <c r="F487" s="89" t="s">
        <v>109</v>
      </c>
      <c r="G487" s="90">
        <v>12000000</v>
      </c>
      <c r="H487" s="90"/>
      <c r="I487" s="84">
        <f t="shared" si="11"/>
        <v>5</v>
      </c>
    </row>
    <row r="488" spans="1:9" s="91" customFormat="1" ht="19.5" customHeight="1">
      <c r="A488" s="86">
        <v>41820</v>
      </c>
      <c r="B488" s="87" t="s">
        <v>51</v>
      </c>
      <c r="C488" s="86">
        <v>41802</v>
      </c>
      <c r="D488" s="88" t="s">
        <v>576</v>
      </c>
      <c r="E488" s="190" t="s">
        <v>75</v>
      </c>
      <c r="F488" s="89" t="s">
        <v>196</v>
      </c>
      <c r="G488" s="90"/>
      <c r="H488" s="90">
        <v>12000000</v>
      </c>
      <c r="I488" s="84">
        <f t="shared" si="11"/>
        <v>6</v>
      </c>
    </row>
    <row r="489" spans="1:9" s="91" customFormat="1" ht="19.5" customHeight="1">
      <c r="A489" s="86">
        <v>41837</v>
      </c>
      <c r="B489" s="89" t="s">
        <v>108</v>
      </c>
      <c r="C489" s="86">
        <v>41837</v>
      </c>
      <c r="D489" s="88" t="s">
        <v>574</v>
      </c>
      <c r="E489" s="190" t="s">
        <v>75</v>
      </c>
      <c r="F489" s="89" t="s">
        <v>109</v>
      </c>
      <c r="G489" s="90">
        <v>12000000</v>
      </c>
      <c r="H489" s="90"/>
      <c r="I489" s="84">
        <f t="shared" si="11"/>
        <v>7</v>
      </c>
    </row>
    <row r="490" spans="1:9" s="91" customFormat="1" ht="19.5" customHeight="1">
      <c r="A490" s="86">
        <v>41893</v>
      </c>
      <c r="B490" s="89" t="s">
        <v>51</v>
      </c>
      <c r="C490" s="86">
        <v>41893</v>
      </c>
      <c r="D490" s="88" t="s">
        <v>575</v>
      </c>
      <c r="E490" s="190" t="s">
        <v>75</v>
      </c>
      <c r="F490" s="89" t="s">
        <v>196</v>
      </c>
      <c r="G490" s="90"/>
      <c r="H490" s="90">
        <v>12000000</v>
      </c>
      <c r="I490" s="84">
        <f t="shared" si="11"/>
        <v>9</v>
      </c>
    </row>
    <row r="491" spans="1:9" s="91" customFormat="1" ht="19.5" customHeight="1">
      <c r="A491" s="86">
        <v>41997</v>
      </c>
      <c r="B491" s="89" t="s">
        <v>108</v>
      </c>
      <c r="C491" s="86">
        <v>41997</v>
      </c>
      <c r="D491" s="88" t="s">
        <v>574</v>
      </c>
      <c r="E491" s="190" t="s">
        <v>75</v>
      </c>
      <c r="F491" s="89" t="s">
        <v>109</v>
      </c>
      <c r="G491" s="90">
        <v>12000000</v>
      </c>
      <c r="H491" s="90"/>
      <c r="I491" s="84">
        <f t="shared" si="11"/>
        <v>12</v>
      </c>
    </row>
    <row r="492" spans="1:9" s="91" customFormat="1" ht="19.5" customHeight="1">
      <c r="A492" s="86">
        <v>42004</v>
      </c>
      <c r="B492" s="89" t="s">
        <v>51</v>
      </c>
      <c r="C492" s="86">
        <v>41984</v>
      </c>
      <c r="D492" s="88" t="s">
        <v>575</v>
      </c>
      <c r="E492" s="190" t="s">
        <v>75</v>
      </c>
      <c r="F492" s="89" t="s">
        <v>196</v>
      </c>
      <c r="G492" s="90"/>
      <c r="H492" s="90">
        <v>12000000</v>
      </c>
      <c r="I492" s="84">
        <f t="shared" si="11"/>
        <v>12</v>
      </c>
    </row>
    <row r="493" spans="1:9" s="91" customFormat="1" ht="19.5" customHeight="1">
      <c r="A493" s="86">
        <v>41655</v>
      </c>
      <c r="B493" s="89" t="s">
        <v>108</v>
      </c>
      <c r="C493" s="86">
        <v>41655</v>
      </c>
      <c r="D493" s="88" t="s">
        <v>577</v>
      </c>
      <c r="E493" s="190" t="s">
        <v>330</v>
      </c>
      <c r="F493" s="89" t="s">
        <v>109</v>
      </c>
      <c r="G493" s="90">
        <v>3160000</v>
      </c>
      <c r="H493" s="90"/>
      <c r="I493" s="84">
        <f t="shared" si="11"/>
        <v>1</v>
      </c>
    </row>
    <row r="494" spans="1:9" s="91" customFormat="1" ht="19.5" customHeight="1">
      <c r="A494" s="86">
        <v>41655</v>
      </c>
      <c r="B494" s="89" t="s">
        <v>108</v>
      </c>
      <c r="C494" s="86">
        <v>41655</v>
      </c>
      <c r="D494" s="88" t="s">
        <v>577</v>
      </c>
      <c r="E494" s="190" t="s">
        <v>330</v>
      </c>
      <c r="F494" s="89" t="s">
        <v>109</v>
      </c>
      <c r="G494" s="90">
        <v>780000</v>
      </c>
      <c r="H494" s="90"/>
      <c r="I494" s="84">
        <f t="shared" si="11"/>
        <v>1</v>
      </c>
    </row>
    <row r="495" spans="1:9" s="91" customFormat="1" ht="19.5" customHeight="1">
      <c r="A495" s="86">
        <v>41690</v>
      </c>
      <c r="B495" s="89" t="s">
        <v>108</v>
      </c>
      <c r="C495" s="86">
        <v>41690</v>
      </c>
      <c r="D495" s="88" t="s">
        <v>577</v>
      </c>
      <c r="E495" s="190" t="s">
        <v>330</v>
      </c>
      <c r="F495" s="89" t="s">
        <v>109</v>
      </c>
      <c r="G495" s="90">
        <v>70000</v>
      </c>
      <c r="H495" s="90"/>
      <c r="I495" s="84">
        <f t="shared" si="11"/>
        <v>2</v>
      </c>
    </row>
    <row r="496" spans="1:9" s="91" customFormat="1" ht="19.5" customHeight="1">
      <c r="A496" s="86">
        <v>41690</v>
      </c>
      <c r="B496" s="89" t="s">
        <v>108</v>
      </c>
      <c r="C496" s="86">
        <v>41690</v>
      </c>
      <c r="D496" s="88" t="s">
        <v>577</v>
      </c>
      <c r="E496" s="190" t="s">
        <v>330</v>
      </c>
      <c r="F496" s="89" t="s">
        <v>109</v>
      </c>
      <c r="G496" s="90">
        <v>2834000</v>
      </c>
      <c r="H496" s="90"/>
      <c r="I496" s="84">
        <f t="shared" si="11"/>
        <v>2</v>
      </c>
    </row>
    <row r="497" spans="1:9" s="91" customFormat="1" ht="19.5" customHeight="1">
      <c r="A497" s="86">
        <v>41698</v>
      </c>
      <c r="B497" s="89" t="s">
        <v>51</v>
      </c>
      <c r="C497" s="86">
        <v>41690</v>
      </c>
      <c r="D497" s="88" t="s">
        <v>578</v>
      </c>
      <c r="E497" s="190" t="s">
        <v>330</v>
      </c>
      <c r="F497" s="89" t="s">
        <v>481</v>
      </c>
      <c r="G497" s="90"/>
      <c r="H497" s="90">
        <v>2834000</v>
      </c>
      <c r="I497" s="84">
        <f t="shared" si="11"/>
        <v>2</v>
      </c>
    </row>
    <row r="498" spans="1:9" s="91" customFormat="1" ht="19.5" customHeight="1">
      <c r="A498" s="86">
        <v>41698</v>
      </c>
      <c r="B498" s="89" t="s">
        <v>51</v>
      </c>
      <c r="C498" s="86">
        <v>41696</v>
      </c>
      <c r="D498" s="88" t="s">
        <v>579</v>
      </c>
      <c r="E498" s="190" t="s">
        <v>330</v>
      </c>
      <c r="F498" s="89" t="s">
        <v>481</v>
      </c>
      <c r="G498" s="90"/>
      <c r="H498" s="90">
        <v>70000</v>
      </c>
      <c r="I498" s="84">
        <f t="shared" si="11"/>
        <v>2</v>
      </c>
    </row>
    <row r="499" spans="1:9" s="91" customFormat="1" ht="19.5" customHeight="1">
      <c r="A499" s="86">
        <v>41716</v>
      </c>
      <c r="B499" s="89" t="s">
        <v>108</v>
      </c>
      <c r="C499" s="86">
        <v>41716</v>
      </c>
      <c r="D499" s="88" t="s">
        <v>577</v>
      </c>
      <c r="E499" s="190" t="s">
        <v>330</v>
      </c>
      <c r="F499" s="89" t="s">
        <v>109</v>
      </c>
      <c r="G499" s="90">
        <v>3620000</v>
      </c>
      <c r="H499" s="90"/>
      <c r="I499" s="84">
        <f t="shared" si="11"/>
        <v>3</v>
      </c>
    </row>
    <row r="500" spans="1:9" s="91" customFormat="1" ht="19.5" customHeight="1">
      <c r="A500" s="86">
        <v>41716</v>
      </c>
      <c r="B500" s="89" t="s">
        <v>108</v>
      </c>
      <c r="C500" s="86">
        <v>41716</v>
      </c>
      <c r="D500" s="88" t="s">
        <v>577</v>
      </c>
      <c r="E500" s="190" t="s">
        <v>330</v>
      </c>
      <c r="F500" s="89" t="s">
        <v>109</v>
      </c>
      <c r="G500" s="90">
        <v>780000</v>
      </c>
      <c r="H500" s="90"/>
      <c r="I500" s="84">
        <f t="shared" si="11"/>
        <v>3</v>
      </c>
    </row>
    <row r="501" spans="1:9" s="91" customFormat="1" ht="19.5" customHeight="1">
      <c r="A501" s="86">
        <v>41759</v>
      </c>
      <c r="B501" s="89" t="s">
        <v>51</v>
      </c>
      <c r="C501" s="86">
        <v>41723</v>
      </c>
      <c r="D501" s="88" t="s">
        <v>580</v>
      </c>
      <c r="E501" s="190" t="s">
        <v>330</v>
      </c>
      <c r="F501" s="89" t="s">
        <v>481</v>
      </c>
      <c r="G501" s="90"/>
      <c r="H501" s="90">
        <v>4400000</v>
      </c>
      <c r="I501" s="84">
        <f t="shared" si="11"/>
        <v>4</v>
      </c>
    </row>
    <row r="502" spans="1:9" s="91" customFormat="1" ht="19.5" customHeight="1">
      <c r="A502" s="86">
        <v>41766</v>
      </c>
      <c r="B502" s="89" t="s">
        <v>108</v>
      </c>
      <c r="C502" s="86">
        <v>41766</v>
      </c>
      <c r="D502" s="88" t="s">
        <v>577</v>
      </c>
      <c r="E502" s="190" t="s">
        <v>330</v>
      </c>
      <c r="F502" s="89" t="s">
        <v>109</v>
      </c>
      <c r="G502" s="90">
        <v>4512000</v>
      </c>
      <c r="H502" s="90"/>
      <c r="I502" s="84">
        <f t="shared" si="11"/>
        <v>5</v>
      </c>
    </row>
    <row r="503" spans="1:9" s="91" customFormat="1" ht="19.5" customHeight="1">
      <c r="A503" s="86">
        <v>41790</v>
      </c>
      <c r="B503" s="89" t="s">
        <v>51</v>
      </c>
      <c r="C503" s="86">
        <v>41767</v>
      </c>
      <c r="D503" s="88" t="s">
        <v>580</v>
      </c>
      <c r="E503" s="190" t="s">
        <v>330</v>
      </c>
      <c r="F503" s="89" t="s">
        <v>481</v>
      </c>
      <c r="G503" s="90"/>
      <c r="H503" s="90">
        <v>4512000</v>
      </c>
      <c r="I503" s="84">
        <f t="shared" si="11"/>
        <v>5</v>
      </c>
    </row>
    <row r="504" spans="1:9" s="91" customFormat="1" ht="19.5" customHeight="1">
      <c r="A504" s="86">
        <v>41795</v>
      </c>
      <c r="B504" s="89" t="s">
        <v>108</v>
      </c>
      <c r="C504" s="86">
        <v>41795</v>
      </c>
      <c r="D504" s="88" t="s">
        <v>577</v>
      </c>
      <c r="E504" s="190" t="s">
        <v>330</v>
      </c>
      <c r="F504" s="89" t="s">
        <v>109</v>
      </c>
      <c r="G504" s="90">
        <v>2720000</v>
      </c>
      <c r="H504" s="90"/>
      <c r="I504" s="84">
        <f t="shared" si="11"/>
        <v>6</v>
      </c>
    </row>
    <row r="505" spans="1:9" s="91" customFormat="1" ht="19.5" customHeight="1">
      <c r="A505" s="86">
        <v>41803</v>
      </c>
      <c r="B505" s="89" t="s">
        <v>108</v>
      </c>
      <c r="C505" s="86">
        <v>41803</v>
      </c>
      <c r="D505" s="88" t="s">
        <v>577</v>
      </c>
      <c r="E505" s="190" t="s">
        <v>330</v>
      </c>
      <c r="F505" s="89" t="s">
        <v>109</v>
      </c>
      <c r="G505" s="90">
        <v>2840000</v>
      </c>
      <c r="H505" s="90"/>
      <c r="I505" s="84">
        <f t="shared" si="11"/>
        <v>6</v>
      </c>
    </row>
    <row r="506" spans="1:9" s="91" customFormat="1" ht="19.5" customHeight="1">
      <c r="A506" s="86">
        <v>41803</v>
      </c>
      <c r="B506" s="89" t="s">
        <v>108</v>
      </c>
      <c r="C506" s="86">
        <v>41803</v>
      </c>
      <c r="D506" s="88" t="s">
        <v>577</v>
      </c>
      <c r="E506" s="190" t="s">
        <v>330</v>
      </c>
      <c r="F506" s="89" t="s">
        <v>109</v>
      </c>
      <c r="G506" s="90">
        <v>780000</v>
      </c>
      <c r="H506" s="90"/>
      <c r="I506" s="84">
        <f t="shared" si="11"/>
        <v>6</v>
      </c>
    </row>
    <row r="507" spans="1:9" s="91" customFormat="1" ht="19.5" customHeight="1">
      <c r="A507" s="86">
        <v>41820</v>
      </c>
      <c r="B507" s="89" t="s">
        <v>51</v>
      </c>
      <c r="C507" s="86">
        <v>41796</v>
      </c>
      <c r="D507" s="88" t="s">
        <v>581</v>
      </c>
      <c r="E507" s="190" t="s">
        <v>330</v>
      </c>
      <c r="F507" s="89" t="s">
        <v>481</v>
      </c>
      <c r="G507" s="90"/>
      <c r="H507" s="90">
        <v>2720000</v>
      </c>
      <c r="I507" s="84">
        <f t="shared" si="11"/>
        <v>6</v>
      </c>
    </row>
    <row r="508" spans="1:9" s="91" customFormat="1" ht="19.5" customHeight="1">
      <c r="A508" s="86">
        <v>41820</v>
      </c>
      <c r="B508" s="89" t="s">
        <v>51</v>
      </c>
      <c r="C508" s="86">
        <v>41803</v>
      </c>
      <c r="D508" s="88" t="s">
        <v>582</v>
      </c>
      <c r="E508" s="190" t="s">
        <v>330</v>
      </c>
      <c r="F508" s="89" t="s">
        <v>481</v>
      </c>
      <c r="G508" s="90"/>
      <c r="H508" s="90">
        <v>120000</v>
      </c>
      <c r="I508" s="84">
        <f t="shared" si="11"/>
        <v>6</v>
      </c>
    </row>
    <row r="509" spans="1:9" s="91" customFormat="1" ht="19.5" customHeight="1">
      <c r="A509" s="86">
        <v>41820</v>
      </c>
      <c r="B509" s="89" t="s">
        <v>51</v>
      </c>
      <c r="C509" s="86">
        <v>41808</v>
      </c>
      <c r="D509" s="88" t="s">
        <v>583</v>
      </c>
      <c r="E509" s="190" t="s">
        <v>330</v>
      </c>
      <c r="F509" s="89" t="s">
        <v>481</v>
      </c>
      <c r="G509" s="90"/>
      <c r="H509" s="90">
        <v>780000</v>
      </c>
      <c r="I509" s="84">
        <f t="shared" si="11"/>
        <v>6</v>
      </c>
    </row>
    <row r="510" spans="1:9" s="91" customFormat="1" ht="19.5" customHeight="1">
      <c r="A510" s="86">
        <v>41842</v>
      </c>
      <c r="B510" s="89" t="s">
        <v>108</v>
      </c>
      <c r="C510" s="86">
        <v>41842</v>
      </c>
      <c r="D510" s="88" t="s">
        <v>577</v>
      </c>
      <c r="E510" s="190" t="s">
        <v>330</v>
      </c>
      <c r="F510" s="89" t="s">
        <v>109</v>
      </c>
      <c r="G510" s="90">
        <v>1622000</v>
      </c>
      <c r="H510" s="90"/>
      <c r="I510" s="84">
        <f t="shared" si="11"/>
        <v>7</v>
      </c>
    </row>
    <row r="511" spans="1:9" s="91" customFormat="1" ht="19.5" customHeight="1">
      <c r="A511" s="86">
        <v>41851</v>
      </c>
      <c r="B511" s="89" t="s">
        <v>51</v>
      </c>
      <c r="C511" s="86">
        <v>41842</v>
      </c>
      <c r="D511" s="88" t="s">
        <v>584</v>
      </c>
      <c r="E511" s="190" t="s">
        <v>330</v>
      </c>
      <c r="F511" s="89" t="s">
        <v>481</v>
      </c>
      <c r="G511" s="90"/>
      <c r="H511" s="90">
        <v>1622000</v>
      </c>
      <c r="I511" s="84">
        <f t="shared" si="11"/>
        <v>7</v>
      </c>
    </row>
    <row r="512" spans="1:9" s="91" customFormat="1" ht="19.5" customHeight="1">
      <c r="A512" s="86">
        <v>41871</v>
      </c>
      <c r="B512" s="89" t="s">
        <v>108</v>
      </c>
      <c r="C512" s="86">
        <v>41871</v>
      </c>
      <c r="D512" s="88" t="s">
        <v>577</v>
      </c>
      <c r="E512" s="190" t="s">
        <v>330</v>
      </c>
      <c r="F512" s="89" t="s">
        <v>109</v>
      </c>
      <c r="G512" s="90">
        <v>780000</v>
      </c>
      <c r="H512" s="90"/>
      <c r="I512" s="84">
        <f t="shared" si="11"/>
        <v>8</v>
      </c>
    </row>
    <row r="513" spans="1:9" s="91" customFormat="1" ht="19.5" customHeight="1">
      <c r="A513" s="86">
        <v>41871</v>
      </c>
      <c r="B513" s="89" t="s">
        <v>108</v>
      </c>
      <c r="C513" s="86">
        <v>41871</v>
      </c>
      <c r="D513" s="88" t="s">
        <v>577</v>
      </c>
      <c r="E513" s="190" t="s">
        <v>330</v>
      </c>
      <c r="F513" s="89" t="s">
        <v>109</v>
      </c>
      <c r="G513" s="90">
        <v>240000</v>
      </c>
      <c r="H513" s="90"/>
      <c r="I513" s="84">
        <f t="shared" si="11"/>
        <v>8</v>
      </c>
    </row>
    <row r="514" spans="1:9" s="91" customFormat="1" ht="19.5" customHeight="1">
      <c r="A514" s="86">
        <v>41880</v>
      </c>
      <c r="B514" s="89" t="s">
        <v>51</v>
      </c>
      <c r="C514" s="86">
        <v>41856</v>
      </c>
      <c r="D514" s="88" t="s">
        <v>585</v>
      </c>
      <c r="E514" s="190" t="s">
        <v>330</v>
      </c>
      <c r="F514" s="89" t="s">
        <v>481</v>
      </c>
      <c r="G514" s="90"/>
      <c r="H514" s="90">
        <v>2720000</v>
      </c>
      <c r="I514" s="84">
        <f t="shared" si="11"/>
        <v>8</v>
      </c>
    </row>
    <row r="515" spans="1:9" s="91" customFormat="1" ht="19.5" customHeight="1">
      <c r="A515" s="86">
        <v>41880</v>
      </c>
      <c r="B515" s="89" t="s">
        <v>51</v>
      </c>
      <c r="C515" s="86">
        <v>41880</v>
      </c>
      <c r="D515" s="88" t="s">
        <v>580</v>
      </c>
      <c r="E515" s="190" t="s">
        <v>330</v>
      </c>
      <c r="F515" s="89" t="s">
        <v>481</v>
      </c>
      <c r="G515" s="90"/>
      <c r="H515" s="90">
        <v>1020000</v>
      </c>
      <c r="I515" s="84">
        <f t="shared" si="11"/>
        <v>8</v>
      </c>
    </row>
    <row r="516" spans="1:9" s="91" customFormat="1" ht="19.5" customHeight="1">
      <c r="A516" s="86">
        <v>41893</v>
      </c>
      <c r="B516" s="89" t="s">
        <v>108</v>
      </c>
      <c r="C516" s="86">
        <v>41893</v>
      </c>
      <c r="D516" s="88" t="s">
        <v>577</v>
      </c>
      <c r="E516" s="190" t="s">
        <v>330</v>
      </c>
      <c r="F516" s="89" t="s">
        <v>109</v>
      </c>
      <c r="G516" s="90">
        <v>10000000</v>
      </c>
      <c r="H516" s="90"/>
      <c r="I516" s="84">
        <f t="shared" si="11"/>
        <v>9</v>
      </c>
    </row>
    <row r="517" spans="1:9" s="91" customFormat="1" ht="19.5" customHeight="1">
      <c r="A517" s="86">
        <v>41893</v>
      </c>
      <c r="B517" s="89" t="s">
        <v>108</v>
      </c>
      <c r="C517" s="86">
        <v>41893</v>
      </c>
      <c r="D517" s="88" t="s">
        <v>577</v>
      </c>
      <c r="E517" s="190" t="s">
        <v>330</v>
      </c>
      <c r="F517" s="89" t="s">
        <v>109</v>
      </c>
      <c r="G517" s="90">
        <v>1665000</v>
      </c>
      <c r="H517" s="90"/>
      <c r="I517" s="84">
        <f t="shared" si="11"/>
        <v>9</v>
      </c>
    </row>
    <row r="518" spans="1:9" s="91" customFormat="1" ht="19.5" customHeight="1">
      <c r="A518" s="86">
        <v>41893</v>
      </c>
      <c r="B518" s="89" t="s">
        <v>51</v>
      </c>
      <c r="C518" s="86">
        <v>41893</v>
      </c>
      <c r="D518" s="88" t="s">
        <v>580</v>
      </c>
      <c r="E518" s="190" t="s">
        <v>330</v>
      </c>
      <c r="F518" s="89" t="s">
        <v>481</v>
      </c>
      <c r="G518" s="90"/>
      <c r="H518" s="90">
        <v>1665000</v>
      </c>
      <c r="I518" s="84">
        <f t="shared" si="11"/>
        <v>9</v>
      </c>
    </row>
    <row r="519" spans="1:9" s="91" customFormat="1" ht="19.5" customHeight="1">
      <c r="A519" s="86">
        <v>41894</v>
      </c>
      <c r="B519" s="89" t="s">
        <v>51</v>
      </c>
      <c r="C519" s="86">
        <v>41894</v>
      </c>
      <c r="D519" s="88" t="s">
        <v>586</v>
      </c>
      <c r="E519" s="190" t="s">
        <v>330</v>
      </c>
      <c r="F519" s="89" t="s">
        <v>196</v>
      </c>
      <c r="G519" s="90"/>
      <c r="H519" s="90">
        <v>10000000</v>
      </c>
      <c r="I519" s="84">
        <f t="shared" si="11"/>
        <v>9</v>
      </c>
    </row>
    <row r="520" spans="1:9" s="91" customFormat="1" ht="19.5" customHeight="1">
      <c r="A520" s="86">
        <v>41929</v>
      </c>
      <c r="B520" s="87" t="s">
        <v>108</v>
      </c>
      <c r="C520" s="86">
        <v>41929</v>
      </c>
      <c r="D520" s="88" t="s">
        <v>577</v>
      </c>
      <c r="E520" s="190" t="s">
        <v>330</v>
      </c>
      <c r="F520" s="89" t="s">
        <v>109</v>
      </c>
      <c r="G520" s="90">
        <v>2670000</v>
      </c>
      <c r="H520" s="90"/>
      <c r="I520" s="84">
        <f t="shared" si="11"/>
        <v>10</v>
      </c>
    </row>
    <row r="521" spans="1:9" s="91" customFormat="1" ht="19.5" customHeight="1">
      <c r="A521" s="86">
        <v>41929</v>
      </c>
      <c r="B521" s="87" t="s">
        <v>51</v>
      </c>
      <c r="C521" s="86">
        <v>41929</v>
      </c>
      <c r="D521" s="88" t="s">
        <v>587</v>
      </c>
      <c r="E521" s="190" t="s">
        <v>330</v>
      </c>
      <c r="F521" s="89" t="s">
        <v>481</v>
      </c>
      <c r="G521" s="90"/>
      <c r="H521" s="90">
        <v>2670000</v>
      </c>
      <c r="I521" s="84">
        <f t="shared" si="11"/>
        <v>10</v>
      </c>
    </row>
    <row r="522" spans="1:9" s="91" customFormat="1" ht="19.5" customHeight="1">
      <c r="A522" s="86">
        <v>41670</v>
      </c>
      <c r="B522" s="87" t="s">
        <v>51</v>
      </c>
      <c r="C522" s="86">
        <v>41650</v>
      </c>
      <c r="D522" s="88" t="s">
        <v>588</v>
      </c>
      <c r="E522" s="190" t="s">
        <v>76</v>
      </c>
      <c r="F522" s="89" t="s">
        <v>481</v>
      </c>
      <c r="G522" s="90"/>
      <c r="H522" s="90">
        <v>20694308</v>
      </c>
      <c r="I522" s="84">
        <f t="shared" si="11"/>
        <v>1</v>
      </c>
    </row>
    <row r="523" spans="1:9" s="91" customFormat="1" ht="19.5" customHeight="1">
      <c r="A523" s="86">
        <v>41670</v>
      </c>
      <c r="B523" s="87" t="s">
        <v>51</v>
      </c>
      <c r="C523" s="86">
        <v>41650</v>
      </c>
      <c r="D523" s="88" t="s">
        <v>589</v>
      </c>
      <c r="E523" s="190" t="s">
        <v>76</v>
      </c>
      <c r="F523" s="89" t="s">
        <v>60</v>
      </c>
      <c r="G523" s="90"/>
      <c r="H523" s="90">
        <v>2069431</v>
      </c>
      <c r="I523" s="84">
        <f t="shared" si="11"/>
        <v>1</v>
      </c>
    </row>
    <row r="524" spans="1:9" s="91" customFormat="1" ht="19.5" customHeight="1">
      <c r="A524" s="86">
        <v>41653</v>
      </c>
      <c r="B524" s="87" t="s">
        <v>108</v>
      </c>
      <c r="C524" s="86">
        <v>41653</v>
      </c>
      <c r="D524" s="88" t="s">
        <v>590</v>
      </c>
      <c r="E524" s="190" t="s">
        <v>76</v>
      </c>
      <c r="F524" s="89" t="s">
        <v>109</v>
      </c>
      <c r="G524" s="90">
        <v>24963739</v>
      </c>
      <c r="H524" s="90"/>
      <c r="I524" s="84">
        <f t="shared" si="11"/>
        <v>1</v>
      </c>
    </row>
    <row r="525" spans="1:9" s="91" customFormat="1" ht="19.5" customHeight="1">
      <c r="A525" s="86">
        <v>41670</v>
      </c>
      <c r="B525" s="87" t="s">
        <v>51</v>
      </c>
      <c r="C525" s="86">
        <v>41659</v>
      </c>
      <c r="D525" s="88" t="s">
        <v>588</v>
      </c>
      <c r="E525" s="190" t="s">
        <v>76</v>
      </c>
      <c r="F525" s="89" t="s">
        <v>481</v>
      </c>
      <c r="G525" s="90"/>
      <c r="H525" s="90">
        <v>25592126</v>
      </c>
      <c r="I525" s="84">
        <f t="shared" si="11"/>
        <v>1</v>
      </c>
    </row>
    <row r="526" spans="1:9" s="91" customFormat="1" ht="19.5" customHeight="1">
      <c r="A526" s="86">
        <v>41670</v>
      </c>
      <c r="B526" s="87" t="s">
        <v>51</v>
      </c>
      <c r="C526" s="86">
        <v>41659</v>
      </c>
      <c r="D526" s="88" t="s">
        <v>589</v>
      </c>
      <c r="E526" s="190" t="s">
        <v>76</v>
      </c>
      <c r="F526" s="89" t="s">
        <v>60</v>
      </c>
      <c r="G526" s="90"/>
      <c r="H526" s="90">
        <v>2559213</v>
      </c>
      <c r="I526" s="84">
        <f t="shared" ref="I526:I589" si="12">IF(A526&lt;&gt;"",MONTH(A526),"")</f>
        <v>1</v>
      </c>
    </row>
    <row r="527" spans="1:9" s="91" customFormat="1" ht="19.5" customHeight="1">
      <c r="A527" s="86">
        <v>41698</v>
      </c>
      <c r="B527" s="87" t="s">
        <v>51</v>
      </c>
      <c r="C527" s="86">
        <v>41668</v>
      </c>
      <c r="D527" s="88" t="s">
        <v>588</v>
      </c>
      <c r="E527" s="190" t="s">
        <v>76</v>
      </c>
      <c r="F527" s="89" t="s">
        <v>481</v>
      </c>
      <c r="G527" s="90"/>
      <c r="H527" s="90">
        <v>278056</v>
      </c>
      <c r="I527" s="84">
        <f t="shared" si="12"/>
        <v>2</v>
      </c>
    </row>
    <row r="528" spans="1:9" s="91" customFormat="1" ht="19.5" customHeight="1">
      <c r="A528" s="86">
        <v>41698</v>
      </c>
      <c r="B528" s="87" t="s">
        <v>51</v>
      </c>
      <c r="C528" s="86">
        <v>41668</v>
      </c>
      <c r="D528" s="88" t="s">
        <v>589</v>
      </c>
      <c r="E528" s="190" t="s">
        <v>76</v>
      </c>
      <c r="F528" s="89" t="s">
        <v>60</v>
      </c>
      <c r="G528" s="90"/>
      <c r="H528" s="90">
        <v>27806</v>
      </c>
      <c r="I528" s="84">
        <f t="shared" si="12"/>
        <v>2</v>
      </c>
    </row>
    <row r="529" spans="1:9" s="91" customFormat="1" ht="19.5" customHeight="1">
      <c r="A529" s="86">
        <v>41682</v>
      </c>
      <c r="B529" s="87" t="s">
        <v>108</v>
      </c>
      <c r="C529" s="86">
        <v>41682</v>
      </c>
      <c r="D529" s="88" t="s">
        <v>590</v>
      </c>
      <c r="E529" s="190" t="s">
        <v>76</v>
      </c>
      <c r="F529" s="89" t="s">
        <v>109</v>
      </c>
      <c r="G529" s="90">
        <v>28151338</v>
      </c>
      <c r="H529" s="90"/>
      <c r="I529" s="84">
        <f t="shared" si="12"/>
        <v>2</v>
      </c>
    </row>
    <row r="530" spans="1:9" s="91" customFormat="1" ht="19.5" customHeight="1">
      <c r="A530" s="86">
        <v>41698</v>
      </c>
      <c r="B530" s="87" t="s">
        <v>51</v>
      </c>
      <c r="C530" s="86">
        <v>41687</v>
      </c>
      <c r="D530" s="88" t="s">
        <v>588</v>
      </c>
      <c r="E530" s="190" t="s">
        <v>76</v>
      </c>
      <c r="F530" s="89" t="s">
        <v>481</v>
      </c>
      <c r="G530" s="90"/>
      <c r="H530" s="90">
        <v>12761280</v>
      </c>
      <c r="I530" s="84">
        <f t="shared" si="12"/>
        <v>2</v>
      </c>
    </row>
    <row r="531" spans="1:9" s="91" customFormat="1" ht="19.5" customHeight="1">
      <c r="A531" s="86">
        <v>41698</v>
      </c>
      <c r="B531" s="87" t="s">
        <v>51</v>
      </c>
      <c r="C531" s="86">
        <v>41687</v>
      </c>
      <c r="D531" s="88" t="s">
        <v>589</v>
      </c>
      <c r="E531" s="190" t="s">
        <v>76</v>
      </c>
      <c r="F531" s="89" t="s">
        <v>60</v>
      </c>
      <c r="G531" s="90"/>
      <c r="H531" s="90">
        <v>1276128</v>
      </c>
      <c r="I531" s="84">
        <f t="shared" si="12"/>
        <v>2</v>
      </c>
    </row>
    <row r="532" spans="1:9" s="91" customFormat="1" ht="19.5" customHeight="1">
      <c r="A532" s="86">
        <v>41690</v>
      </c>
      <c r="B532" s="87" t="s">
        <v>108</v>
      </c>
      <c r="C532" s="86">
        <v>41690</v>
      </c>
      <c r="D532" s="88" t="s">
        <v>590</v>
      </c>
      <c r="E532" s="190" t="s">
        <v>76</v>
      </c>
      <c r="F532" s="89" t="s">
        <v>109</v>
      </c>
      <c r="G532" s="90">
        <v>14343270</v>
      </c>
      <c r="H532" s="90"/>
      <c r="I532" s="84">
        <f t="shared" si="12"/>
        <v>2</v>
      </c>
    </row>
    <row r="533" spans="1:9" s="91" customFormat="1" ht="19.5" customHeight="1">
      <c r="A533" s="86">
        <v>41729</v>
      </c>
      <c r="B533" s="87" t="s">
        <v>51</v>
      </c>
      <c r="C533" s="86">
        <v>41703</v>
      </c>
      <c r="D533" s="88" t="s">
        <v>588</v>
      </c>
      <c r="E533" s="190" t="s">
        <v>76</v>
      </c>
      <c r="F533" s="89" t="s">
        <v>481</v>
      </c>
      <c r="G533" s="90"/>
      <c r="H533" s="90">
        <v>12030960</v>
      </c>
      <c r="I533" s="84">
        <f t="shared" si="12"/>
        <v>3</v>
      </c>
    </row>
    <row r="534" spans="1:9" s="91" customFormat="1" ht="19.5" customHeight="1">
      <c r="A534" s="86">
        <v>41729</v>
      </c>
      <c r="B534" s="87" t="s">
        <v>51</v>
      </c>
      <c r="C534" s="86">
        <v>41703</v>
      </c>
      <c r="D534" s="88" t="s">
        <v>589</v>
      </c>
      <c r="E534" s="190" t="s">
        <v>76</v>
      </c>
      <c r="F534" s="89" t="s">
        <v>60</v>
      </c>
      <c r="G534" s="90"/>
      <c r="H534" s="90">
        <v>1203096</v>
      </c>
      <c r="I534" s="84">
        <f t="shared" si="12"/>
        <v>3</v>
      </c>
    </row>
    <row r="535" spans="1:9" s="91" customFormat="1" ht="19.5" customHeight="1">
      <c r="A535" s="86">
        <v>41716</v>
      </c>
      <c r="B535" s="87" t="s">
        <v>108</v>
      </c>
      <c r="C535" s="86">
        <v>41716</v>
      </c>
      <c r="D535" s="88" t="s">
        <v>590</v>
      </c>
      <c r="E535" s="190" t="s">
        <v>76</v>
      </c>
      <c r="F535" s="89" t="s">
        <v>109</v>
      </c>
      <c r="G535" s="90">
        <v>13234056</v>
      </c>
      <c r="H535" s="90"/>
      <c r="I535" s="84">
        <f t="shared" si="12"/>
        <v>3</v>
      </c>
    </row>
    <row r="536" spans="1:9" s="91" customFormat="1" ht="19.5" customHeight="1">
      <c r="A536" s="86">
        <v>41729</v>
      </c>
      <c r="B536" s="87" t="s">
        <v>51</v>
      </c>
      <c r="C536" s="86">
        <v>41729</v>
      </c>
      <c r="D536" s="88" t="s">
        <v>588</v>
      </c>
      <c r="E536" s="190" t="s">
        <v>76</v>
      </c>
      <c r="F536" s="89" t="s">
        <v>481</v>
      </c>
      <c r="G536" s="90"/>
      <c r="H536" s="90">
        <v>11888640</v>
      </c>
      <c r="I536" s="84">
        <f t="shared" si="12"/>
        <v>3</v>
      </c>
    </row>
    <row r="537" spans="1:9" s="91" customFormat="1" ht="19.5" customHeight="1">
      <c r="A537" s="86">
        <v>41729</v>
      </c>
      <c r="B537" s="87" t="s">
        <v>51</v>
      </c>
      <c r="C537" s="86">
        <v>41729</v>
      </c>
      <c r="D537" s="88" t="s">
        <v>589</v>
      </c>
      <c r="E537" s="190" t="s">
        <v>76</v>
      </c>
      <c r="F537" s="89" t="s">
        <v>60</v>
      </c>
      <c r="G537" s="90"/>
      <c r="H537" s="90">
        <v>1188864</v>
      </c>
      <c r="I537" s="84">
        <f t="shared" si="12"/>
        <v>3</v>
      </c>
    </row>
    <row r="538" spans="1:9" s="91" customFormat="1" ht="19.5" customHeight="1">
      <c r="A538" s="86">
        <v>41759</v>
      </c>
      <c r="B538" s="87" t="s">
        <v>51</v>
      </c>
      <c r="C538" s="86">
        <v>41739</v>
      </c>
      <c r="D538" s="88" t="s">
        <v>588</v>
      </c>
      <c r="E538" s="190" t="s">
        <v>76</v>
      </c>
      <c r="F538" s="89" t="s">
        <v>481</v>
      </c>
      <c r="G538" s="90"/>
      <c r="H538" s="90">
        <v>12761280</v>
      </c>
      <c r="I538" s="84">
        <f t="shared" si="12"/>
        <v>4</v>
      </c>
    </row>
    <row r="539" spans="1:9" s="91" customFormat="1" ht="19.5" customHeight="1">
      <c r="A539" s="86">
        <v>41759</v>
      </c>
      <c r="B539" s="87" t="s">
        <v>51</v>
      </c>
      <c r="C539" s="86">
        <v>41739</v>
      </c>
      <c r="D539" s="88" t="s">
        <v>589</v>
      </c>
      <c r="E539" s="190" t="s">
        <v>76</v>
      </c>
      <c r="F539" s="89" t="s">
        <v>60</v>
      </c>
      <c r="G539" s="90"/>
      <c r="H539" s="90">
        <v>1276128</v>
      </c>
      <c r="I539" s="84">
        <f t="shared" si="12"/>
        <v>4</v>
      </c>
    </row>
    <row r="540" spans="1:9" s="91" customFormat="1" ht="19.5" customHeight="1">
      <c r="A540" s="86">
        <v>41747</v>
      </c>
      <c r="B540" s="87" t="s">
        <v>108</v>
      </c>
      <c r="C540" s="86">
        <v>41747</v>
      </c>
      <c r="D540" s="88" t="s">
        <v>590</v>
      </c>
      <c r="E540" s="190" t="s">
        <v>76</v>
      </c>
      <c r="F540" s="89" t="s">
        <v>109</v>
      </c>
      <c r="G540" s="90">
        <v>27114912</v>
      </c>
      <c r="H540" s="90"/>
      <c r="I540" s="84">
        <f t="shared" si="12"/>
        <v>4</v>
      </c>
    </row>
    <row r="541" spans="1:9" s="91" customFormat="1" ht="19.5" customHeight="1">
      <c r="A541" s="86">
        <v>41790</v>
      </c>
      <c r="B541" s="87" t="s">
        <v>51</v>
      </c>
      <c r="C541" s="86">
        <v>41790</v>
      </c>
      <c r="D541" s="88" t="s">
        <v>588</v>
      </c>
      <c r="E541" s="190" t="s">
        <v>76</v>
      </c>
      <c r="F541" s="89" t="s">
        <v>481</v>
      </c>
      <c r="G541" s="90"/>
      <c r="H541" s="90">
        <v>10098000</v>
      </c>
      <c r="I541" s="84">
        <f t="shared" si="12"/>
        <v>5</v>
      </c>
    </row>
    <row r="542" spans="1:9" s="91" customFormat="1" ht="19.5" customHeight="1">
      <c r="A542" s="86">
        <v>41790</v>
      </c>
      <c r="B542" s="87" t="s">
        <v>51</v>
      </c>
      <c r="C542" s="86">
        <v>41790</v>
      </c>
      <c r="D542" s="88" t="s">
        <v>589</v>
      </c>
      <c r="E542" s="190" t="s">
        <v>76</v>
      </c>
      <c r="F542" s="89" t="s">
        <v>60</v>
      </c>
      <c r="G542" s="90"/>
      <c r="H542" s="90">
        <v>1009800</v>
      </c>
      <c r="I542" s="84">
        <f t="shared" si="12"/>
        <v>5</v>
      </c>
    </row>
    <row r="543" spans="1:9" s="91" customFormat="1" ht="19.5" customHeight="1">
      <c r="A543" s="86">
        <v>41803</v>
      </c>
      <c r="B543" s="87" t="s">
        <v>108</v>
      </c>
      <c r="C543" s="86">
        <v>41803</v>
      </c>
      <c r="D543" s="88" t="s">
        <v>590</v>
      </c>
      <c r="E543" s="190" t="s">
        <v>76</v>
      </c>
      <c r="F543" s="89" t="s">
        <v>109</v>
      </c>
      <c r="G543" s="90">
        <v>11107800</v>
      </c>
      <c r="H543" s="90"/>
      <c r="I543" s="84">
        <f t="shared" si="12"/>
        <v>6</v>
      </c>
    </row>
    <row r="544" spans="1:9" s="91" customFormat="1" ht="19.5" customHeight="1">
      <c r="A544" s="86">
        <v>41820</v>
      </c>
      <c r="B544" s="87" t="s">
        <v>51</v>
      </c>
      <c r="C544" s="86">
        <v>41812</v>
      </c>
      <c r="D544" s="88" t="s">
        <v>588</v>
      </c>
      <c r="E544" s="190" t="s">
        <v>76</v>
      </c>
      <c r="F544" s="89" t="s">
        <v>481</v>
      </c>
      <c r="G544" s="90"/>
      <c r="H544" s="90">
        <v>22491000</v>
      </c>
      <c r="I544" s="84">
        <f t="shared" si="12"/>
        <v>6</v>
      </c>
    </row>
    <row r="545" spans="1:9" s="91" customFormat="1" ht="19.5" customHeight="1">
      <c r="A545" s="86">
        <v>41820</v>
      </c>
      <c r="B545" s="87" t="s">
        <v>51</v>
      </c>
      <c r="C545" s="86">
        <v>41812</v>
      </c>
      <c r="D545" s="88" t="s">
        <v>589</v>
      </c>
      <c r="E545" s="190" t="s">
        <v>76</v>
      </c>
      <c r="F545" s="89" t="s">
        <v>60</v>
      </c>
      <c r="G545" s="90"/>
      <c r="H545" s="90">
        <v>2249100</v>
      </c>
      <c r="I545" s="84">
        <f t="shared" si="12"/>
        <v>6</v>
      </c>
    </row>
    <row r="546" spans="1:9" s="91" customFormat="1" ht="19.5" customHeight="1">
      <c r="A546" s="86">
        <v>41820</v>
      </c>
      <c r="B546" s="87" t="s">
        <v>51</v>
      </c>
      <c r="C546" s="86">
        <v>41820</v>
      </c>
      <c r="D546" s="88" t="s">
        <v>588</v>
      </c>
      <c r="E546" s="190" t="s">
        <v>76</v>
      </c>
      <c r="F546" s="89" t="s">
        <v>481</v>
      </c>
      <c r="G546" s="90"/>
      <c r="H546" s="90">
        <v>1454400</v>
      </c>
      <c r="I546" s="84">
        <f t="shared" si="12"/>
        <v>6</v>
      </c>
    </row>
    <row r="547" spans="1:9" s="91" customFormat="1" ht="19.5" customHeight="1">
      <c r="A547" s="86">
        <v>41820</v>
      </c>
      <c r="B547" s="87" t="s">
        <v>51</v>
      </c>
      <c r="C547" s="86">
        <v>41820</v>
      </c>
      <c r="D547" s="88" t="s">
        <v>589</v>
      </c>
      <c r="E547" s="190" t="s">
        <v>76</v>
      </c>
      <c r="F547" s="89" t="s">
        <v>60</v>
      </c>
      <c r="G547" s="90"/>
      <c r="H547" s="90">
        <v>145440</v>
      </c>
      <c r="I547" s="84">
        <f t="shared" si="12"/>
        <v>6</v>
      </c>
    </row>
    <row r="548" spans="1:9" s="91" customFormat="1" ht="19.5" customHeight="1">
      <c r="A548" s="86">
        <v>41823</v>
      </c>
      <c r="B548" s="87" t="s">
        <v>108</v>
      </c>
      <c r="C548" s="86">
        <v>41823</v>
      </c>
      <c r="D548" s="88" t="s">
        <v>590</v>
      </c>
      <c r="E548" s="190" t="s">
        <v>76</v>
      </c>
      <c r="F548" s="89" t="s">
        <v>109</v>
      </c>
      <c r="G548" s="90">
        <v>24740100</v>
      </c>
      <c r="H548" s="90"/>
      <c r="I548" s="84">
        <f t="shared" si="12"/>
        <v>7</v>
      </c>
    </row>
    <row r="549" spans="1:9" s="91" customFormat="1" ht="19.5" customHeight="1">
      <c r="A549" s="86">
        <v>41837</v>
      </c>
      <c r="B549" s="87" t="s">
        <v>108</v>
      </c>
      <c r="C549" s="86">
        <v>41837</v>
      </c>
      <c r="D549" s="88" t="s">
        <v>590</v>
      </c>
      <c r="E549" s="190" t="s">
        <v>76</v>
      </c>
      <c r="F549" s="89" t="s">
        <v>109</v>
      </c>
      <c r="G549" s="90">
        <v>1599840</v>
      </c>
      <c r="H549" s="90"/>
      <c r="I549" s="84">
        <f t="shared" si="12"/>
        <v>7</v>
      </c>
    </row>
    <row r="550" spans="1:9" s="91" customFormat="1" ht="19.5" customHeight="1">
      <c r="A550" s="86">
        <v>41851</v>
      </c>
      <c r="B550" s="87" t="s">
        <v>51</v>
      </c>
      <c r="C550" s="86">
        <v>41841</v>
      </c>
      <c r="D550" s="88" t="s">
        <v>588</v>
      </c>
      <c r="E550" s="190" t="s">
        <v>76</v>
      </c>
      <c r="F550" s="89" t="s">
        <v>481</v>
      </c>
      <c r="G550" s="90"/>
      <c r="H550" s="90">
        <v>24483954</v>
      </c>
      <c r="I550" s="84">
        <f t="shared" si="12"/>
        <v>7</v>
      </c>
    </row>
    <row r="551" spans="1:9" s="91" customFormat="1" ht="19.5" customHeight="1">
      <c r="A551" s="86">
        <v>41851</v>
      </c>
      <c r="B551" s="87" t="s">
        <v>51</v>
      </c>
      <c r="C551" s="86">
        <v>41841</v>
      </c>
      <c r="D551" s="88" t="s">
        <v>589</v>
      </c>
      <c r="E551" s="190" t="s">
        <v>76</v>
      </c>
      <c r="F551" s="89" t="s">
        <v>60</v>
      </c>
      <c r="G551" s="90"/>
      <c r="H551" s="90">
        <v>2448396</v>
      </c>
      <c r="I551" s="84">
        <f t="shared" si="12"/>
        <v>7</v>
      </c>
    </row>
    <row r="552" spans="1:9" s="91" customFormat="1" ht="19.5" customHeight="1">
      <c r="A552" s="86">
        <v>41851</v>
      </c>
      <c r="B552" s="87" t="s">
        <v>51</v>
      </c>
      <c r="C552" s="86">
        <v>41845</v>
      </c>
      <c r="D552" s="88" t="s">
        <v>588</v>
      </c>
      <c r="E552" s="190" t="s">
        <v>76</v>
      </c>
      <c r="F552" s="89" t="s">
        <v>481</v>
      </c>
      <c r="G552" s="90"/>
      <c r="H552" s="90">
        <v>2000000</v>
      </c>
      <c r="I552" s="84">
        <f t="shared" si="12"/>
        <v>7</v>
      </c>
    </row>
    <row r="553" spans="1:9" s="91" customFormat="1" ht="19.5" customHeight="1">
      <c r="A553" s="86">
        <v>41851</v>
      </c>
      <c r="B553" s="87" t="s">
        <v>51</v>
      </c>
      <c r="C553" s="86">
        <v>41845</v>
      </c>
      <c r="D553" s="88" t="s">
        <v>589</v>
      </c>
      <c r="E553" s="190" t="s">
        <v>76</v>
      </c>
      <c r="F553" s="89" t="s">
        <v>60</v>
      </c>
      <c r="G553" s="90"/>
      <c r="H553" s="90">
        <v>200000</v>
      </c>
      <c r="I553" s="84">
        <f t="shared" si="12"/>
        <v>7</v>
      </c>
    </row>
    <row r="554" spans="1:9" s="91" customFormat="1" ht="19.5" customHeight="1">
      <c r="A554" s="86">
        <v>41851</v>
      </c>
      <c r="B554" s="87" t="s">
        <v>51</v>
      </c>
      <c r="C554" s="86">
        <v>41851</v>
      </c>
      <c r="D554" s="88" t="s">
        <v>588</v>
      </c>
      <c r="E554" s="190" t="s">
        <v>76</v>
      </c>
      <c r="F554" s="89" t="s">
        <v>481</v>
      </c>
      <c r="G554" s="90"/>
      <c r="H554" s="90">
        <v>2000000</v>
      </c>
      <c r="I554" s="84">
        <f t="shared" si="12"/>
        <v>7</v>
      </c>
    </row>
    <row r="555" spans="1:9" s="91" customFormat="1" ht="19.5" customHeight="1">
      <c r="A555" s="86">
        <v>41851</v>
      </c>
      <c r="B555" s="87" t="s">
        <v>51</v>
      </c>
      <c r="C555" s="86">
        <v>41851</v>
      </c>
      <c r="D555" s="88" t="s">
        <v>589</v>
      </c>
      <c r="E555" s="190" t="s">
        <v>76</v>
      </c>
      <c r="F555" s="89" t="s">
        <v>60</v>
      </c>
      <c r="G555" s="90"/>
      <c r="H555" s="90">
        <v>200000</v>
      </c>
      <c r="I555" s="84">
        <f t="shared" si="12"/>
        <v>7</v>
      </c>
    </row>
    <row r="556" spans="1:9" s="91" customFormat="1" ht="19.5" customHeight="1">
      <c r="A556" s="86">
        <v>41882</v>
      </c>
      <c r="B556" s="87" t="s">
        <v>51</v>
      </c>
      <c r="C556" s="86">
        <v>41869</v>
      </c>
      <c r="D556" s="88" t="s">
        <v>588</v>
      </c>
      <c r="E556" s="190" t="s">
        <v>76</v>
      </c>
      <c r="F556" s="89" t="s">
        <v>481</v>
      </c>
      <c r="G556" s="90"/>
      <c r="H556" s="90">
        <v>2357012</v>
      </c>
      <c r="I556" s="84">
        <f t="shared" si="12"/>
        <v>8</v>
      </c>
    </row>
    <row r="557" spans="1:9" s="225" customFormat="1" ht="19.5" customHeight="1">
      <c r="A557" s="86">
        <v>41882</v>
      </c>
      <c r="B557" s="87" t="s">
        <v>51</v>
      </c>
      <c r="C557" s="86">
        <v>41869</v>
      </c>
      <c r="D557" s="88" t="s">
        <v>589</v>
      </c>
      <c r="E557" s="190" t="s">
        <v>76</v>
      </c>
      <c r="F557" s="89" t="s">
        <v>60</v>
      </c>
      <c r="G557" s="90"/>
      <c r="H557" s="90">
        <v>235701</v>
      </c>
      <c r="I557" s="84">
        <f t="shared" si="12"/>
        <v>8</v>
      </c>
    </row>
    <row r="558" spans="1:9" s="91" customFormat="1" ht="19.5" customHeight="1">
      <c r="A558" s="86">
        <v>41882</v>
      </c>
      <c r="B558" s="87" t="s">
        <v>51</v>
      </c>
      <c r="C558" s="86">
        <v>41878</v>
      </c>
      <c r="D558" s="88" t="s">
        <v>588</v>
      </c>
      <c r="E558" s="190" t="s">
        <v>76</v>
      </c>
      <c r="F558" s="89" t="s">
        <v>481</v>
      </c>
      <c r="G558" s="90"/>
      <c r="H558" s="90">
        <v>59843412</v>
      </c>
      <c r="I558" s="84">
        <f t="shared" si="12"/>
        <v>8</v>
      </c>
    </row>
    <row r="559" spans="1:9" s="91" customFormat="1" ht="19.5" customHeight="1">
      <c r="A559" s="86">
        <v>41882</v>
      </c>
      <c r="B559" s="87" t="s">
        <v>51</v>
      </c>
      <c r="C559" s="86">
        <v>41878</v>
      </c>
      <c r="D559" s="88" t="s">
        <v>589</v>
      </c>
      <c r="E559" s="190" t="s">
        <v>76</v>
      </c>
      <c r="F559" s="89" t="s">
        <v>60</v>
      </c>
      <c r="G559" s="90"/>
      <c r="H559" s="90">
        <v>5984341</v>
      </c>
      <c r="I559" s="84">
        <f t="shared" si="12"/>
        <v>8</v>
      </c>
    </row>
    <row r="560" spans="1:9" s="91" customFormat="1" ht="19.5" customHeight="1">
      <c r="A560" s="86">
        <v>41893</v>
      </c>
      <c r="B560" s="87" t="s">
        <v>51</v>
      </c>
      <c r="C560" s="86">
        <v>41893</v>
      </c>
      <c r="D560" s="88" t="s">
        <v>588</v>
      </c>
      <c r="E560" s="190" t="s">
        <v>76</v>
      </c>
      <c r="F560" s="89" t="s">
        <v>481</v>
      </c>
      <c r="G560" s="90"/>
      <c r="H560" s="90">
        <v>2000000</v>
      </c>
      <c r="I560" s="84">
        <f t="shared" si="12"/>
        <v>9</v>
      </c>
    </row>
    <row r="561" spans="1:9" s="91" customFormat="1" ht="19.5" customHeight="1">
      <c r="A561" s="86">
        <v>41893</v>
      </c>
      <c r="B561" s="87" t="s">
        <v>51</v>
      </c>
      <c r="C561" s="86">
        <v>41893</v>
      </c>
      <c r="D561" s="88" t="s">
        <v>589</v>
      </c>
      <c r="E561" s="190" t="s">
        <v>76</v>
      </c>
      <c r="F561" s="89" t="s">
        <v>60</v>
      </c>
      <c r="G561" s="90"/>
      <c r="H561" s="90">
        <v>200000</v>
      </c>
      <c r="I561" s="84">
        <f t="shared" si="12"/>
        <v>9</v>
      </c>
    </row>
    <row r="562" spans="1:9" s="91" customFormat="1" ht="19.5" customHeight="1">
      <c r="A562" s="86">
        <v>41900</v>
      </c>
      <c r="B562" s="87" t="s">
        <v>51</v>
      </c>
      <c r="C562" s="86">
        <v>41900</v>
      </c>
      <c r="D562" s="88" t="s">
        <v>588</v>
      </c>
      <c r="E562" s="190" t="s">
        <v>76</v>
      </c>
      <c r="F562" s="89" t="s">
        <v>481</v>
      </c>
      <c r="G562" s="90"/>
      <c r="H562" s="90">
        <v>11500800</v>
      </c>
      <c r="I562" s="84">
        <f t="shared" si="12"/>
        <v>9</v>
      </c>
    </row>
    <row r="563" spans="1:9" s="91" customFormat="1" ht="19.5" customHeight="1">
      <c r="A563" s="86">
        <v>41900</v>
      </c>
      <c r="B563" s="87" t="s">
        <v>51</v>
      </c>
      <c r="C563" s="86">
        <v>41900</v>
      </c>
      <c r="D563" s="88" t="s">
        <v>589</v>
      </c>
      <c r="E563" s="190" t="s">
        <v>76</v>
      </c>
      <c r="F563" s="89" t="s">
        <v>60</v>
      </c>
      <c r="G563" s="90"/>
      <c r="H563" s="90">
        <v>1150080</v>
      </c>
      <c r="I563" s="84">
        <f t="shared" si="12"/>
        <v>9</v>
      </c>
    </row>
    <row r="564" spans="1:9" s="91" customFormat="1" ht="19.5" customHeight="1">
      <c r="A564" s="86">
        <v>41907</v>
      </c>
      <c r="B564" s="87" t="s">
        <v>108</v>
      </c>
      <c r="C564" s="86">
        <v>41907</v>
      </c>
      <c r="D564" s="88" t="s">
        <v>590</v>
      </c>
      <c r="E564" s="190" t="s">
        <v>76</v>
      </c>
      <c r="F564" s="89" t="s">
        <v>109</v>
      </c>
      <c r="G564" s="90">
        <v>90000000</v>
      </c>
      <c r="H564" s="90"/>
      <c r="I564" s="84">
        <f t="shared" si="12"/>
        <v>9</v>
      </c>
    </row>
    <row r="565" spans="1:9" s="91" customFormat="1" ht="19.5" customHeight="1">
      <c r="A565" s="86">
        <v>41918</v>
      </c>
      <c r="B565" s="87" t="s">
        <v>51</v>
      </c>
      <c r="C565" s="86">
        <v>41918</v>
      </c>
      <c r="D565" s="88" t="s">
        <v>588</v>
      </c>
      <c r="E565" s="190" t="s">
        <v>76</v>
      </c>
      <c r="F565" s="89" t="s">
        <v>481</v>
      </c>
      <c r="G565" s="90"/>
      <c r="H565" s="90">
        <v>2000000</v>
      </c>
      <c r="I565" s="84">
        <f t="shared" si="12"/>
        <v>10</v>
      </c>
    </row>
    <row r="566" spans="1:9" s="91" customFormat="1" ht="19.5" customHeight="1">
      <c r="A566" s="86">
        <v>41918</v>
      </c>
      <c r="B566" s="87" t="s">
        <v>51</v>
      </c>
      <c r="C566" s="86">
        <v>41918</v>
      </c>
      <c r="D566" s="88" t="s">
        <v>589</v>
      </c>
      <c r="E566" s="190" t="s">
        <v>76</v>
      </c>
      <c r="F566" s="89" t="s">
        <v>60</v>
      </c>
      <c r="G566" s="90"/>
      <c r="H566" s="90">
        <v>200000</v>
      </c>
      <c r="I566" s="84">
        <f t="shared" si="12"/>
        <v>10</v>
      </c>
    </row>
    <row r="567" spans="1:9" s="91" customFormat="1" ht="19.5" customHeight="1">
      <c r="A567" s="86">
        <v>41929</v>
      </c>
      <c r="B567" s="87" t="s">
        <v>108</v>
      </c>
      <c r="C567" s="86">
        <v>41929</v>
      </c>
      <c r="D567" s="88" t="s">
        <v>590</v>
      </c>
      <c r="E567" s="190" t="s">
        <v>76</v>
      </c>
      <c r="F567" s="89" t="s">
        <v>109</v>
      </c>
      <c r="G567" s="90">
        <v>26803697</v>
      </c>
      <c r="H567" s="90"/>
      <c r="I567" s="84">
        <f t="shared" si="12"/>
        <v>10</v>
      </c>
    </row>
    <row r="568" spans="1:9" s="91" customFormat="1" ht="19.5" customHeight="1">
      <c r="A568" s="86">
        <v>41939</v>
      </c>
      <c r="B568" s="87" t="s">
        <v>51</v>
      </c>
      <c r="C568" s="86">
        <v>41939</v>
      </c>
      <c r="D568" s="88" t="s">
        <v>588</v>
      </c>
      <c r="E568" s="190" t="s">
        <v>76</v>
      </c>
      <c r="F568" s="89" t="s">
        <v>481</v>
      </c>
      <c r="G568" s="90"/>
      <c r="H568" s="90">
        <v>2000000</v>
      </c>
      <c r="I568" s="84">
        <f t="shared" si="12"/>
        <v>10</v>
      </c>
    </row>
    <row r="569" spans="1:9" s="91" customFormat="1" ht="19.5" customHeight="1">
      <c r="A569" s="86">
        <v>41939</v>
      </c>
      <c r="B569" s="87" t="s">
        <v>51</v>
      </c>
      <c r="C569" s="86">
        <v>41939</v>
      </c>
      <c r="D569" s="88" t="s">
        <v>589</v>
      </c>
      <c r="E569" s="190" t="s">
        <v>76</v>
      </c>
      <c r="F569" s="89" t="s">
        <v>60</v>
      </c>
      <c r="G569" s="90"/>
      <c r="H569" s="90">
        <v>200000</v>
      </c>
      <c r="I569" s="84">
        <f t="shared" si="12"/>
        <v>10</v>
      </c>
    </row>
    <row r="570" spans="1:9" s="91" customFormat="1" ht="19.5" customHeight="1">
      <c r="A570" s="86">
        <v>41951</v>
      </c>
      <c r="B570" s="87" t="s">
        <v>51</v>
      </c>
      <c r="C570" s="86">
        <v>41951</v>
      </c>
      <c r="D570" s="88" t="s">
        <v>591</v>
      </c>
      <c r="E570" s="190" t="s">
        <v>76</v>
      </c>
      <c r="F570" s="89" t="s">
        <v>481</v>
      </c>
      <c r="G570" s="90"/>
      <c r="H570" s="90">
        <v>2000000</v>
      </c>
      <c r="I570" s="84">
        <f t="shared" si="12"/>
        <v>11</v>
      </c>
    </row>
    <row r="571" spans="1:9" s="91" customFormat="1" ht="19.5" customHeight="1">
      <c r="A571" s="86">
        <v>41951</v>
      </c>
      <c r="B571" s="87" t="s">
        <v>51</v>
      </c>
      <c r="C571" s="86">
        <v>41951</v>
      </c>
      <c r="D571" s="88" t="s">
        <v>592</v>
      </c>
      <c r="E571" s="190" t="s">
        <v>76</v>
      </c>
      <c r="F571" s="89" t="s">
        <v>60</v>
      </c>
      <c r="G571" s="90"/>
      <c r="H571" s="90">
        <v>200000</v>
      </c>
      <c r="I571" s="84">
        <f t="shared" si="12"/>
        <v>11</v>
      </c>
    </row>
    <row r="572" spans="1:9" s="91" customFormat="1" ht="19.5" customHeight="1">
      <c r="A572" s="86">
        <v>41967</v>
      </c>
      <c r="B572" s="87" t="s">
        <v>51</v>
      </c>
      <c r="C572" s="86">
        <v>41967</v>
      </c>
      <c r="D572" s="88" t="s">
        <v>588</v>
      </c>
      <c r="E572" s="190" t="s">
        <v>76</v>
      </c>
      <c r="F572" s="89" t="s">
        <v>481</v>
      </c>
      <c r="G572" s="90"/>
      <c r="H572" s="90">
        <v>21681920</v>
      </c>
      <c r="I572" s="84">
        <f t="shared" si="12"/>
        <v>11</v>
      </c>
    </row>
    <row r="573" spans="1:9" s="91" customFormat="1" ht="19.5" customHeight="1">
      <c r="A573" s="86">
        <v>41967</v>
      </c>
      <c r="B573" s="87" t="s">
        <v>51</v>
      </c>
      <c r="C573" s="86">
        <v>41967</v>
      </c>
      <c r="D573" s="88" t="s">
        <v>589</v>
      </c>
      <c r="E573" s="190" t="s">
        <v>76</v>
      </c>
      <c r="F573" s="89" t="s">
        <v>60</v>
      </c>
      <c r="G573" s="90"/>
      <c r="H573" s="90">
        <v>2168192</v>
      </c>
      <c r="I573" s="84">
        <f t="shared" si="12"/>
        <v>11</v>
      </c>
    </row>
    <row r="574" spans="1:9" s="91" customFormat="1" ht="19.5" customHeight="1">
      <c r="A574" s="86">
        <v>41963</v>
      </c>
      <c r="B574" s="87" t="s">
        <v>108</v>
      </c>
      <c r="C574" s="86">
        <v>41963</v>
      </c>
      <c r="D574" s="88" t="s">
        <v>593</v>
      </c>
      <c r="E574" s="190" t="s">
        <v>76</v>
      </c>
      <c r="F574" s="89" t="s">
        <v>109</v>
      </c>
      <c r="G574" s="90">
        <v>4400000</v>
      </c>
      <c r="H574" s="90"/>
      <c r="I574" s="84">
        <f t="shared" si="12"/>
        <v>11</v>
      </c>
    </row>
    <row r="575" spans="1:9" s="91" customFormat="1" ht="19.5" customHeight="1">
      <c r="A575" s="86">
        <v>42004</v>
      </c>
      <c r="B575" s="87" t="s">
        <v>51</v>
      </c>
      <c r="C575" s="86">
        <v>42004</v>
      </c>
      <c r="D575" s="88" t="s">
        <v>588</v>
      </c>
      <c r="E575" s="190" t="s">
        <v>76</v>
      </c>
      <c r="F575" s="89" t="s">
        <v>481</v>
      </c>
      <c r="G575" s="90"/>
      <c r="H575" s="90">
        <v>124441299</v>
      </c>
      <c r="I575" s="84">
        <f t="shared" si="12"/>
        <v>12</v>
      </c>
    </row>
    <row r="576" spans="1:9" s="91" customFormat="1" ht="19.5" customHeight="1">
      <c r="A576" s="86">
        <v>42004</v>
      </c>
      <c r="B576" s="87" t="s">
        <v>51</v>
      </c>
      <c r="C576" s="86">
        <v>42004</v>
      </c>
      <c r="D576" s="88" t="s">
        <v>589</v>
      </c>
      <c r="E576" s="190" t="s">
        <v>76</v>
      </c>
      <c r="F576" s="89" t="s">
        <v>60</v>
      </c>
      <c r="G576" s="90"/>
      <c r="H576" s="90">
        <v>12444130</v>
      </c>
      <c r="I576" s="84">
        <f t="shared" si="12"/>
        <v>12</v>
      </c>
    </row>
    <row r="577" spans="1:9" s="91" customFormat="1" ht="19.5" customHeight="1">
      <c r="A577" s="86">
        <v>41851</v>
      </c>
      <c r="B577" s="87" t="s">
        <v>51</v>
      </c>
      <c r="C577" s="86">
        <v>41838</v>
      </c>
      <c r="D577" s="88" t="s">
        <v>594</v>
      </c>
      <c r="E577" s="190" t="s">
        <v>331</v>
      </c>
      <c r="F577" s="89" t="s">
        <v>60</v>
      </c>
      <c r="G577" s="90"/>
      <c r="H577" s="90">
        <v>620500</v>
      </c>
      <c r="I577" s="84">
        <f t="shared" si="12"/>
        <v>7</v>
      </c>
    </row>
    <row r="578" spans="1:9" s="91" customFormat="1" ht="19.5" customHeight="1">
      <c r="A578" s="86">
        <v>41851</v>
      </c>
      <c r="B578" s="87" t="s">
        <v>51</v>
      </c>
      <c r="C578" s="86">
        <v>41839</v>
      </c>
      <c r="D578" s="88" t="s">
        <v>594</v>
      </c>
      <c r="E578" s="190" t="s">
        <v>331</v>
      </c>
      <c r="F578" s="89" t="s">
        <v>60</v>
      </c>
      <c r="G578" s="90"/>
      <c r="H578" s="90">
        <v>516375</v>
      </c>
      <c r="I578" s="84">
        <f t="shared" si="12"/>
        <v>7</v>
      </c>
    </row>
    <row r="579" spans="1:9" s="91" customFormat="1" ht="19.5" customHeight="1">
      <c r="A579" s="86">
        <v>41851</v>
      </c>
      <c r="B579" s="87" t="s">
        <v>51</v>
      </c>
      <c r="C579" s="86">
        <v>41838</v>
      </c>
      <c r="D579" s="88" t="s">
        <v>595</v>
      </c>
      <c r="E579" s="190" t="s">
        <v>331</v>
      </c>
      <c r="F579" s="89" t="s">
        <v>481</v>
      </c>
      <c r="G579" s="90"/>
      <c r="H579" s="90">
        <v>91375000</v>
      </c>
      <c r="I579" s="84">
        <f t="shared" si="12"/>
        <v>7</v>
      </c>
    </row>
    <row r="580" spans="1:9" s="91" customFormat="1" ht="19.5" customHeight="1">
      <c r="A580" s="86">
        <v>41851</v>
      </c>
      <c r="B580" s="89" t="s">
        <v>51</v>
      </c>
      <c r="C580" s="86">
        <v>41839</v>
      </c>
      <c r="D580" s="88" t="s">
        <v>595</v>
      </c>
      <c r="E580" s="190" t="s">
        <v>331</v>
      </c>
      <c r="F580" s="89" t="s">
        <v>481</v>
      </c>
      <c r="G580" s="90"/>
      <c r="H580" s="90">
        <v>14450000</v>
      </c>
      <c r="I580" s="84">
        <f t="shared" si="12"/>
        <v>7</v>
      </c>
    </row>
    <row r="581" spans="1:9" s="91" customFormat="1" ht="19.5" customHeight="1">
      <c r="A581" s="86">
        <v>41851</v>
      </c>
      <c r="B581" s="89" t="s">
        <v>51</v>
      </c>
      <c r="C581" s="86">
        <v>41838</v>
      </c>
      <c r="D581" s="88" t="s">
        <v>596</v>
      </c>
      <c r="E581" s="190" t="s">
        <v>331</v>
      </c>
      <c r="F581" s="89" t="s">
        <v>481</v>
      </c>
      <c r="G581" s="90"/>
      <c r="H581" s="90">
        <v>6205000</v>
      </c>
      <c r="I581" s="84">
        <f t="shared" si="12"/>
        <v>7</v>
      </c>
    </row>
    <row r="582" spans="1:9" s="91" customFormat="1" ht="19.5" customHeight="1">
      <c r="A582" s="86">
        <v>41851</v>
      </c>
      <c r="B582" s="89" t="s">
        <v>51</v>
      </c>
      <c r="C582" s="86">
        <v>41839</v>
      </c>
      <c r="D582" s="88" t="s">
        <v>596</v>
      </c>
      <c r="E582" s="190" t="s">
        <v>331</v>
      </c>
      <c r="F582" s="89" t="s">
        <v>481</v>
      </c>
      <c r="G582" s="90"/>
      <c r="H582" s="90">
        <v>5163750</v>
      </c>
      <c r="I582" s="84">
        <f t="shared" si="12"/>
        <v>7</v>
      </c>
    </row>
    <row r="583" spans="1:9" s="91" customFormat="1" ht="19.5" customHeight="1">
      <c r="A583" s="86">
        <v>41869</v>
      </c>
      <c r="B583" s="89" t="s">
        <v>51</v>
      </c>
      <c r="C583" s="86">
        <v>41869</v>
      </c>
      <c r="D583" s="88" t="s">
        <v>594</v>
      </c>
      <c r="E583" s="190" t="s">
        <v>331</v>
      </c>
      <c r="F583" s="89" t="s">
        <v>60</v>
      </c>
      <c r="G583" s="90"/>
      <c r="H583" s="90">
        <v>407520</v>
      </c>
      <c r="I583" s="84">
        <f t="shared" si="12"/>
        <v>8</v>
      </c>
    </row>
    <row r="584" spans="1:9" s="91" customFormat="1" ht="19.5" customHeight="1">
      <c r="A584" s="86">
        <v>41869</v>
      </c>
      <c r="B584" s="89" t="s">
        <v>51</v>
      </c>
      <c r="C584" s="86">
        <v>41869</v>
      </c>
      <c r="D584" s="88" t="s">
        <v>595</v>
      </c>
      <c r="E584" s="190" t="s">
        <v>331</v>
      </c>
      <c r="F584" s="89" t="s">
        <v>481</v>
      </c>
      <c r="G584" s="90"/>
      <c r="H584" s="90">
        <v>15282000</v>
      </c>
      <c r="I584" s="84">
        <f t="shared" si="12"/>
        <v>8</v>
      </c>
    </row>
    <row r="585" spans="1:9" s="91" customFormat="1" ht="19.5" customHeight="1">
      <c r="A585" s="86">
        <v>41869</v>
      </c>
      <c r="B585" s="89" t="s">
        <v>51</v>
      </c>
      <c r="C585" s="86">
        <v>41869</v>
      </c>
      <c r="D585" s="88" t="s">
        <v>596</v>
      </c>
      <c r="E585" s="190" t="s">
        <v>331</v>
      </c>
      <c r="F585" s="89" t="s">
        <v>481</v>
      </c>
      <c r="G585" s="90"/>
      <c r="H585" s="90">
        <v>4075200</v>
      </c>
      <c r="I585" s="84">
        <f t="shared" si="12"/>
        <v>8</v>
      </c>
    </row>
    <row r="586" spans="1:9" s="91" customFormat="1" ht="19.5" customHeight="1">
      <c r="A586" s="86">
        <v>41890</v>
      </c>
      <c r="B586" s="89" t="s">
        <v>51</v>
      </c>
      <c r="C586" s="86">
        <v>41890</v>
      </c>
      <c r="D586" s="88" t="s">
        <v>594</v>
      </c>
      <c r="E586" s="190" t="s">
        <v>331</v>
      </c>
      <c r="F586" s="89" t="s">
        <v>60</v>
      </c>
      <c r="G586" s="90"/>
      <c r="H586" s="90">
        <v>706626</v>
      </c>
      <c r="I586" s="84">
        <f t="shared" si="12"/>
        <v>9</v>
      </c>
    </row>
    <row r="587" spans="1:9" s="91" customFormat="1" ht="19.5" customHeight="1">
      <c r="A587" s="86">
        <v>41890</v>
      </c>
      <c r="B587" s="89" t="s">
        <v>51</v>
      </c>
      <c r="C587" s="86">
        <v>41890</v>
      </c>
      <c r="D587" s="88" t="s">
        <v>595</v>
      </c>
      <c r="E587" s="190" t="s">
        <v>331</v>
      </c>
      <c r="F587" s="89" t="s">
        <v>481</v>
      </c>
      <c r="G587" s="90"/>
      <c r="H587" s="90">
        <v>14429600</v>
      </c>
      <c r="I587" s="84">
        <f t="shared" si="12"/>
        <v>9</v>
      </c>
    </row>
    <row r="588" spans="1:9" s="91" customFormat="1" ht="19.5" customHeight="1">
      <c r="A588" s="86">
        <v>41890</v>
      </c>
      <c r="B588" s="89" t="s">
        <v>51</v>
      </c>
      <c r="C588" s="86">
        <v>41890</v>
      </c>
      <c r="D588" s="88" t="s">
        <v>596</v>
      </c>
      <c r="E588" s="190" t="s">
        <v>331</v>
      </c>
      <c r="F588" s="89" t="s">
        <v>481</v>
      </c>
      <c r="G588" s="90"/>
      <c r="H588" s="90">
        <v>7066260</v>
      </c>
      <c r="I588" s="84">
        <f t="shared" si="12"/>
        <v>9</v>
      </c>
    </row>
    <row r="589" spans="1:9" s="91" customFormat="1" ht="19.5" customHeight="1">
      <c r="A589" s="86">
        <v>41899</v>
      </c>
      <c r="B589" s="89" t="s">
        <v>51</v>
      </c>
      <c r="C589" s="86">
        <v>41899</v>
      </c>
      <c r="D589" s="88" t="s">
        <v>594</v>
      </c>
      <c r="E589" s="190" t="s">
        <v>331</v>
      </c>
      <c r="F589" s="89" t="s">
        <v>60</v>
      </c>
      <c r="G589" s="90"/>
      <c r="H589" s="90">
        <v>515768</v>
      </c>
      <c r="I589" s="84">
        <f t="shared" si="12"/>
        <v>9</v>
      </c>
    </row>
    <row r="590" spans="1:9" s="91" customFormat="1" ht="19.5" customHeight="1">
      <c r="A590" s="86">
        <v>41899</v>
      </c>
      <c r="B590" s="89" t="s">
        <v>51</v>
      </c>
      <c r="C590" s="86">
        <v>41899</v>
      </c>
      <c r="D590" s="88" t="s">
        <v>595</v>
      </c>
      <c r="E590" s="190" t="s">
        <v>331</v>
      </c>
      <c r="F590" s="89" t="s">
        <v>481</v>
      </c>
      <c r="G590" s="90"/>
      <c r="H590" s="90">
        <v>14857500</v>
      </c>
      <c r="I590" s="84">
        <f t="shared" ref="I590:I650" si="13">IF(A590&lt;&gt;"",MONTH(A590),"")</f>
        <v>9</v>
      </c>
    </row>
    <row r="591" spans="1:9" s="91" customFormat="1" ht="19.5" customHeight="1">
      <c r="A591" s="86">
        <v>41899</v>
      </c>
      <c r="B591" s="89" t="s">
        <v>51</v>
      </c>
      <c r="C591" s="86">
        <v>41899</v>
      </c>
      <c r="D591" s="88" t="s">
        <v>596</v>
      </c>
      <c r="E591" s="190" t="s">
        <v>331</v>
      </c>
      <c r="F591" s="89" t="s">
        <v>481</v>
      </c>
      <c r="G591" s="90"/>
      <c r="H591" s="90">
        <v>5157675</v>
      </c>
      <c r="I591" s="84">
        <f t="shared" si="13"/>
        <v>9</v>
      </c>
    </row>
    <row r="592" spans="1:9" s="91" customFormat="1" ht="19.5" customHeight="1">
      <c r="A592" s="222">
        <v>41907</v>
      </c>
      <c r="B592" s="139" t="s">
        <v>51</v>
      </c>
      <c r="C592" s="222">
        <v>41907</v>
      </c>
      <c r="D592" s="245" t="s">
        <v>594</v>
      </c>
      <c r="E592" s="190" t="s">
        <v>331</v>
      </c>
      <c r="F592" s="223" t="s">
        <v>60</v>
      </c>
      <c r="G592" s="224"/>
      <c r="H592" s="224">
        <v>601234</v>
      </c>
      <c r="I592" s="246">
        <f t="shared" si="13"/>
        <v>9</v>
      </c>
    </row>
    <row r="593" spans="1:9" s="91" customFormat="1" ht="19.5" customHeight="1">
      <c r="A593" s="222">
        <v>41907</v>
      </c>
      <c r="B593" s="139" t="s">
        <v>51</v>
      </c>
      <c r="C593" s="222">
        <v>41907</v>
      </c>
      <c r="D593" s="245" t="s">
        <v>595</v>
      </c>
      <c r="E593" s="190" t="s">
        <v>331</v>
      </c>
      <c r="F593" s="223" t="s">
        <v>481</v>
      </c>
      <c r="G593" s="224"/>
      <c r="H593" s="224">
        <v>84980000</v>
      </c>
      <c r="I593" s="246">
        <f t="shared" ref="I593" si="14">IF(A593&lt;&gt;"",MONTH(A593),"")</f>
        <v>9</v>
      </c>
    </row>
    <row r="594" spans="1:9" s="91" customFormat="1" ht="19.5" customHeight="1">
      <c r="A594" s="86">
        <v>41907</v>
      </c>
      <c r="B594" s="89" t="s">
        <v>51</v>
      </c>
      <c r="C594" s="86">
        <v>41907</v>
      </c>
      <c r="D594" s="88" t="s">
        <v>596</v>
      </c>
      <c r="E594" s="190" t="s">
        <v>331</v>
      </c>
      <c r="F594" s="89" t="s">
        <v>481</v>
      </c>
      <c r="G594" s="90"/>
      <c r="H594" s="90">
        <v>6012335</v>
      </c>
      <c r="I594" s="84">
        <f t="shared" si="13"/>
        <v>9</v>
      </c>
    </row>
    <row r="595" spans="1:9" s="91" customFormat="1" ht="19.5" customHeight="1">
      <c r="A595" s="86">
        <v>41921</v>
      </c>
      <c r="B595" s="89" t="s">
        <v>51</v>
      </c>
      <c r="C595" s="86">
        <v>41921</v>
      </c>
      <c r="D595" s="88" t="s">
        <v>594</v>
      </c>
      <c r="E595" s="190" t="s">
        <v>331</v>
      </c>
      <c r="F595" s="89" t="s">
        <v>60</v>
      </c>
      <c r="G595" s="90"/>
      <c r="H595" s="90">
        <v>517104</v>
      </c>
      <c r="I595" s="84">
        <f t="shared" si="13"/>
        <v>10</v>
      </c>
    </row>
    <row r="596" spans="1:9" s="91" customFormat="1" ht="19.5" customHeight="1">
      <c r="A596" s="86">
        <v>41921</v>
      </c>
      <c r="B596" s="89" t="s">
        <v>51</v>
      </c>
      <c r="C596" s="86">
        <v>41921</v>
      </c>
      <c r="D596" s="88" t="s">
        <v>595</v>
      </c>
      <c r="E596" s="190" t="s">
        <v>331</v>
      </c>
      <c r="F596" s="89" t="s">
        <v>481</v>
      </c>
      <c r="G596" s="90"/>
      <c r="H596" s="90">
        <v>22344000</v>
      </c>
      <c r="I596" s="84">
        <f t="shared" si="13"/>
        <v>10</v>
      </c>
    </row>
    <row r="597" spans="1:9" s="91" customFormat="1" ht="19.5" customHeight="1">
      <c r="A597" s="86">
        <v>41921</v>
      </c>
      <c r="B597" s="89" t="s">
        <v>51</v>
      </c>
      <c r="C597" s="86">
        <v>41921</v>
      </c>
      <c r="D597" s="88" t="s">
        <v>596</v>
      </c>
      <c r="E597" s="190" t="s">
        <v>331</v>
      </c>
      <c r="F597" s="89" t="s">
        <v>481</v>
      </c>
      <c r="G597" s="90"/>
      <c r="H597" s="90">
        <v>5171040</v>
      </c>
      <c r="I597" s="84">
        <f t="shared" si="13"/>
        <v>10</v>
      </c>
    </row>
    <row r="598" spans="1:9" s="91" customFormat="1" ht="19.5" customHeight="1">
      <c r="A598" s="86">
        <v>41927</v>
      </c>
      <c r="B598" s="89" t="s">
        <v>51</v>
      </c>
      <c r="C598" s="86">
        <v>41927</v>
      </c>
      <c r="D598" s="88" t="s">
        <v>594</v>
      </c>
      <c r="E598" s="190" t="s">
        <v>331</v>
      </c>
      <c r="F598" s="89" t="s">
        <v>60</v>
      </c>
      <c r="G598" s="90"/>
      <c r="H598" s="90">
        <v>399783</v>
      </c>
      <c r="I598" s="84">
        <f t="shared" si="13"/>
        <v>10</v>
      </c>
    </row>
    <row r="599" spans="1:9" s="91" customFormat="1" ht="19.5" customHeight="1">
      <c r="A599" s="86">
        <v>41927</v>
      </c>
      <c r="B599" s="89" t="s">
        <v>51</v>
      </c>
      <c r="C599" s="86">
        <v>41927</v>
      </c>
      <c r="D599" s="88" t="s">
        <v>594</v>
      </c>
      <c r="E599" s="190" t="s">
        <v>331</v>
      </c>
      <c r="F599" s="89" t="s">
        <v>60</v>
      </c>
      <c r="G599" s="90"/>
      <c r="H599" s="90">
        <v>729390</v>
      </c>
      <c r="I599" s="84">
        <f t="shared" si="13"/>
        <v>10</v>
      </c>
    </row>
    <row r="600" spans="1:9" s="91" customFormat="1" ht="19.5" customHeight="1">
      <c r="A600" s="86">
        <v>41927</v>
      </c>
      <c r="B600" s="89" t="s">
        <v>51</v>
      </c>
      <c r="C600" s="86">
        <v>41927</v>
      </c>
      <c r="D600" s="88" t="s">
        <v>595</v>
      </c>
      <c r="E600" s="190" t="s">
        <v>331</v>
      </c>
      <c r="F600" s="89" t="s">
        <v>481</v>
      </c>
      <c r="G600" s="90"/>
      <c r="H600" s="90">
        <v>15310800</v>
      </c>
      <c r="I600" s="84">
        <f t="shared" si="13"/>
        <v>10</v>
      </c>
    </row>
    <row r="601" spans="1:9" s="91" customFormat="1" ht="19.5" customHeight="1">
      <c r="A601" s="86">
        <v>41927</v>
      </c>
      <c r="B601" s="89" t="s">
        <v>51</v>
      </c>
      <c r="C601" s="86">
        <v>41927</v>
      </c>
      <c r="D601" s="88" t="s">
        <v>595</v>
      </c>
      <c r="E601" s="190" t="s">
        <v>331</v>
      </c>
      <c r="F601" s="89" t="s">
        <v>481</v>
      </c>
      <c r="G601" s="90"/>
      <c r="H601" s="90">
        <v>14460200</v>
      </c>
      <c r="I601" s="84">
        <f t="shared" si="13"/>
        <v>10</v>
      </c>
    </row>
    <row r="602" spans="1:9" s="91" customFormat="1" ht="19.5" customHeight="1">
      <c r="A602" s="86">
        <v>41927</v>
      </c>
      <c r="B602" s="89" t="s">
        <v>51</v>
      </c>
      <c r="C602" s="86">
        <v>41927</v>
      </c>
      <c r="D602" s="88" t="s">
        <v>596</v>
      </c>
      <c r="E602" s="190" t="s">
        <v>331</v>
      </c>
      <c r="F602" s="89" t="s">
        <v>481</v>
      </c>
      <c r="G602" s="90"/>
      <c r="H602" s="90">
        <v>3997820</v>
      </c>
      <c r="I602" s="84">
        <f t="shared" si="13"/>
        <v>10</v>
      </c>
    </row>
    <row r="603" spans="1:9" s="91" customFormat="1" ht="19.5" customHeight="1">
      <c r="A603" s="86">
        <v>41927</v>
      </c>
      <c r="B603" s="87" t="s">
        <v>51</v>
      </c>
      <c r="C603" s="86">
        <v>41927</v>
      </c>
      <c r="D603" s="88" t="s">
        <v>596</v>
      </c>
      <c r="E603" s="190" t="s">
        <v>331</v>
      </c>
      <c r="F603" s="89" t="s">
        <v>481</v>
      </c>
      <c r="G603" s="90"/>
      <c r="H603" s="90">
        <v>7293895</v>
      </c>
      <c r="I603" s="84">
        <f t="shared" si="13"/>
        <v>10</v>
      </c>
    </row>
    <row r="604" spans="1:9" s="91" customFormat="1" ht="19.5" customHeight="1">
      <c r="A604" s="86">
        <v>41929</v>
      </c>
      <c r="B604" s="87" t="s">
        <v>108</v>
      </c>
      <c r="C604" s="86">
        <v>41929</v>
      </c>
      <c r="D604" s="88" t="s">
        <v>597</v>
      </c>
      <c r="E604" s="190" t="s">
        <v>331</v>
      </c>
      <c r="F604" s="89" t="s">
        <v>109</v>
      </c>
      <c r="G604" s="90">
        <v>100000000</v>
      </c>
      <c r="H604" s="90"/>
      <c r="I604" s="84">
        <f t="shared" si="13"/>
        <v>10</v>
      </c>
    </row>
    <row r="605" spans="1:9" s="91" customFormat="1" ht="19.5" customHeight="1">
      <c r="A605" s="86">
        <v>41953</v>
      </c>
      <c r="B605" s="87" t="s">
        <v>51</v>
      </c>
      <c r="C605" s="86">
        <v>41953</v>
      </c>
      <c r="D605" s="88" t="s">
        <v>594</v>
      </c>
      <c r="E605" s="190" t="s">
        <v>331</v>
      </c>
      <c r="F605" s="89" t="s">
        <v>60</v>
      </c>
      <c r="G605" s="90"/>
      <c r="H605" s="90">
        <v>379585</v>
      </c>
      <c r="I605" s="84">
        <f t="shared" si="13"/>
        <v>11</v>
      </c>
    </row>
    <row r="606" spans="1:9" s="91" customFormat="1" ht="19.5" customHeight="1">
      <c r="A606" s="86">
        <v>41953</v>
      </c>
      <c r="B606" s="87" t="s">
        <v>51</v>
      </c>
      <c r="C606" s="86">
        <v>41953</v>
      </c>
      <c r="D606" s="88" t="s">
        <v>595</v>
      </c>
      <c r="E606" s="190" t="s">
        <v>331</v>
      </c>
      <c r="F606" s="89" t="s">
        <v>481</v>
      </c>
      <c r="G606" s="90"/>
      <c r="H606" s="90">
        <v>1492750</v>
      </c>
      <c r="I606" s="84">
        <f t="shared" si="13"/>
        <v>11</v>
      </c>
    </row>
    <row r="607" spans="1:9" s="91" customFormat="1" ht="19.5" customHeight="1">
      <c r="A607" s="86">
        <v>41953</v>
      </c>
      <c r="B607" s="87" t="s">
        <v>51</v>
      </c>
      <c r="C607" s="86">
        <v>41953</v>
      </c>
      <c r="D607" s="88" t="s">
        <v>596</v>
      </c>
      <c r="E607" s="190" t="s">
        <v>331</v>
      </c>
      <c r="F607" s="89" t="s">
        <v>481</v>
      </c>
      <c r="G607" s="90"/>
      <c r="H607" s="90">
        <v>3795850</v>
      </c>
      <c r="I607" s="84">
        <f t="shared" si="13"/>
        <v>11</v>
      </c>
    </row>
    <row r="608" spans="1:9" s="91" customFormat="1" ht="19.5" customHeight="1">
      <c r="A608" s="86">
        <v>41963</v>
      </c>
      <c r="B608" s="87" t="s">
        <v>108</v>
      </c>
      <c r="C608" s="86">
        <v>41963</v>
      </c>
      <c r="D608" s="88" t="s">
        <v>598</v>
      </c>
      <c r="E608" s="190" t="s">
        <v>331</v>
      </c>
      <c r="F608" s="89" t="s">
        <v>109</v>
      </c>
      <c r="G608" s="90">
        <v>100000000</v>
      </c>
      <c r="H608" s="90"/>
      <c r="I608" s="84">
        <f t="shared" si="13"/>
        <v>11</v>
      </c>
    </row>
    <row r="609" spans="1:9" s="91" customFormat="1" ht="19.5" customHeight="1">
      <c r="A609" s="86">
        <v>42004</v>
      </c>
      <c r="B609" s="87" t="s">
        <v>51</v>
      </c>
      <c r="C609" s="86">
        <v>41970</v>
      </c>
      <c r="D609" s="88" t="s">
        <v>594</v>
      </c>
      <c r="E609" s="190" t="s">
        <v>331</v>
      </c>
      <c r="F609" s="89" t="s">
        <v>60</v>
      </c>
      <c r="G609" s="90"/>
      <c r="H609" s="90">
        <v>520020</v>
      </c>
      <c r="I609" s="84">
        <f t="shared" si="13"/>
        <v>12</v>
      </c>
    </row>
    <row r="610" spans="1:9" s="91" customFormat="1" ht="19.5" customHeight="1">
      <c r="A610" s="86">
        <v>42004</v>
      </c>
      <c r="B610" s="87" t="s">
        <v>51</v>
      </c>
      <c r="C610" s="86">
        <v>41977</v>
      </c>
      <c r="D610" s="88" t="s">
        <v>594</v>
      </c>
      <c r="E610" s="190" t="s">
        <v>331</v>
      </c>
      <c r="F610" s="89" t="s">
        <v>60</v>
      </c>
      <c r="G610" s="90"/>
      <c r="H610" s="90">
        <v>455394</v>
      </c>
      <c r="I610" s="84">
        <f t="shared" si="13"/>
        <v>12</v>
      </c>
    </row>
    <row r="611" spans="1:9" s="91" customFormat="1" ht="19.5" customHeight="1">
      <c r="A611" s="86">
        <v>42004</v>
      </c>
      <c r="B611" s="87" t="s">
        <v>51</v>
      </c>
      <c r="C611" s="86">
        <v>41998</v>
      </c>
      <c r="D611" s="88" t="s">
        <v>594</v>
      </c>
      <c r="E611" s="190" t="s">
        <v>331</v>
      </c>
      <c r="F611" s="89" t="s">
        <v>60</v>
      </c>
      <c r="G611" s="90"/>
      <c r="H611" s="90">
        <v>595059</v>
      </c>
      <c r="I611" s="84">
        <f t="shared" si="13"/>
        <v>12</v>
      </c>
    </row>
    <row r="612" spans="1:9" s="91" customFormat="1" ht="19.5" customHeight="1">
      <c r="A612" s="86">
        <v>42004</v>
      </c>
      <c r="B612" s="87" t="s">
        <v>51</v>
      </c>
      <c r="C612" s="86">
        <v>42003</v>
      </c>
      <c r="D612" s="88" t="s">
        <v>594</v>
      </c>
      <c r="E612" s="190" t="s">
        <v>331</v>
      </c>
      <c r="F612" s="89" t="s">
        <v>60</v>
      </c>
      <c r="G612" s="90"/>
      <c r="H612" s="90">
        <v>573655</v>
      </c>
      <c r="I612" s="84">
        <f t="shared" si="13"/>
        <v>12</v>
      </c>
    </row>
    <row r="613" spans="1:9" s="91" customFormat="1" ht="19.5" customHeight="1">
      <c r="A613" s="86">
        <v>42004</v>
      </c>
      <c r="B613" s="87" t="s">
        <v>51</v>
      </c>
      <c r="C613" s="86">
        <v>41970</v>
      </c>
      <c r="D613" s="88" t="s">
        <v>595</v>
      </c>
      <c r="E613" s="190" t="s">
        <v>331</v>
      </c>
      <c r="F613" s="89" t="s">
        <v>481</v>
      </c>
      <c r="G613" s="90"/>
      <c r="H613" s="90">
        <v>14980000</v>
      </c>
      <c r="I613" s="84">
        <f t="shared" si="13"/>
        <v>12</v>
      </c>
    </row>
    <row r="614" spans="1:9" s="91" customFormat="1" ht="19.5" customHeight="1">
      <c r="A614" s="86">
        <v>42004</v>
      </c>
      <c r="B614" s="87" t="s">
        <v>51</v>
      </c>
      <c r="C614" s="86">
        <v>41970</v>
      </c>
      <c r="D614" s="88" t="s">
        <v>596</v>
      </c>
      <c r="E614" s="190" t="s">
        <v>331</v>
      </c>
      <c r="F614" s="89" t="s">
        <v>481</v>
      </c>
      <c r="G614" s="90"/>
      <c r="H614" s="90">
        <v>5200200</v>
      </c>
      <c r="I614" s="84">
        <f t="shared" si="13"/>
        <v>12</v>
      </c>
    </row>
    <row r="615" spans="1:9" s="91" customFormat="1" ht="19.5" customHeight="1">
      <c r="A615" s="86">
        <v>42004</v>
      </c>
      <c r="B615" s="87" t="s">
        <v>51</v>
      </c>
      <c r="C615" s="86">
        <v>41977</v>
      </c>
      <c r="D615" s="88" t="s">
        <v>595</v>
      </c>
      <c r="E615" s="190" t="s">
        <v>331</v>
      </c>
      <c r="F615" s="89" t="s">
        <v>481</v>
      </c>
      <c r="G615" s="90"/>
      <c r="H615" s="90">
        <v>14538400</v>
      </c>
      <c r="I615" s="84">
        <f t="shared" si="13"/>
        <v>12</v>
      </c>
    </row>
    <row r="616" spans="1:9" s="91" customFormat="1" ht="19.5" customHeight="1">
      <c r="A616" s="86">
        <v>42004</v>
      </c>
      <c r="B616" s="87" t="s">
        <v>51</v>
      </c>
      <c r="C616" s="86">
        <v>41977</v>
      </c>
      <c r="D616" s="88" t="s">
        <v>596</v>
      </c>
      <c r="E616" s="190" t="s">
        <v>331</v>
      </c>
      <c r="F616" s="89" t="s">
        <v>481</v>
      </c>
      <c r="G616" s="90"/>
      <c r="H616" s="90">
        <v>4553940</v>
      </c>
      <c r="I616" s="84">
        <f t="shared" si="13"/>
        <v>12</v>
      </c>
    </row>
    <row r="617" spans="1:9" s="91" customFormat="1" ht="19.5" customHeight="1">
      <c r="A617" s="86">
        <v>42004</v>
      </c>
      <c r="B617" s="87" t="s">
        <v>51</v>
      </c>
      <c r="C617" s="86">
        <v>41998</v>
      </c>
      <c r="D617" s="88" t="s">
        <v>595</v>
      </c>
      <c r="E617" s="190" t="s">
        <v>331</v>
      </c>
      <c r="F617" s="89" t="s">
        <v>481</v>
      </c>
      <c r="G617" s="90"/>
      <c r="H617" s="90">
        <v>14555400</v>
      </c>
      <c r="I617" s="84">
        <f t="shared" si="13"/>
        <v>12</v>
      </c>
    </row>
    <row r="618" spans="1:9" s="91" customFormat="1" ht="19.5" customHeight="1">
      <c r="A618" s="86">
        <v>42004</v>
      </c>
      <c r="B618" s="87" t="s">
        <v>51</v>
      </c>
      <c r="C618" s="86">
        <v>41998</v>
      </c>
      <c r="D618" s="88" t="s">
        <v>596</v>
      </c>
      <c r="E618" s="190" t="s">
        <v>331</v>
      </c>
      <c r="F618" s="89" t="s">
        <v>481</v>
      </c>
      <c r="G618" s="90"/>
      <c r="H618" s="90">
        <v>5950590</v>
      </c>
      <c r="I618" s="84">
        <f t="shared" si="13"/>
        <v>12</v>
      </c>
    </row>
    <row r="619" spans="1:9" s="91" customFormat="1" ht="19.5" customHeight="1">
      <c r="A619" s="86">
        <v>42004</v>
      </c>
      <c r="B619" s="87" t="s">
        <v>51</v>
      </c>
      <c r="C619" s="86">
        <v>41999</v>
      </c>
      <c r="D619" s="88" t="s">
        <v>595</v>
      </c>
      <c r="E619" s="190" t="s">
        <v>331</v>
      </c>
      <c r="F619" s="89" t="s">
        <v>481</v>
      </c>
      <c r="G619" s="90"/>
      <c r="H619" s="90">
        <v>80268750</v>
      </c>
      <c r="I619" s="84">
        <f t="shared" si="13"/>
        <v>12</v>
      </c>
    </row>
    <row r="620" spans="1:9" s="91" customFormat="1" ht="19.5" customHeight="1">
      <c r="A620" s="86">
        <v>42004</v>
      </c>
      <c r="B620" s="87" t="s">
        <v>51</v>
      </c>
      <c r="C620" s="86">
        <v>42003</v>
      </c>
      <c r="D620" s="88" t="s">
        <v>596</v>
      </c>
      <c r="E620" s="190" t="s">
        <v>331</v>
      </c>
      <c r="F620" s="89" t="s">
        <v>481</v>
      </c>
      <c r="G620" s="90"/>
      <c r="H620" s="90">
        <v>5736540</v>
      </c>
      <c r="I620" s="84">
        <f t="shared" si="13"/>
        <v>12</v>
      </c>
    </row>
    <row r="621" spans="1:9" s="91" customFormat="1" ht="19.5" customHeight="1">
      <c r="A621" s="86">
        <v>41655</v>
      </c>
      <c r="B621" s="87" t="s">
        <v>108</v>
      </c>
      <c r="C621" s="86">
        <v>41655</v>
      </c>
      <c r="D621" s="88" t="s">
        <v>599</v>
      </c>
      <c r="E621" s="88" t="s">
        <v>74</v>
      </c>
      <c r="F621" s="89" t="s">
        <v>109</v>
      </c>
      <c r="G621" s="90">
        <v>11772880</v>
      </c>
      <c r="H621" s="90"/>
      <c r="I621" s="84">
        <f t="shared" si="13"/>
        <v>1</v>
      </c>
    </row>
    <row r="622" spans="1:9" s="91" customFormat="1" ht="19.5" customHeight="1">
      <c r="A622" s="86">
        <v>41690</v>
      </c>
      <c r="B622" s="87" t="s">
        <v>108</v>
      </c>
      <c r="C622" s="86">
        <v>41690</v>
      </c>
      <c r="D622" s="88" t="s">
        <v>599</v>
      </c>
      <c r="E622" s="88" t="s">
        <v>74</v>
      </c>
      <c r="F622" s="89" t="s">
        <v>109</v>
      </c>
      <c r="G622" s="90">
        <v>6112275</v>
      </c>
      <c r="H622" s="90"/>
      <c r="I622" s="84">
        <f t="shared" si="13"/>
        <v>2</v>
      </c>
    </row>
    <row r="623" spans="1:9" s="91" customFormat="1" ht="19.5" customHeight="1">
      <c r="A623" s="86">
        <v>41698</v>
      </c>
      <c r="B623" s="87" t="s">
        <v>51</v>
      </c>
      <c r="C623" s="86">
        <v>41647</v>
      </c>
      <c r="D623" s="88" t="s">
        <v>600</v>
      </c>
      <c r="E623" s="88" t="s">
        <v>74</v>
      </c>
      <c r="F623" s="89" t="s">
        <v>60</v>
      </c>
      <c r="G623" s="90"/>
      <c r="H623" s="90">
        <v>555661</v>
      </c>
      <c r="I623" s="84">
        <f t="shared" si="13"/>
        <v>2</v>
      </c>
    </row>
    <row r="624" spans="1:9" s="91" customFormat="1" ht="19.5" customHeight="1">
      <c r="A624" s="86">
        <v>41698</v>
      </c>
      <c r="B624" s="87" t="s">
        <v>51</v>
      </c>
      <c r="C624" s="86">
        <v>41647</v>
      </c>
      <c r="D624" s="88" t="s">
        <v>601</v>
      </c>
      <c r="E624" s="88" t="s">
        <v>74</v>
      </c>
      <c r="F624" s="89" t="s">
        <v>481</v>
      </c>
      <c r="G624" s="90"/>
      <c r="H624" s="90">
        <v>5556614</v>
      </c>
      <c r="I624" s="84">
        <f t="shared" si="13"/>
        <v>2</v>
      </c>
    </row>
    <row r="625" spans="1:9" s="91" customFormat="1" ht="19.5" customHeight="1">
      <c r="A625" s="86">
        <v>41716</v>
      </c>
      <c r="B625" s="87" t="s">
        <v>108</v>
      </c>
      <c r="C625" s="86">
        <v>41716</v>
      </c>
      <c r="D625" s="88" t="s">
        <v>599</v>
      </c>
      <c r="E625" s="88" t="s">
        <v>74</v>
      </c>
      <c r="F625" s="89" t="s">
        <v>109</v>
      </c>
      <c r="G625" s="90">
        <v>5908109</v>
      </c>
      <c r="H625" s="90"/>
      <c r="I625" s="84">
        <f t="shared" si="13"/>
        <v>3</v>
      </c>
    </row>
    <row r="626" spans="1:9" s="91" customFormat="1" ht="19.5" customHeight="1">
      <c r="A626" s="86">
        <v>41729</v>
      </c>
      <c r="B626" s="87" t="s">
        <v>51</v>
      </c>
      <c r="C626" s="86">
        <v>41708</v>
      </c>
      <c r="D626" s="88" t="s">
        <v>602</v>
      </c>
      <c r="E626" s="88" t="s">
        <v>74</v>
      </c>
      <c r="F626" s="89" t="s">
        <v>60</v>
      </c>
      <c r="G626" s="90"/>
      <c r="H626" s="90">
        <v>537101</v>
      </c>
      <c r="I626" s="84">
        <f t="shared" si="13"/>
        <v>3</v>
      </c>
    </row>
    <row r="627" spans="1:9" s="91" customFormat="1" ht="19.5" customHeight="1">
      <c r="A627" s="86">
        <v>41729</v>
      </c>
      <c r="B627" s="87" t="s">
        <v>51</v>
      </c>
      <c r="C627" s="86">
        <v>41708</v>
      </c>
      <c r="D627" s="88" t="s">
        <v>603</v>
      </c>
      <c r="E627" s="88" t="s">
        <v>74</v>
      </c>
      <c r="F627" s="89" t="s">
        <v>126</v>
      </c>
      <c r="G627" s="90"/>
      <c r="H627" s="90">
        <v>5371008</v>
      </c>
      <c r="I627" s="84">
        <f t="shared" si="13"/>
        <v>3</v>
      </c>
    </row>
    <row r="628" spans="1:9" s="91" customFormat="1" ht="19.5" customHeight="1">
      <c r="A628" s="86">
        <v>41747</v>
      </c>
      <c r="B628" s="87" t="s">
        <v>108</v>
      </c>
      <c r="C628" s="86">
        <v>41747</v>
      </c>
      <c r="D628" s="88" t="s">
        <v>599</v>
      </c>
      <c r="E628" s="88" t="s">
        <v>74</v>
      </c>
      <c r="F628" s="89" t="s">
        <v>109</v>
      </c>
      <c r="G628" s="90">
        <v>9542439</v>
      </c>
      <c r="H628" s="90"/>
      <c r="I628" s="84">
        <f t="shared" si="13"/>
        <v>4</v>
      </c>
    </row>
    <row r="629" spans="1:9" s="91" customFormat="1" ht="19.5" customHeight="1">
      <c r="A629" s="86">
        <v>41759</v>
      </c>
      <c r="B629" s="87" t="s">
        <v>51</v>
      </c>
      <c r="C629" s="86">
        <v>41731</v>
      </c>
      <c r="D629" s="88" t="s">
        <v>604</v>
      </c>
      <c r="E629" s="88" t="s">
        <v>74</v>
      </c>
      <c r="F629" s="89" t="s">
        <v>60</v>
      </c>
      <c r="G629" s="90"/>
      <c r="H629" s="90">
        <v>867495</v>
      </c>
      <c r="I629" s="84">
        <f t="shared" si="13"/>
        <v>4</v>
      </c>
    </row>
    <row r="630" spans="1:9" s="91" customFormat="1" ht="19.5" customHeight="1">
      <c r="A630" s="86">
        <v>41759</v>
      </c>
      <c r="B630" s="87" t="s">
        <v>51</v>
      </c>
      <c r="C630" s="86">
        <v>41758</v>
      </c>
      <c r="D630" s="88" t="s">
        <v>605</v>
      </c>
      <c r="E630" s="88" t="s">
        <v>74</v>
      </c>
      <c r="F630" s="89" t="s">
        <v>60</v>
      </c>
      <c r="G630" s="90"/>
      <c r="H630" s="90">
        <v>542982</v>
      </c>
      <c r="I630" s="84">
        <f t="shared" si="13"/>
        <v>4</v>
      </c>
    </row>
    <row r="631" spans="1:9" s="91" customFormat="1" ht="19.5" customHeight="1">
      <c r="A631" s="86">
        <v>41759</v>
      </c>
      <c r="B631" s="87" t="s">
        <v>51</v>
      </c>
      <c r="C631" s="86">
        <v>41731</v>
      </c>
      <c r="D631" s="88" t="s">
        <v>606</v>
      </c>
      <c r="E631" s="88" t="s">
        <v>74</v>
      </c>
      <c r="F631" s="89" t="s">
        <v>481</v>
      </c>
      <c r="G631" s="90"/>
      <c r="H631" s="90">
        <v>8674944</v>
      </c>
      <c r="I631" s="84">
        <f t="shared" si="13"/>
        <v>4</v>
      </c>
    </row>
    <row r="632" spans="1:9" s="91" customFormat="1" ht="19.5" customHeight="1">
      <c r="A632" s="86">
        <v>41759</v>
      </c>
      <c r="B632" s="87" t="s">
        <v>51</v>
      </c>
      <c r="C632" s="86">
        <v>41758</v>
      </c>
      <c r="D632" s="88" t="s">
        <v>607</v>
      </c>
      <c r="E632" s="88" t="s">
        <v>74</v>
      </c>
      <c r="F632" s="89" t="s">
        <v>481</v>
      </c>
      <c r="G632" s="90"/>
      <c r="H632" s="90">
        <v>5429818</v>
      </c>
      <c r="I632" s="84">
        <f t="shared" si="13"/>
        <v>4</v>
      </c>
    </row>
    <row r="633" spans="1:9" s="91" customFormat="1" ht="19.5" customHeight="1">
      <c r="A633" s="86">
        <v>41774</v>
      </c>
      <c r="B633" s="87" t="s">
        <v>108</v>
      </c>
      <c r="C633" s="86">
        <v>41774</v>
      </c>
      <c r="D633" s="88" t="s">
        <v>599</v>
      </c>
      <c r="E633" s="88" t="s">
        <v>74</v>
      </c>
      <c r="F633" s="89" t="s">
        <v>109</v>
      </c>
      <c r="G633" s="90">
        <v>5972800</v>
      </c>
      <c r="H633" s="90"/>
      <c r="I633" s="84">
        <f t="shared" si="13"/>
        <v>5</v>
      </c>
    </row>
    <row r="634" spans="1:9" s="91" customFormat="1" ht="19.5" customHeight="1">
      <c r="A634" s="86">
        <v>41790</v>
      </c>
      <c r="B634" s="87" t="s">
        <v>51</v>
      </c>
      <c r="C634" s="86">
        <v>41789</v>
      </c>
      <c r="D634" s="88" t="s">
        <v>608</v>
      </c>
      <c r="E634" s="88" t="s">
        <v>74</v>
      </c>
      <c r="F634" s="89" t="s">
        <v>60</v>
      </c>
      <c r="G634" s="90"/>
      <c r="H634" s="90">
        <v>1887760</v>
      </c>
      <c r="I634" s="84">
        <f t="shared" si="13"/>
        <v>5</v>
      </c>
    </row>
    <row r="635" spans="1:9" s="91" customFormat="1" ht="19.5" customHeight="1">
      <c r="A635" s="86">
        <v>41790</v>
      </c>
      <c r="B635" s="87" t="s">
        <v>51</v>
      </c>
      <c r="C635" s="86">
        <v>41789</v>
      </c>
      <c r="D635" s="88" t="s">
        <v>609</v>
      </c>
      <c r="E635" s="88" t="s">
        <v>74</v>
      </c>
      <c r="F635" s="89" t="s">
        <v>481</v>
      </c>
      <c r="G635" s="90"/>
      <c r="H635" s="90">
        <v>18877600</v>
      </c>
      <c r="I635" s="84">
        <f t="shared" si="13"/>
        <v>5</v>
      </c>
    </row>
    <row r="636" spans="1:9" s="91" customFormat="1" ht="19.5" customHeight="1">
      <c r="A636" s="86">
        <v>41795</v>
      </c>
      <c r="B636" s="87" t="s">
        <v>108</v>
      </c>
      <c r="C636" s="86">
        <v>41795</v>
      </c>
      <c r="D636" s="88" t="s">
        <v>610</v>
      </c>
      <c r="E636" s="88" t="s">
        <v>74</v>
      </c>
      <c r="F636" s="89" t="s">
        <v>109</v>
      </c>
      <c r="G636" s="90">
        <v>20765360</v>
      </c>
      <c r="H636" s="90"/>
      <c r="I636" s="84">
        <f t="shared" si="13"/>
        <v>6</v>
      </c>
    </row>
    <row r="637" spans="1:9" s="91" customFormat="1" ht="19.5" customHeight="1">
      <c r="A637" s="86">
        <v>41820</v>
      </c>
      <c r="B637" s="87" t="s">
        <v>51</v>
      </c>
      <c r="C637" s="86">
        <v>41807</v>
      </c>
      <c r="D637" s="88" t="s">
        <v>611</v>
      </c>
      <c r="E637" s="88" t="s">
        <v>74</v>
      </c>
      <c r="F637" s="89" t="s">
        <v>60</v>
      </c>
      <c r="G637" s="90"/>
      <c r="H637" s="90">
        <v>449632</v>
      </c>
      <c r="I637" s="84">
        <f t="shared" si="13"/>
        <v>6</v>
      </c>
    </row>
    <row r="638" spans="1:9" s="91" customFormat="1" ht="19.5" customHeight="1">
      <c r="A638" s="86">
        <v>41820</v>
      </c>
      <c r="B638" s="87" t="s">
        <v>51</v>
      </c>
      <c r="C638" s="86">
        <v>41807</v>
      </c>
      <c r="D638" s="88" t="s">
        <v>612</v>
      </c>
      <c r="E638" s="88" t="s">
        <v>74</v>
      </c>
      <c r="F638" s="89" t="s">
        <v>481</v>
      </c>
      <c r="G638" s="90"/>
      <c r="H638" s="90">
        <v>4496314</v>
      </c>
      <c r="I638" s="84">
        <f t="shared" si="13"/>
        <v>6</v>
      </c>
    </row>
    <row r="639" spans="1:9" s="91" customFormat="1" ht="19.5" customHeight="1">
      <c r="A639" s="86">
        <v>41823</v>
      </c>
      <c r="B639" s="87" t="s">
        <v>108</v>
      </c>
      <c r="C639" s="86">
        <v>41823</v>
      </c>
      <c r="D639" s="88" t="s">
        <v>599</v>
      </c>
      <c r="E639" s="88" t="s">
        <v>74</v>
      </c>
      <c r="F639" s="89" t="s">
        <v>109</v>
      </c>
      <c r="G639" s="90">
        <v>4945946</v>
      </c>
      <c r="H639" s="90"/>
      <c r="I639" s="84">
        <f t="shared" si="13"/>
        <v>7</v>
      </c>
    </row>
    <row r="640" spans="1:9" s="91" customFormat="1" ht="19.5" customHeight="1">
      <c r="A640" s="86">
        <v>41842</v>
      </c>
      <c r="B640" s="87" t="s">
        <v>108</v>
      </c>
      <c r="C640" s="86">
        <v>41842</v>
      </c>
      <c r="D640" s="88" t="s">
        <v>610</v>
      </c>
      <c r="E640" s="88" t="s">
        <v>74</v>
      </c>
      <c r="F640" s="89" t="s">
        <v>109</v>
      </c>
      <c r="G640" s="90">
        <v>3989966</v>
      </c>
      <c r="H640" s="90"/>
      <c r="I640" s="84">
        <f t="shared" si="13"/>
        <v>7</v>
      </c>
    </row>
    <row r="641" spans="1:9" s="91" customFormat="1" ht="19.5" customHeight="1">
      <c r="A641" s="86">
        <v>41851</v>
      </c>
      <c r="B641" s="87" t="s">
        <v>51</v>
      </c>
      <c r="C641" s="86">
        <v>41835</v>
      </c>
      <c r="D641" s="88" t="s">
        <v>613</v>
      </c>
      <c r="E641" s="88" t="s">
        <v>74</v>
      </c>
      <c r="F641" s="89" t="s">
        <v>60</v>
      </c>
      <c r="G641" s="90"/>
      <c r="H641" s="90">
        <v>362724</v>
      </c>
      <c r="I641" s="84">
        <f t="shared" si="13"/>
        <v>7</v>
      </c>
    </row>
    <row r="642" spans="1:9" s="91" customFormat="1" ht="19.5" customHeight="1">
      <c r="A642" s="86">
        <v>41851</v>
      </c>
      <c r="B642" s="89" t="s">
        <v>51</v>
      </c>
      <c r="C642" s="86">
        <v>41835</v>
      </c>
      <c r="D642" s="88" t="s">
        <v>614</v>
      </c>
      <c r="E642" s="88" t="s">
        <v>74</v>
      </c>
      <c r="F642" s="89" t="s">
        <v>481</v>
      </c>
      <c r="G642" s="90"/>
      <c r="H642" s="90">
        <v>3627242</v>
      </c>
      <c r="I642" s="84">
        <f t="shared" si="13"/>
        <v>7</v>
      </c>
    </row>
    <row r="643" spans="1:9" s="91" customFormat="1" ht="19.5" customHeight="1">
      <c r="A643" s="86">
        <v>41913</v>
      </c>
      <c r="B643" s="89" t="s">
        <v>51</v>
      </c>
      <c r="C643" s="86">
        <v>41913</v>
      </c>
      <c r="D643" s="88" t="s">
        <v>615</v>
      </c>
      <c r="E643" s="88" t="s">
        <v>74</v>
      </c>
      <c r="F643" s="89" t="s">
        <v>60</v>
      </c>
      <c r="G643" s="90"/>
      <c r="H643" s="90">
        <v>539625</v>
      </c>
      <c r="I643" s="84">
        <f t="shared" ref="I643" si="15">IF(A643&lt;&gt;"",MONTH(A643),"")</f>
        <v>10</v>
      </c>
    </row>
    <row r="644" spans="1:9" s="91" customFormat="1" ht="19.5" customHeight="1">
      <c r="A644" s="86">
        <v>41913</v>
      </c>
      <c r="B644" s="89" t="s">
        <v>51</v>
      </c>
      <c r="C644" s="86">
        <v>41913</v>
      </c>
      <c r="D644" s="88" t="s">
        <v>616</v>
      </c>
      <c r="E644" s="88" t="s">
        <v>74</v>
      </c>
      <c r="F644" s="89" t="s">
        <v>481</v>
      </c>
      <c r="G644" s="90"/>
      <c r="H644" s="90">
        <v>5396247</v>
      </c>
      <c r="I644" s="84">
        <f t="shared" si="13"/>
        <v>10</v>
      </c>
    </row>
    <row r="645" spans="1:9" s="91" customFormat="1" ht="19.5" customHeight="1">
      <c r="A645" s="86">
        <v>41921</v>
      </c>
      <c r="B645" s="89" t="s">
        <v>108</v>
      </c>
      <c r="C645" s="86">
        <v>41921</v>
      </c>
      <c r="D645" s="88" t="s">
        <v>599</v>
      </c>
      <c r="E645" s="88" t="s">
        <v>74</v>
      </c>
      <c r="F645" s="89" t="s">
        <v>109</v>
      </c>
      <c r="G645" s="90">
        <v>5935872</v>
      </c>
      <c r="H645" s="90"/>
      <c r="I645" s="84">
        <f t="shared" ref="I645" si="16">IF(A645&lt;&gt;"",MONTH(A645),"")</f>
        <v>10</v>
      </c>
    </row>
    <row r="646" spans="1:9" s="225" customFormat="1" ht="19.5" customHeight="1">
      <c r="A646" s="86">
        <v>41641</v>
      </c>
      <c r="B646" s="139" t="s">
        <v>108</v>
      </c>
      <c r="C646" s="86">
        <v>41641</v>
      </c>
      <c r="D646" s="75" t="s">
        <v>617</v>
      </c>
      <c r="E646" s="190" t="s">
        <v>77</v>
      </c>
      <c r="F646" s="89" t="s">
        <v>109</v>
      </c>
      <c r="G646" s="90">
        <v>36671250</v>
      </c>
      <c r="H646" s="224"/>
      <c r="I646" s="246">
        <f t="shared" si="13"/>
        <v>1</v>
      </c>
    </row>
    <row r="647" spans="1:9" s="91" customFormat="1" ht="19.5" customHeight="1">
      <c r="A647" s="86">
        <v>41670</v>
      </c>
      <c r="B647" s="89" t="s">
        <v>51</v>
      </c>
      <c r="C647" s="86">
        <v>41646</v>
      </c>
      <c r="D647" s="88" t="s">
        <v>618</v>
      </c>
      <c r="E647" s="190" t="s">
        <v>77</v>
      </c>
      <c r="F647" s="89" t="s">
        <v>60</v>
      </c>
      <c r="G647" s="90"/>
      <c r="H647" s="90">
        <v>2383440</v>
      </c>
      <c r="I647" s="84">
        <f t="shared" si="13"/>
        <v>1</v>
      </c>
    </row>
    <row r="648" spans="1:9" s="91" customFormat="1" ht="19.5" customHeight="1">
      <c r="A648" s="86">
        <v>41670</v>
      </c>
      <c r="B648" s="89" t="s">
        <v>51</v>
      </c>
      <c r="C648" s="86">
        <v>41646</v>
      </c>
      <c r="D648" s="88" t="s">
        <v>619</v>
      </c>
      <c r="E648" s="190" t="s">
        <v>77</v>
      </c>
      <c r="F648" s="89" t="s">
        <v>126</v>
      </c>
      <c r="G648" s="90"/>
      <c r="H648" s="90">
        <v>23834400</v>
      </c>
      <c r="I648" s="84">
        <f t="shared" si="13"/>
        <v>1</v>
      </c>
    </row>
    <row r="649" spans="1:9" s="91" customFormat="1" ht="19.5" customHeight="1">
      <c r="A649" s="86">
        <v>41655</v>
      </c>
      <c r="B649" s="89" t="s">
        <v>108</v>
      </c>
      <c r="C649" s="86">
        <v>41655</v>
      </c>
      <c r="D649" s="88" t="s">
        <v>617</v>
      </c>
      <c r="E649" s="190" t="s">
        <v>77</v>
      </c>
      <c r="F649" s="89" t="s">
        <v>109</v>
      </c>
      <c r="G649" s="90">
        <v>26217840</v>
      </c>
      <c r="H649" s="90"/>
      <c r="I649" s="84">
        <f t="shared" si="13"/>
        <v>1</v>
      </c>
    </row>
    <row r="650" spans="1:9" s="91" customFormat="1" ht="19.5" customHeight="1">
      <c r="A650" s="86">
        <v>41670</v>
      </c>
      <c r="B650" s="89" t="s">
        <v>51</v>
      </c>
      <c r="C650" s="86">
        <v>41655</v>
      </c>
      <c r="D650" s="88" t="s">
        <v>620</v>
      </c>
      <c r="E650" s="190" t="s">
        <v>77</v>
      </c>
      <c r="F650" s="89" t="s">
        <v>60</v>
      </c>
      <c r="G650" s="90"/>
      <c r="H650" s="90">
        <v>1833660</v>
      </c>
      <c r="I650" s="84">
        <f t="shared" si="13"/>
        <v>1</v>
      </c>
    </row>
    <row r="651" spans="1:9" s="91" customFormat="1" ht="19.5" customHeight="1">
      <c r="A651" s="86">
        <v>41670</v>
      </c>
      <c r="B651" s="89" t="s">
        <v>51</v>
      </c>
      <c r="C651" s="86">
        <v>41655</v>
      </c>
      <c r="D651" s="88" t="s">
        <v>621</v>
      </c>
      <c r="E651" s="190" t="s">
        <v>77</v>
      </c>
      <c r="F651" s="89" t="s">
        <v>126</v>
      </c>
      <c r="G651" s="90"/>
      <c r="H651" s="90">
        <v>18336600</v>
      </c>
      <c r="I651" s="84">
        <f t="shared" ref="I651:I659" si="17">IF(A651&lt;&gt;"",MONTH(A651),"")</f>
        <v>1</v>
      </c>
    </row>
    <row r="652" spans="1:9" s="91" customFormat="1" ht="19.5" customHeight="1">
      <c r="A652" s="86">
        <v>41670</v>
      </c>
      <c r="B652" s="89" t="s">
        <v>51</v>
      </c>
      <c r="C652" s="86">
        <v>41666</v>
      </c>
      <c r="D652" s="88" t="s">
        <v>622</v>
      </c>
      <c r="E652" s="190" t="s">
        <v>77</v>
      </c>
      <c r="F652" s="89" t="s">
        <v>60</v>
      </c>
      <c r="G652" s="90"/>
      <c r="H652" s="90">
        <v>1482690</v>
      </c>
      <c r="I652" s="84">
        <f t="shared" si="17"/>
        <v>1</v>
      </c>
    </row>
    <row r="653" spans="1:9" s="91" customFormat="1" ht="19.5" customHeight="1">
      <c r="A653" s="86">
        <v>41670</v>
      </c>
      <c r="B653" s="89" t="s">
        <v>51</v>
      </c>
      <c r="C653" s="86">
        <v>41666</v>
      </c>
      <c r="D653" s="88" t="s">
        <v>623</v>
      </c>
      <c r="E653" s="190" t="s">
        <v>77</v>
      </c>
      <c r="F653" s="89" t="s">
        <v>126</v>
      </c>
      <c r="G653" s="90"/>
      <c r="H653" s="90">
        <v>14826900</v>
      </c>
      <c r="I653" s="84">
        <f t="shared" si="17"/>
        <v>1</v>
      </c>
    </row>
    <row r="654" spans="1:9" s="91" customFormat="1" ht="19.5" customHeight="1">
      <c r="A654" s="86">
        <v>41698</v>
      </c>
      <c r="B654" s="89" t="s">
        <v>51</v>
      </c>
      <c r="C654" s="86">
        <v>41678</v>
      </c>
      <c r="D654" s="88" t="s">
        <v>624</v>
      </c>
      <c r="E654" s="190" t="s">
        <v>77</v>
      </c>
      <c r="F654" s="89" t="s">
        <v>60</v>
      </c>
      <c r="G654" s="90"/>
      <c r="H654" s="90">
        <v>687900</v>
      </c>
      <c r="I654" s="84">
        <f t="shared" si="17"/>
        <v>2</v>
      </c>
    </row>
    <row r="655" spans="1:9" s="91" customFormat="1" ht="19.5" customHeight="1">
      <c r="A655" s="86">
        <v>41698</v>
      </c>
      <c r="B655" s="89" t="s">
        <v>51</v>
      </c>
      <c r="C655" s="86">
        <v>41678</v>
      </c>
      <c r="D655" s="88" t="s">
        <v>625</v>
      </c>
      <c r="E655" s="190" t="s">
        <v>77</v>
      </c>
      <c r="F655" s="89" t="s">
        <v>126</v>
      </c>
      <c r="G655" s="90"/>
      <c r="H655" s="90">
        <v>6879000</v>
      </c>
      <c r="I655" s="84">
        <f t="shared" ref="I655:I657" si="18">IF(A655&lt;&gt;"",MONTH(A655),"")</f>
        <v>2</v>
      </c>
    </row>
    <row r="656" spans="1:9" s="91" customFormat="1" ht="19.5" customHeight="1">
      <c r="A656" s="86">
        <v>41680</v>
      </c>
      <c r="B656" s="89" t="s">
        <v>108</v>
      </c>
      <c r="C656" s="86">
        <v>41680</v>
      </c>
      <c r="D656" s="88" t="s">
        <v>617</v>
      </c>
      <c r="E656" s="190" t="s">
        <v>77</v>
      </c>
      <c r="F656" s="89" t="s">
        <v>109</v>
      </c>
      <c r="G656" s="90">
        <v>36479850</v>
      </c>
      <c r="H656" s="90"/>
      <c r="I656" s="84">
        <f t="shared" si="18"/>
        <v>2</v>
      </c>
    </row>
    <row r="657" spans="1:9" s="91" customFormat="1" ht="19.5" customHeight="1">
      <c r="A657" s="86">
        <v>41698</v>
      </c>
      <c r="B657" s="89" t="s">
        <v>51</v>
      </c>
      <c r="C657" s="86">
        <v>41687</v>
      </c>
      <c r="D657" s="88" t="s">
        <v>626</v>
      </c>
      <c r="E657" s="190" t="s">
        <v>77</v>
      </c>
      <c r="F657" s="89" t="s">
        <v>60</v>
      </c>
      <c r="G657" s="90"/>
      <c r="H657" s="90">
        <v>1239060</v>
      </c>
      <c r="I657" s="84">
        <f t="shared" si="18"/>
        <v>2</v>
      </c>
    </row>
    <row r="658" spans="1:9" s="225" customFormat="1" ht="19.5" customHeight="1">
      <c r="A658" s="222">
        <v>41698</v>
      </c>
      <c r="B658" s="223" t="s">
        <v>51</v>
      </c>
      <c r="C658" s="222">
        <v>41687</v>
      </c>
      <c r="D658" s="245" t="s">
        <v>627</v>
      </c>
      <c r="E658" s="190" t="s">
        <v>77</v>
      </c>
      <c r="F658" s="223" t="s">
        <v>126</v>
      </c>
      <c r="G658" s="224"/>
      <c r="H658" s="224">
        <v>12390600</v>
      </c>
      <c r="I658" s="246">
        <f t="shared" si="17"/>
        <v>2</v>
      </c>
    </row>
    <row r="659" spans="1:9" s="225" customFormat="1" ht="19.5" customHeight="1">
      <c r="A659" s="222">
        <v>41690</v>
      </c>
      <c r="B659" s="223" t="s">
        <v>108</v>
      </c>
      <c r="C659" s="222">
        <v>41690</v>
      </c>
      <c r="D659" s="245" t="s">
        <v>617</v>
      </c>
      <c r="E659" s="190" t="s">
        <v>77</v>
      </c>
      <c r="F659" s="223" t="s">
        <v>109</v>
      </c>
      <c r="G659" s="224">
        <v>21196560</v>
      </c>
      <c r="H659" s="224"/>
      <c r="I659" s="246">
        <f t="shared" si="17"/>
        <v>2</v>
      </c>
    </row>
    <row r="660" spans="1:9" s="91" customFormat="1" ht="19.5" customHeight="1">
      <c r="A660" s="86">
        <v>41729</v>
      </c>
      <c r="B660" s="87" t="s">
        <v>51</v>
      </c>
      <c r="C660" s="86">
        <v>41697</v>
      </c>
      <c r="D660" s="88" t="s">
        <v>628</v>
      </c>
      <c r="E660" s="190" t="s">
        <v>77</v>
      </c>
      <c r="F660" s="89" t="s">
        <v>60</v>
      </c>
      <c r="G660" s="90"/>
      <c r="H660" s="90">
        <v>1760430</v>
      </c>
      <c r="I660" s="84">
        <f t="shared" ref="I660:I723" si="19">IF(A660&lt;&gt;"",MONTH(A660),"")</f>
        <v>3</v>
      </c>
    </row>
    <row r="661" spans="1:9" s="91" customFormat="1" ht="19.5" customHeight="1">
      <c r="A661" s="86">
        <v>41729</v>
      </c>
      <c r="B661" s="87" t="s">
        <v>51</v>
      </c>
      <c r="C661" s="86">
        <v>41697</v>
      </c>
      <c r="D661" s="88" t="s">
        <v>629</v>
      </c>
      <c r="E661" s="190" t="s">
        <v>77</v>
      </c>
      <c r="F661" s="89" t="s">
        <v>126</v>
      </c>
      <c r="G661" s="90"/>
      <c r="H661" s="90">
        <v>17604300</v>
      </c>
      <c r="I661" s="84">
        <f t="shared" si="19"/>
        <v>3</v>
      </c>
    </row>
    <row r="662" spans="1:9" s="91" customFormat="1" ht="19.5" customHeight="1">
      <c r="A662" s="86">
        <v>41729</v>
      </c>
      <c r="B662" s="87" t="s">
        <v>51</v>
      </c>
      <c r="C662" s="86">
        <v>41705</v>
      </c>
      <c r="D662" s="88" t="s">
        <v>630</v>
      </c>
      <c r="E662" s="190" t="s">
        <v>77</v>
      </c>
      <c r="F662" s="89" t="s">
        <v>60</v>
      </c>
      <c r="G662" s="90"/>
      <c r="H662" s="90">
        <v>1717290</v>
      </c>
      <c r="I662" s="84">
        <f t="shared" si="19"/>
        <v>3</v>
      </c>
    </row>
    <row r="663" spans="1:9" s="91" customFormat="1" ht="19.5" customHeight="1">
      <c r="A663" s="86">
        <v>41729</v>
      </c>
      <c r="B663" s="87" t="s">
        <v>51</v>
      </c>
      <c r="C663" s="86">
        <v>41705</v>
      </c>
      <c r="D663" s="235" t="s">
        <v>631</v>
      </c>
      <c r="E663" s="190" t="s">
        <v>77</v>
      </c>
      <c r="F663" s="89" t="s">
        <v>126</v>
      </c>
      <c r="G663" s="90"/>
      <c r="H663" s="90">
        <v>17172900</v>
      </c>
      <c r="I663" s="84">
        <f t="shared" ref="I663" si="20">IF(A663&lt;&gt;"",MONTH(A663),"")</f>
        <v>3</v>
      </c>
    </row>
    <row r="664" spans="1:9" s="91" customFormat="1" ht="19.5" customHeight="1">
      <c r="A664" s="86">
        <v>41711</v>
      </c>
      <c r="B664" s="87" t="s">
        <v>108</v>
      </c>
      <c r="C664" s="86">
        <v>41711</v>
      </c>
      <c r="D664" s="88" t="s">
        <v>617</v>
      </c>
      <c r="E664" s="190" t="s">
        <v>77</v>
      </c>
      <c r="F664" s="89" t="s">
        <v>109</v>
      </c>
      <c r="G664" s="90">
        <v>19364730</v>
      </c>
      <c r="H664" s="90"/>
      <c r="I664" s="84">
        <f t="shared" si="19"/>
        <v>3</v>
      </c>
    </row>
    <row r="665" spans="1:9" s="91" customFormat="1" ht="19.5" customHeight="1">
      <c r="A665" s="86">
        <v>41759</v>
      </c>
      <c r="B665" s="89" t="s">
        <v>51</v>
      </c>
      <c r="C665" s="86">
        <v>41715</v>
      </c>
      <c r="D665" s="88" t="s">
        <v>632</v>
      </c>
      <c r="E665" s="190" t="s">
        <v>77</v>
      </c>
      <c r="F665" s="89" t="s">
        <v>60</v>
      </c>
      <c r="G665" s="90"/>
      <c r="H665" s="90">
        <v>1753260</v>
      </c>
      <c r="I665" s="84">
        <f t="shared" si="19"/>
        <v>4</v>
      </c>
    </row>
    <row r="666" spans="1:9" s="91" customFormat="1" ht="19.5" customHeight="1">
      <c r="A666" s="86">
        <v>41759</v>
      </c>
      <c r="B666" s="89" t="s">
        <v>51</v>
      </c>
      <c r="C666" s="86">
        <v>41715</v>
      </c>
      <c r="D666" s="88" t="s">
        <v>633</v>
      </c>
      <c r="E666" s="190" t="s">
        <v>77</v>
      </c>
      <c r="F666" s="89" t="s">
        <v>126</v>
      </c>
      <c r="G666" s="90"/>
      <c r="H666" s="90">
        <v>17532600</v>
      </c>
      <c r="I666" s="84">
        <f t="shared" si="19"/>
        <v>4</v>
      </c>
    </row>
    <row r="667" spans="1:9" s="91" customFormat="1" ht="19.5" customHeight="1">
      <c r="A667" s="86">
        <v>41716</v>
      </c>
      <c r="B667" s="89" t="s">
        <v>108</v>
      </c>
      <c r="C667" s="86">
        <v>41716</v>
      </c>
      <c r="D667" s="88" t="s">
        <v>617</v>
      </c>
      <c r="E667" s="190" t="s">
        <v>77</v>
      </c>
      <c r="F667" s="89" t="s">
        <v>109</v>
      </c>
      <c r="G667" s="90">
        <v>18890190</v>
      </c>
      <c r="H667" s="90"/>
      <c r="I667" s="84">
        <f t="shared" si="19"/>
        <v>3</v>
      </c>
    </row>
    <row r="668" spans="1:9" s="91" customFormat="1" ht="19.5" customHeight="1">
      <c r="A668" s="86">
        <v>41759</v>
      </c>
      <c r="B668" s="87" t="s">
        <v>51</v>
      </c>
      <c r="C668" s="86">
        <v>41724</v>
      </c>
      <c r="D668" s="88" t="s">
        <v>634</v>
      </c>
      <c r="E668" s="190" t="s">
        <v>77</v>
      </c>
      <c r="F668" s="89" t="s">
        <v>60</v>
      </c>
      <c r="G668" s="90"/>
      <c r="H668" s="90">
        <v>1921770</v>
      </c>
      <c r="I668" s="84">
        <f t="shared" si="19"/>
        <v>4</v>
      </c>
    </row>
    <row r="669" spans="1:9" s="91" customFormat="1" ht="19.5" customHeight="1">
      <c r="A669" s="86">
        <v>41759</v>
      </c>
      <c r="B669" s="87" t="s">
        <v>51</v>
      </c>
      <c r="C669" s="86">
        <v>41724</v>
      </c>
      <c r="D669" s="88" t="s">
        <v>635</v>
      </c>
      <c r="E669" s="190" t="s">
        <v>77</v>
      </c>
      <c r="F669" s="89" t="s">
        <v>126</v>
      </c>
      <c r="G669" s="90"/>
      <c r="H669" s="90">
        <v>19217700</v>
      </c>
      <c r="I669" s="84">
        <f t="shared" si="19"/>
        <v>4</v>
      </c>
    </row>
    <row r="670" spans="1:9" s="91" customFormat="1" ht="19.5" customHeight="1">
      <c r="A670" s="86">
        <v>41731</v>
      </c>
      <c r="B670" s="87" t="s">
        <v>108</v>
      </c>
      <c r="C670" s="86">
        <v>41731</v>
      </c>
      <c r="D670" s="88" t="s">
        <v>617</v>
      </c>
      <c r="E670" s="190" t="s">
        <v>77</v>
      </c>
      <c r="F670" s="89" t="s">
        <v>109</v>
      </c>
      <c r="G670" s="90">
        <v>21139470</v>
      </c>
      <c r="H670" s="90"/>
      <c r="I670" s="84">
        <f t="shared" si="19"/>
        <v>4</v>
      </c>
    </row>
    <row r="671" spans="1:9" s="91" customFormat="1" ht="19.5" customHeight="1">
      <c r="A671" s="86">
        <v>41733</v>
      </c>
      <c r="B671" s="87" t="s">
        <v>108</v>
      </c>
      <c r="C671" s="86">
        <v>41733</v>
      </c>
      <c r="D671" s="88" t="s">
        <v>617</v>
      </c>
      <c r="E671" s="190" t="s">
        <v>77</v>
      </c>
      <c r="F671" s="89" t="s">
        <v>109</v>
      </c>
      <c r="G671" s="90">
        <v>19285860</v>
      </c>
      <c r="H671" s="90"/>
      <c r="I671" s="84">
        <f t="shared" si="19"/>
        <v>4</v>
      </c>
    </row>
    <row r="672" spans="1:9" s="91" customFormat="1" ht="19.5" customHeight="1">
      <c r="A672" s="86">
        <v>41759</v>
      </c>
      <c r="B672" s="87" t="s">
        <v>51</v>
      </c>
      <c r="C672" s="86">
        <v>41736</v>
      </c>
      <c r="D672" s="88" t="s">
        <v>636</v>
      </c>
      <c r="E672" s="190" t="s">
        <v>77</v>
      </c>
      <c r="F672" s="89" t="s">
        <v>60</v>
      </c>
      <c r="G672" s="90"/>
      <c r="H672" s="90">
        <v>2566080</v>
      </c>
      <c r="I672" s="84">
        <f t="shared" si="19"/>
        <v>4</v>
      </c>
    </row>
    <row r="673" spans="1:9" s="91" customFormat="1" ht="19.5" customHeight="1">
      <c r="A673" s="86">
        <v>41759</v>
      </c>
      <c r="B673" s="87" t="s">
        <v>51</v>
      </c>
      <c r="C673" s="86">
        <v>41736</v>
      </c>
      <c r="D673" s="88" t="s">
        <v>637</v>
      </c>
      <c r="E673" s="190" t="s">
        <v>77</v>
      </c>
      <c r="F673" s="89" t="s">
        <v>126</v>
      </c>
      <c r="G673" s="90"/>
      <c r="H673" s="90">
        <v>25660800</v>
      </c>
      <c r="I673" s="84">
        <f t="shared" si="19"/>
        <v>4</v>
      </c>
    </row>
    <row r="674" spans="1:9" s="91" customFormat="1" ht="19.5" customHeight="1">
      <c r="A674" s="86">
        <v>41747</v>
      </c>
      <c r="B674" s="87" t="s">
        <v>108</v>
      </c>
      <c r="C674" s="86">
        <v>41747</v>
      </c>
      <c r="D674" s="88" t="s">
        <v>617</v>
      </c>
      <c r="E674" s="190" t="s">
        <v>77</v>
      </c>
      <c r="F674" s="89" t="s">
        <v>109</v>
      </c>
      <c r="G674" s="90">
        <v>28226880</v>
      </c>
      <c r="H674" s="90"/>
      <c r="I674" s="84">
        <f t="shared" si="19"/>
        <v>4</v>
      </c>
    </row>
    <row r="675" spans="1:9" s="91" customFormat="1" ht="19.5" customHeight="1">
      <c r="A675" s="86">
        <v>41759</v>
      </c>
      <c r="B675" s="87" t="s">
        <v>51</v>
      </c>
      <c r="C675" s="86">
        <v>41755</v>
      </c>
      <c r="D675" s="88" t="s">
        <v>638</v>
      </c>
      <c r="E675" s="190" t="s">
        <v>77</v>
      </c>
      <c r="F675" s="89" t="s">
        <v>60</v>
      </c>
      <c r="G675" s="90"/>
      <c r="H675" s="90">
        <v>2160120</v>
      </c>
      <c r="I675" s="84">
        <f t="shared" si="19"/>
        <v>4</v>
      </c>
    </row>
    <row r="676" spans="1:9" s="91" customFormat="1" ht="19.5" customHeight="1">
      <c r="A676" s="86">
        <v>41759</v>
      </c>
      <c r="B676" s="87" t="s">
        <v>51</v>
      </c>
      <c r="C676" s="86">
        <v>41755</v>
      </c>
      <c r="D676" s="88" t="s">
        <v>639</v>
      </c>
      <c r="E676" s="190" t="s">
        <v>77</v>
      </c>
      <c r="F676" s="89" t="s">
        <v>126</v>
      </c>
      <c r="G676" s="90"/>
      <c r="H676" s="90">
        <v>21601200</v>
      </c>
      <c r="I676" s="84">
        <f t="shared" si="19"/>
        <v>4</v>
      </c>
    </row>
    <row r="677" spans="1:9" s="91" customFormat="1" ht="19.5" customHeight="1">
      <c r="A677" s="86">
        <v>41766</v>
      </c>
      <c r="B677" s="87" t="s">
        <v>108</v>
      </c>
      <c r="C677" s="86">
        <v>41766</v>
      </c>
      <c r="D677" s="88" t="s">
        <v>617</v>
      </c>
      <c r="E677" s="190" t="s">
        <v>77</v>
      </c>
      <c r="F677" s="89" t="s">
        <v>109</v>
      </c>
      <c r="G677" s="90">
        <v>23761320</v>
      </c>
      <c r="H677" s="90"/>
      <c r="I677" s="84">
        <f t="shared" si="19"/>
        <v>5</v>
      </c>
    </row>
    <row r="678" spans="1:9" s="91" customFormat="1" ht="19.5" customHeight="1">
      <c r="A678" s="86">
        <v>41790</v>
      </c>
      <c r="B678" s="87" t="s">
        <v>51</v>
      </c>
      <c r="C678" s="86">
        <v>41766</v>
      </c>
      <c r="D678" s="88" t="s">
        <v>640</v>
      </c>
      <c r="E678" s="190" t="s">
        <v>77</v>
      </c>
      <c r="F678" s="89" t="s">
        <v>60</v>
      </c>
      <c r="G678" s="90"/>
      <c r="H678" s="90">
        <v>1748430</v>
      </c>
      <c r="I678" s="84">
        <f t="shared" si="19"/>
        <v>5</v>
      </c>
    </row>
    <row r="679" spans="1:9" s="91" customFormat="1" ht="19.5" customHeight="1">
      <c r="A679" s="86">
        <v>41790</v>
      </c>
      <c r="B679" s="87" t="s">
        <v>51</v>
      </c>
      <c r="C679" s="86">
        <v>41766</v>
      </c>
      <c r="D679" s="88" t="s">
        <v>641</v>
      </c>
      <c r="E679" s="190" t="s">
        <v>77</v>
      </c>
      <c r="F679" s="89" t="s">
        <v>126</v>
      </c>
      <c r="G679" s="90"/>
      <c r="H679" s="90">
        <v>17484300</v>
      </c>
      <c r="I679" s="84">
        <f t="shared" si="19"/>
        <v>5</v>
      </c>
    </row>
    <row r="680" spans="1:9" s="91" customFormat="1" ht="19.5" customHeight="1">
      <c r="A680" s="86">
        <v>41774</v>
      </c>
      <c r="B680" s="87" t="s">
        <v>108</v>
      </c>
      <c r="C680" s="86">
        <v>41774</v>
      </c>
      <c r="D680" s="88" t="s">
        <v>617</v>
      </c>
      <c r="E680" s="190" t="s">
        <v>77</v>
      </c>
      <c r="F680" s="89" t="s">
        <v>109</v>
      </c>
      <c r="G680" s="90">
        <v>19232730</v>
      </c>
      <c r="H680" s="90"/>
      <c r="I680" s="84">
        <f t="shared" si="19"/>
        <v>5</v>
      </c>
    </row>
    <row r="681" spans="1:9" s="91" customFormat="1" ht="19.5" customHeight="1">
      <c r="A681" s="86">
        <v>41790</v>
      </c>
      <c r="B681" s="87" t="s">
        <v>51</v>
      </c>
      <c r="C681" s="86">
        <v>41775</v>
      </c>
      <c r="D681" s="88" t="s">
        <v>642</v>
      </c>
      <c r="E681" s="190" t="s">
        <v>77</v>
      </c>
      <c r="F681" s="89" t="s">
        <v>60</v>
      </c>
      <c r="G681" s="90"/>
      <c r="H681" s="90">
        <v>1804860</v>
      </c>
      <c r="I681" s="84">
        <f t="shared" si="19"/>
        <v>5</v>
      </c>
    </row>
    <row r="682" spans="1:9" s="91" customFormat="1" ht="19.5" customHeight="1">
      <c r="A682" s="86">
        <v>41790</v>
      </c>
      <c r="B682" s="87" t="s">
        <v>51</v>
      </c>
      <c r="C682" s="86">
        <v>41775</v>
      </c>
      <c r="D682" s="88" t="s">
        <v>643</v>
      </c>
      <c r="E682" s="190" t="s">
        <v>77</v>
      </c>
      <c r="F682" s="89" t="s">
        <v>126</v>
      </c>
      <c r="G682" s="90"/>
      <c r="H682" s="90">
        <v>18048600</v>
      </c>
      <c r="I682" s="84">
        <f t="shared" si="19"/>
        <v>5</v>
      </c>
    </row>
    <row r="683" spans="1:9" s="91" customFormat="1" ht="19.5" customHeight="1">
      <c r="A683" s="86">
        <v>41783</v>
      </c>
      <c r="B683" s="87" t="s">
        <v>108</v>
      </c>
      <c r="C683" s="86">
        <v>41783</v>
      </c>
      <c r="D683" s="88" t="s">
        <v>617</v>
      </c>
      <c r="E683" s="190" t="s">
        <v>77</v>
      </c>
      <c r="F683" s="89" t="s">
        <v>109</v>
      </c>
      <c r="G683" s="90">
        <v>19853460</v>
      </c>
      <c r="H683" s="90"/>
      <c r="I683" s="84">
        <f t="shared" si="19"/>
        <v>5</v>
      </c>
    </row>
    <row r="684" spans="1:9" s="91" customFormat="1" ht="19.5" customHeight="1">
      <c r="A684" s="86">
        <v>41790</v>
      </c>
      <c r="B684" s="87" t="s">
        <v>51</v>
      </c>
      <c r="C684" s="86">
        <v>41785</v>
      </c>
      <c r="D684" s="88" t="s">
        <v>644</v>
      </c>
      <c r="E684" s="190" t="s">
        <v>77</v>
      </c>
      <c r="F684" s="89" t="s">
        <v>60</v>
      </c>
      <c r="G684" s="90"/>
      <c r="H684" s="90">
        <v>2282400</v>
      </c>
      <c r="I684" s="84">
        <f t="shared" si="19"/>
        <v>5</v>
      </c>
    </row>
    <row r="685" spans="1:9" s="91" customFormat="1" ht="19.5" customHeight="1">
      <c r="A685" s="86">
        <v>41790</v>
      </c>
      <c r="B685" s="87" t="s">
        <v>51</v>
      </c>
      <c r="C685" s="86">
        <v>41785</v>
      </c>
      <c r="D685" s="88" t="s">
        <v>645</v>
      </c>
      <c r="E685" s="190" t="s">
        <v>77</v>
      </c>
      <c r="F685" s="89" t="s">
        <v>126</v>
      </c>
      <c r="G685" s="90"/>
      <c r="H685" s="90">
        <v>22824000</v>
      </c>
      <c r="I685" s="84">
        <f t="shared" si="19"/>
        <v>5</v>
      </c>
    </row>
    <row r="686" spans="1:9" s="91" customFormat="1" ht="19.5" customHeight="1">
      <c r="A686" s="86">
        <v>41795</v>
      </c>
      <c r="B686" s="87" t="s">
        <v>108</v>
      </c>
      <c r="C686" s="86">
        <v>41795</v>
      </c>
      <c r="D686" s="88" t="s">
        <v>646</v>
      </c>
      <c r="E686" s="190" t="s">
        <v>77</v>
      </c>
      <c r="F686" s="89" t="s">
        <v>109</v>
      </c>
      <c r="G686" s="90">
        <v>25106400</v>
      </c>
      <c r="H686" s="90"/>
      <c r="I686" s="84">
        <f t="shared" si="19"/>
        <v>6</v>
      </c>
    </row>
    <row r="687" spans="1:9" s="91" customFormat="1" ht="19.5" customHeight="1">
      <c r="A687" s="86">
        <v>41820</v>
      </c>
      <c r="B687" s="87" t="s">
        <v>51</v>
      </c>
      <c r="C687" s="86">
        <v>41799</v>
      </c>
      <c r="D687" s="88" t="s">
        <v>647</v>
      </c>
      <c r="E687" s="190" t="s">
        <v>77</v>
      </c>
      <c r="F687" s="89" t="s">
        <v>60</v>
      </c>
      <c r="G687" s="90"/>
      <c r="H687" s="90">
        <v>2557750</v>
      </c>
      <c r="I687" s="84">
        <f t="shared" si="19"/>
        <v>6</v>
      </c>
    </row>
    <row r="688" spans="1:9" s="91" customFormat="1" ht="19.5" customHeight="1">
      <c r="A688" s="86">
        <v>41820</v>
      </c>
      <c r="B688" s="87" t="s">
        <v>51</v>
      </c>
      <c r="C688" s="86">
        <v>41799</v>
      </c>
      <c r="D688" s="88" t="s">
        <v>648</v>
      </c>
      <c r="E688" s="190" t="s">
        <v>77</v>
      </c>
      <c r="F688" s="89" t="s">
        <v>126</v>
      </c>
      <c r="G688" s="90"/>
      <c r="H688" s="90">
        <v>25577500</v>
      </c>
      <c r="I688" s="84">
        <f t="shared" si="19"/>
        <v>6</v>
      </c>
    </row>
    <row r="689" spans="1:9" s="91" customFormat="1" ht="19.5" customHeight="1">
      <c r="A689" s="86">
        <v>41803</v>
      </c>
      <c r="B689" s="87" t="s">
        <v>108</v>
      </c>
      <c r="C689" s="86">
        <v>41803</v>
      </c>
      <c r="D689" s="88" t="s">
        <v>617</v>
      </c>
      <c r="E689" s="190" t="s">
        <v>77</v>
      </c>
      <c r="F689" s="89" t="s">
        <v>109</v>
      </c>
      <c r="G689" s="90">
        <v>28135250</v>
      </c>
      <c r="H689" s="90"/>
      <c r="I689" s="84">
        <f t="shared" si="19"/>
        <v>6</v>
      </c>
    </row>
    <row r="690" spans="1:9" s="91" customFormat="1" ht="19.5" customHeight="1">
      <c r="A690" s="86">
        <v>41820</v>
      </c>
      <c r="B690" s="87" t="s">
        <v>51</v>
      </c>
      <c r="C690" s="86">
        <v>41807</v>
      </c>
      <c r="D690" s="88" t="s">
        <v>649</v>
      </c>
      <c r="E690" s="190" t="s">
        <v>77</v>
      </c>
      <c r="F690" s="89" t="s">
        <v>60</v>
      </c>
      <c r="G690" s="90"/>
      <c r="H690" s="90">
        <v>2079000</v>
      </c>
      <c r="I690" s="84">
        <f t="shared" si="19"/>
        <v>6</v>
      </c>
    </row>
    <row r="691" spans="1:9" s="91" customFormat="1" ht="19.5" customHeight="1">
      <c r="A691" s="86">
        <v>41820</v>
      </c>
      <c r="B691" s="87" t="s">
        <v>51</v>
      </c>
      <c r="C691" s="86">
        <v>41807</v>
      </c>
      <c r="D691" s="88" t="s">
        <v>650</v>
      </c>
      <c r="E691" s="190" t="s">
        <v>77</v>
      </c>
      <c r="F691" s="89" t="s">
        <v>126</v>
      </c>
      <c r="G691" s="90"/>
      <c r="H691" s="90">
        <v>20790000</v>
      </c>
      <c r="I691" s="84">
        <f t="shared" si="19"/>
        <v>6</v>
      </c>
    </row>
    <row r="692" spans="1:9" s="91" customFormat="1" ht="19.5" customHeight="1">
      <c r="A692" s="86">
        <v>41820</v>
      </c>
      <c r="B692" s="87" t="s">
        <v>51</v>
      </c>
      <c r="C692" s="86">
        <v>41816</v>
      </c>
      <c r="D692" s="88" t="s">
        <v>651</v>
      </c>
      <c r="E692" s="190" t="s">
        <v>77</v>
      </c>
      <c r="F692" s="89" t="s">
        <v>60</v>
      </c>
      <c r="G692" s="90"/>
      <c r="H692" s="90">
        <v>2385380</v>
      </c>
      <c r="I692" s="84">
        <f t="shared" si="19"/>
        <v>6</v>
      </c>
    </row>
    <row r="693" spans="1:9" s="91" customFormat="1" ht="19.5" customHeight="1">
      <c r="A693" s="86">
        <v>41820</v>
      </c>
      <c r="B693" s="87" t="s">
        <v>51</v>
      </c>
      <c r="C693" s="86">
        <v>41816</v>
      </c>
      <c r="D693" s="88" t="s">
        <v>652</v>
      </c>
      <c r="E693" s="190" t="s">
        <v>77</v>
      </c>
      <c r="F693" s="89" t="s">
        <v>126</v>
      </c>
      <c r="G693" s="90"/>
      <c r="H693" s="90">
        <v>23853800</v>
      </c>
      <c r="I693" s="84">
        <f t="shared" si="19"/>
        <v>6</v>
      </c>
    </row>
    <row r="694" spans="1:9" s="91" customFormat="1" ht="19.5" customHeight="1">
      <c r="A694" s="86">
        <v>41823</v>
      </c>
      <c r="B694" s="87" t="s">
        <v>108</v>
      </c>
      <c r="C694" s="86">
        <v>41823</v>
      </c>
      <c r="D694" s="88" t="s">
        <v>617</v>
      </c>
      <c r="E694" s="190" t="s">
        <v>77</v>
      </c>
      <c r="F694" s="89" t="s">
        <v>109</v>
      </c>
      <c r="G694" s="90">
        <v>49108180</v>
      </c>
      <c r="H694" s="90"/>
      <c r="I694" s="84">
        <f t="shared" si="19"/>
        <v>7</v>
      </c>
    </row>
    <row r="695" spans="1:9" s="91" customFormat="1" ht="19.5" customHeight="1">
      <c r="A695" s="86">
        <v>41851</v>
      </c>
      <c r="B695" s="87" t="s">
        <v>51</v>
      </c>
      <c r="C695" s="86">
        <v>41828</v>
      </c>
      <c r="D695" s="88" t="s">
        <v>653</v>
      </c>
      <c r="E695" s="190" t="s">
        <v>77</v>
      </c>
      <c r="F695" s="89" t="s">
        <v>60</v>
      </c>
      <c r="G695" s="90"/>
      <c r="H695" s="90">
        <v>2810670</v>
      </c>
      <c r="I695" s="84">
        <f t="shared" si="19"/>
        <v>7</v>
      </c>
    </row>
    <row r="696" spans="1:9" s="91" customFormat="1" ht="19.5" customHeight="1">
      <c r="A696" s="86">
        <v>41851</v>
      </c>
      <c r="B696" s="87" t="s">
        <v>51</v>
      </c>
      <c r="C696" s="86">
        <v>41828</v>
      </c>
      <c r="D696" s="88" t="s">
        <v>654</v>
      </c>
      <c r="E696" s="190" t="s">
        <v>77</v>
      </c>
      <c r="F696" s="89" t="s">
        <v>126</v>
      </c>
      <c r="G696" s="90"/>
      <c r="H696" s="90">
        <v>28106700</v>
      </c>
      <c r="I696" s="84">
        <f t="shared" si="19"/>
        <v>7</v>
      </c>
    </row>
    <row r="697" spans="1:9" s="91" customFormat="1" ht="19.5" customHeight="1">
      <c r="A697" s="86">
        <v>41851</v>
      </c>
      <c r="B697" s="87" t="s">
        <v>51</v>
      </c>
      <c r="C697" s="86">
        <v>41836</v>
      </c>
      <c r="D697" s="88" t="s">
        <v>655</v>
      </c>
      <c r="E697" s="190" t="s">
        <v>77</v>
      </c>
      <c r="F697" s="89" t="s">
        <v>60</v>
      </c>
      <c r="G697" s="90"/>
      <c r="H697" s="90">
        <v>2844920</v>
      </c>
      <c r="I697" s="84">
        <f t="shared" si="19"/>
        <v>7</v>
      </c>
    </row>
    <row r="698" spans="1:9" s="91" customFormat="1" ht="19.5" customHeight="1">
      <c r="A698" s="86">
        <v>41851</v>
      </c>
      <c r="B698" s="87" t="s">
        <v>51</v>
      </c>
      <c r="C698" s="86">
        <v>41836</v>
      </c>
      <c r="D698" s="88" t="s">
        <v>656</v>
      </c>
      <c r="E698" s="190" t="s">
        <v>77</v>
      </c>
      <c r="F698" s="89" t="s">
        <v>126</v>
      </c>
      <c r="G698" s="90"/>
      <c r="H698" s="90">
        <v>28449200</v>
      </c>
      <c r="I698" s="84">
        <f t="shared" si="19"/>
        <v>7</v>
      </c>
    </row>
    <row r="699" spans="1:9" s="91" customFormat="1" ht="19.5" customHeight="1">
      <c r="A699" s="86">
        <v>41837</v>
      </c>
      <c r="B699" s="87" t="s">
        <v>108</v>
      </c>
      <c r="C699" s="86">
        <v>41837</v>
      </c>
      <c r="D699" s="88" t="s">
        <v>617</v>
      </c>
      <c r="E699" s="190" t="s">
        <v>77</v>
      </c>
      <c r="F699" s="89" t="s">
        <v>109</v>
      </c>
      <c r="G699" s="90">
        <v>30917370</v>
      </c>
      <c r="H699" s="90"/>
      <c r="I699" s="84">
        <f t="shared" si="19"/>
        <v>7</v>
      </c>
    </row>
    <row r="700" spans="1:9" s="91" customFormat="1" ht="19.5" customHeight="1">
      <c r="A700" s="86">
        <v>41882</v>
      </c>
      <c r="B700" s="87" t="s">
        <v>51</v>
      </c>
      <c r="C700" s="86">
        <v>41846</v>
      </c>
      <c r="D700" s="88" t="s">
        <v>657</v>
      </c>
      <c r="E700" s="190" t="s">
        <v>77</v>
      </c>
      <c r="F700" s="89" t="s">
        <v>60</v>
      </c>
      <c r="G700" s="90"/>
      <c r="H700" s="90">
        <v>2821080</v>
      </c>
      <c r="I700" s="84">
        <f t="shared" si="19"/>
        <v>8</v>
      </c>
    </row>
    <row r="701" spans="1:9" s="91" customFormat="1" ht="19.5" customHeight="1">
      <c r="A701" s="86">
        <v>41882</v>
      </c>
      <c r="B701" s="87" t="s">
        <v>51</v>
      </c>
      <c r="C701" s="86">
        <v>41846</v>
      </c>
      <c r="D701" s="88" t="s">
        <v>658</v>
      </c>
      <c r="E701" s="190" t="s">
        <v>77</v>
      </c>
      <c r="F701" s="89" t="s">
        <v>126</v>
      </c>
      <c r="G701" s="90"/>
      <c r="H701" s="90">
        <v>28210800</v>
      </c>
      <c r="I701" s="84">
        <f t="shared" si="19"/>
        <v>8</v>
      </c>
    </row>
    <row r="702" spans="1:9" s="91" customFormat="1" ht="19.5" customHeight="1">
      <c r="A702" s="86">
        <v>41851</v>
      </c>
      <c r="B702" s="87" t="s">
        <v>108</v>
      </c>
      <c r="C702" s="86">
        <v>41851</v>
      </c>
      <c r="D702" s="88" t="s">
        <v>617</v>
      </c>
      <c r="E702" s="190" t="s">
        <v>77</v>
      </c>
      <c r="F702" s="89" t="s">
        <v>109</v>
      </c>
      <c r="G702" s="90">
        <v>31294120</v>
      </c>
      <c r="H702" s="90"/>
      <c r="I702" s="84">
        <f t="shared" si="19"/>
        <v>7</v>
      </c>
    </row>
    <row r="703" spans="1:9" s="91" customFormat="1" ht="19.5" customHeight="1">
      <c r="A703" s="86">
        <v>41882</v>
      </c>
      <c r="B703" s="87" t="s">
        <v>51</v>
      </c>
      <c r="C703" s="86">
        <v>41858</v>
      </c>
      <c r="D703" s="88" t="s">
        <v>659</v>
      </c>
      <c r="E703" s="190" t="s">
        <v>77</v>
      </c>
      <c r="F703" s="89" t="s">
        <v>60</v>
      </c>
      <c r="G703" s="90"/>
      <c r="H703" s="90">
        <v>2017110</v>
      </c>
      <c r="I703" s="84">
        <f t="shared" si="19"/>
        <v>8</v>
      </c>
    </row>
    <row r="704" spans="1:9" s="91" customFormat="1" ht="19.5" customHeight="1">
      <c r="A704" s="86">
        <v>41882</v>
      </c>
      <c r="B704" s="87" t="s">
        <v>51</v>
      </c>
      <c r="C704" s="86">
        <v>41858</v>
      </c>
      <c r="D704" s="88" t="s">
        <v>660</v>
      </c>
      <c r="E704" s="190" t="s">
        <v>77</v>
      </c>
      <c r="F704" s="89" t="s">
        <v>126</v>
      </c>
      <c r="G704" s="90"/>
      <c r="H704" s="90">
        <v>20171100</v>
      </c>
      <c r="I704" s="84">
        <f t="shared" si="19"/>
        <v>8</v>
      </c>
    </row>
    <row r="705" spans="1:9" s="91" customFormat="1" ht="19.5" customHeight="1">
      <c r="A705" s="86">
        <v>41863</v>
      </c>
      <c r="B705" s="87" t="s">
        <v>108</v>
      </c>
      <c r="C705" s="86">
        <v>41863</v>
      </c>
      <c r="D705" s="88" t="s">
        <v>617</v>
      </c>
      <c r="E705" s="190" t="s">
        <v>77</v>
      </c>
      <c r="F705" s="89" t="s">
        <v>109</v>
      </c>
      <c r="G705" s="90">
        <v>31031880</v>
      </c>
      <c r="H705" s="90"/>
      <c r="I705" s="84">
        <f t="shared" si="19"/>
        <v>8</v>
      </c>
    </row>
    <row r="706" spans="1:9" s="91" customFormat="1" ht="19.5" customHeight="1">
      <c r="A706" s="86">
        <v>41882</v>
      </c>
      <c r="B706" s="87" t="s">
        <v>51</v>
      </c>
      <c r="C706" s="86">
        <v>41867</v>
      </c>
      <c r="D706" s="88" t="s">
        <v>661</v>
      </c>
      <c r="E706" s="190" t="s">
        <v>77</v>
      </c>
      <c r="F706" s="89" t="s">
        <v>60</v>
      </c>
      <c r="G706" s="90"/>
      <c r="H706" s="90">
        <v>1939520</v>
      </c>
      <c r="I706" s="84">
        <f t="shared" si="19"/>
        <v>8</v>
      </c>
    </row>
    <row r="707" spans="1:9" s="91" customFormat="1" ht="19.5" customHeight="1">
      <c r="A707" s="86">
        <v>41882</v>
      </c>
      <c r="B707" s="87" t="s">
        <v>51</v>
      </c>
      <c r="C707" s="86">
        <v>41867</v>
      </c>
      <c r="D707" s="88" t="s">
        <v>662</v>
      </c>
      <c r="E707" s="190" t="s">
        <v>77</v>
      </c>
      <c r="F707" s="89" t="s">
        <v>126</v>
      </c>
      <c r="G707" s="90"/>
      <c r="H707" s="90">
        <v>19395200</v>
      </c>
      <c r="I707" s="84">
        <f t="shared" si="19"/>
        <v>8</v>
      </c>
    </row>
    <row r="708" spans="1:9" s="91" customFormat="1" ht="19.5" customHeight="1">
      <c r="A708" s="86">
        <v>41872</v>
      </c>
      <c r="B708" s="87" t="s">
        <v>108</v>
      </c>
      <c r="C708" s="86">
        <v>41872</v>
      </c>
      <c r="D708" s="88" t="s">
        <v>617</v>
      </c>
      <c r="E708" s="190" t="s">
        <v>77</v>
      </c>
      <c r="F708" s="89" t="s">
        <v>109</v>
      </c>
      <c r="G708" s="90">
        <v>22188210</v>
      </c>
      <c r="H708" s="90"/>
      <c r="I708" s="84">
        <f t="shared" si="19"/>
        <v>8</v>
      </c>
    </row>
    <row r="709" spans="1:9" s="91" customFormat="1" ht="19.5" customHeight="1">
      <c r="A709" s="86">
        <v>41877</v>
      </c>
      <c r="B709" s="87" t="s">
        <v>108</v>
      </c>
      <c r="C709" s="86">
        <v>41877</v>
      </c>
      <c r="D709" s="88" t="s">
        <v>617</v>
      </c>
      <c r="E709" s="190" t="s">
        <v>77</v>
      </c>
      <c r="F709" s="89" t="s">
        <v>109</v>
      </c>
      <c r="G709" s="90">
        <v>21334720</v>
      </c>
      <c r="H709" s="90"/>
      <c r="I709" s="84">
        <f t="shared" si="19"/>
        <v>8</v>
      </c>
    </row>
    <row r="710" spans="1:9" s="91" customFormat="1" ht="19.5" customHeight="1">
      <c r="A710" s="86">
        <v>41882</v>
      </c>
      <c r="B710" s="87" t="s">
        <v>51</v>
      </c>
      <c r="C710" s="86">
        <v>41877</v>
      </c>
      <c r="D710" s="88" t="s">
        <v>663</v>
      </c>
      <c r="E710" s="190" t="s">
        <v>77</v>
      </c>
      <c r="F710" s="89" t="s">
        <v>60</v>
      </c>
      <c r="G710" s="90"/>
      <c r="H710" s="90">
        <v>2526950</v>
      </c>
      <c r="I710" s="84">
        <f t="shared" si="19"/>
        <v>8</v>
      </c>
    </row>
    <row r="711" spans="1:9" s="91" customFormat="1" ht="19.5" customHeight="1">
      <c r="A711" s="86">
        <v>41882</v>
      </c>
      <c r="B711" s="87" t="s">
        <v>51</v>
      </c>
      <c r="C711" s="86">
        <v>41877</v>
      </c>
      <c r="D711" s="88" t="s">
        <v>664</v>
      </c>
      <c r="E711" s="190" t="s">
        <v>77</v>
      </c>
      <c r="F711" s="89" t="s">
        <v>126</v>
      </c>
      <c r="G711" s="90"/>
      <c r="H711" s="90">
        <v>25269500</v>
      </c>
      <c r="I711" s="84">
        <f t="shared" si="19"/>
        <v>8</v>
      </c>
    </row>
    <row r="712" spans="1:9" s="91" customFormat="1" ht="19.5" customHeight="1">
      <c r="A712" s="86">
        <v>41880</v>
      </c>
      <c r="B712" s="87" t="s">
        <v>108</v>
      </c>
      <c r="C712" s="86">
        <v>41880</v>
      </c>
      <c r="D712" s="88" t="s">
        <v>617</v>
      </c>
      <c r="E712" s="190" t="s">
        <v>77</v>
      </c>
      <c r="F712" s="89" t="s">
        <v>109</v>
      </c>
      <c r="G712" s="90">
        <v>27796450</v>
      </c>
      <c r="H712" s="90"/>
      <c r="I712" s="84">
        <f t="shared" si="19"/>
        <v>8</v>
      </c>
    </row>
    <row r="713" spans="1:9" s="91" customFormat="1" ht="19.5" customHeight="1">
      <c r="A713" s="86">
        <v>41890</v>
      </c>
      <c r="B713" s="87" t="s">
        <v>51</v>
      </c>
      <c r="C713" s="86">
        <v>41890</v>
      </c>
      <c r="D713" s="88" t="s">
        <v>665</v>
      </c>
      <c r="E713" s="190" t="s">
        <v>77</v>
      </c>
      <c r="F713" s="89" t="s">
        <v>60</v>
      </c>
      <c r="G713" s="90"/>
      <c r="H713" s="90">
        <v>3177540</v>
      </c>
      <c r="I713" s="84">
        <f t="shared" si="19"/>
        <v>9</v>
      </c>
    </row>
    <row r="714" spans="1:9" s="91" customFormat="1" ht="19.5" customHeight="1">
      <c r="A714" s="86">
        <v>41890</v>
      </c>
      <c r="B714" s="87" t="s">
        <v>51</v>
      </c>
      <c r="C714" s="86">
        <v>41890</v>
      </c>
      <c r="D714" s="88" t="s">
        <v>666</v>
      </c>
      <c r="E714" s="190" t="s">
        <v>77</v>
      </c>
      <c r="F714" s="89" t="s">
        <v>126</v>
      </c>
      <c r="G714" s="90"/>
      <c r="H714" s="90">
        <v>31775400</v>
      </c>
      <c r="I714" s="84">
        <f t="shared" si="19"/>
        <v>9</v>
      </c>
    </row>
    <row r="715" spans="1:9" s="91" customFormat="1" ht="19.5" customHeight="1">
      <c r="A715" s="86">
        <v>41893</v>
      </c>
      <c r="B715" s="87" t="s">
        <v>108</v>
      </c>
      <c r="C715" s="86">
        <v>41893</v>
      </c>
      <c r="D715" s="88" t="s">
        <v>646</v>
      </c>
      <c r="E715" s="190" t="s">
        <v>77</v>
      </c>
      <c r="F715" s="89" t="s">
        <v>109</v>
      </c>
      <c r="G715" s="90">
        <v>34952940</v>
      </c>
      <c r="H715" s="90"/>
      <c r="I715" s="84">
        <f t="shared" si="19"/>
        <v>9</v>
      </c>
    </row>
    <row r="716" spans="1:9" s="91" customFormat="1" ht="19.5" customHeight="1">
      <c r="A716" s="86">
        <v>41898</v>
      </c>
      <c r="B716" s="87" t="s">
        <v>51</v>
      </c>
      <c r="C716" s="86">
        <v>41898</v>
      </c>
      <c r="D716" s="88" t="s">
        <v>667</v>
      </c>
      <c r="E716" s="190" t="s">
        <v>77</v>
      </c>
      <c r="F716" s="89" t="s">
        <v>60</v>
      </c>
      <c r="G716" s="90"/>
      <c r="H716" s="90">
        <v>2635320</v>
      </c>
      <c r="I716" s="84">
        <f t="shared" si="19"/>
        <v>9</v>
      </c>
    </row>
    <row r="717" spans="1:9" s="91" customFormat="1" ht="19.5" customHeight="1">
      <c r="A717" s="86">
        <v>41898</v>
      </c>
      <c r="B717" s="87" t="s">
        <v>51</v>
      </c>
      <c r="C717" s="86">
        <v>41898</v>
      </c>
      <c r="D717" s="88" t="s">
        <v>668</v>
      </c>
      <c r="E717" s="190" t="s">
        <v>77</v>
      </c>
      <c r="F717" s="89" t="s">
        <v>126</v>
      </c>
      <c r="G717" s="90"/>
      <c r="H717" s="90">
        <v>26353200</v>
      </c>
      <c r="I717" s="84">
        <f t="shared" si="19"/>
        <v>9</v>
      </c>
    </row>
    <row r="718" spans="1:9" s="91" customFormat="1" ht="19.5" customHeight="1">
      <c r="A718" s="86">
        <v>41943</v>
      </c>
      <c r="B718" s="87" t="s">
        <v>51</v>
      </c>
      <c r="C718" s="86">
        <v>41908</v>
      </c>
      <c r="D718" s="88" t="s">
        <v>669</v>
      </c>
      <c r="E718" s="190" t="s">
        <v>77</v>
      </c>
      <c r="F718" s="89" t="s">
        <v>60</v>
      </c>
      <c r="G718" s="90"/>
      <c r="H718" s="90">
        <v>2692340</v>
      </c>
      <c r="I718" s="84">
        <f t="shared" si="19"/>
        <v>10</v>
      </c>
    </row>
    <row r="719" spans="1:9" s="91" customFormat="1" ht="19.5" customHeight="1">
      <c r="A719" s="86">
        <v>41943</v>
      </c>
      <c r="B719" s="87" t="s">
        <v>51</v>
      </c>
      <c r="C719" s="86">
        <v>41908</v>
      </c>
      <c r="D719" s="88" t="s">
        <v>670</v>
      </c>
      <c r="E719" s="190" t="s">
        <v>77</v>
      </c>
      <c r="F719" s="89" t="s">
        <v>126</v>
      </c>
      <c r="G719" s="90"/>
      <c r="H719" s="90">
        <v>26923400</v>
      </c>
      <c r="I719" s="84">
        <f t="shared" si="19"/>
        <v>10</v>
      </c>
    </row>
    <row r="720" spans="1:9" s="91" customFormat="1" ht="19.5" customHeight="1">
      <c r="A720" s="86">
        <v>41911</v>
      </c>
      <c r="B720" s="87" t="s">
        <v>108</v>
      </c>
      <c r="C720" s="86">
        <v>41911</v>
      </c>
      <c r="D720" s="88" t="s">
        <v>646</v>
      </c>
      <c r="E720" s="190" t="s">
        <v>77</v>
      </c>
      <c r="F720" s="89" t="s">
        <v>109</v>
      </c>
      <c r="G720" s="90">
        <v>28988520</v>
      </c>
      <c r="H720" s="90"/>
      <c r="I720" s="84">
        <f t="shared" si="19"/>
        <v>9</v>
      </c>
    </row>
    <row r="721" spans="1:9" s="91" customFormat="1" ht="19.5" customHeight="1">
      <c r="A721" s="86">
        <v>41921</v>
      </c>
      <c r="B721" s="87" t="s">
        <v>108</v>
      </c>
      <c r="C721" s="86">
        <v>41921</v>
      </c>
      <c r="D721" s="88" t="s">
        <v>617</v>
      </c>
      <c r="E721" s="190" t="s">
        <v>77</v>
      </c>
      <c r="F721" s="89" t="s">
        <v>109</v>
      </c>
      <c r="G721" s="90">
        <v>29615740</v>
      </c>
      <c r="H721" s="90"/>
      <c r="I721" s="84">
        <f t="shared" si="19"/>
        <v>10</v>
      </c>
    </row>
    <row r="722" spans="1:9" s="91" customFormat="1" ht="19.5" customHeight="1">
      <c r="A722" s="86">
        <v>41943</v>
      </c>
      <c r="B722" s="87" t="s">
        <v>51</v>
      </c>
      <c r="C722" s="86">
        <v>41922</v>
      </c>
      <c r="D722" s="88" t="s">
        <v>671</v>
      </c>
      <c r="E722" s="190" t="s">
        <v>77</v>
      </c>
      <c r="F722" s="89" t="s">
        <v>60</v>
      </c>
      <c r="G722" s="90"/>
      <c r="H722" s="90">
        <v>3158740</v>
      </c>
      <c r="I722" s="84">
        <f t="shared" si="19"/>
        <v>10</v>
      </c>
    </row>
    <row r="723" spans="1:9" s="91" customFormat="1" ht="19.5" customHeight="1">
      <c r="A723" s="86">
        <v>41943</v>
      </c>
      <c r="B723" s="87" t="s">
        <v>51</v>
      </c>
      <c r="C723" s="86">
        <v>41922</v>
      </c>
      <c r="D723" s="88" t="s">
        <v>672</v>
      </c>
      <c r="E723" s="190" t="s">
        <v>77</v>
      </c>
      <c r="F723" s="89" t="s">
        <v>126</v>
      </c>
      <c r="G723" s="90"/>
      <c r="H723" s="90">
        <v>31587400</v>
      </c>
      <c r="I723" s="84">
        <f t="shared" si="19"/>
        <v>10</v>
      </c>
    </row>
    <row r="724" spans="1:9" s="91" customFormat="1" ht="19.5" customHeight="1">
      <c r="A724" s="86">
        <v>41929</v>
      </c>
      <c r="B724" s="87" t="s">
        <v>108</v>
      </c>
      <c r="C724" s="86">
        <v>41929</v>
      </c>
      <c r="D724" s="88" t="s">
        <v>617</v>
      </c>
      <c r="E724" s="190" t="s">
        <v>77</v>
      </c>
      <c r="F724" s="89" t="s">
        <v>109</v>
      </c>
      <c r="G724" s="90">
        <v>34746140</v>
      </c>
      <c r="H724" s="90"/>
      <c r="I724" s="84">
        <f t="shared" ref="I724:I763" si="21">IF(A724&lt;&gt;"",MONTH(A724),"")</f>
        <v>10</v>
      </c>
    </row>
    <row r="725" spans="1:9" s="91" customFormat="1" ht="19.5" customHeight="1">
      <c r="A725" s="86">
        <v>41943</v>
      </c>
      <c r="B725" s="87" t="s">
        <v>51</v>
      </c>
      <c r="C725" s="86">
        <v>41929</v>
      </c>
      <c r="D725" s="88" t="s">
        <v>673</v>
      </c>
      <c r="E725" s="190" t="s">
        <v>77</v>
      </c>
      <c r="F725" s="89" t="s">
        <v>60</v>
      </c>
      <c r="G725" s="90"/>
      <c r="H725" s="90">
        <v>3026170</v>
      </c>
      <c r="I725" s="84">
        <f t="shared" si="21"/>
        <v>10</v>
      </c>
    </row>
    <row r="726" spans="1:9" s="91" customFormat="1" ht="19.5" customHeight="1">
      <c r="A726" s="86">
        <v>41943</v>
      </c>
      <c r="B726" s="87" t="s">
        <v>51</v>
      </c>
      <c r="C726" s="86">
        <v>41929</v>
      </c>
      <c r="D726" s="88" t="s">
        <v>674</v>
      </c>
      <c r="E726" s="190" t="s">
        <v>77</v>
      </c>
      <c r="F726" s="89" t="s">
        <v>126</v>
      </c>
      <c r="G726" s="90"/>
      <c r="H726" s="90">
        <v>30261700</v>
      </c>
      <c r="I726" s="84">
        <f t="shared" si="21"/>
        <v>10</v>
      </c>
    </row>
    <row r="727" spans="1:9" s="91" customFormat="1" ht="19.5" customHeight="1">
      <c r="A727" s="86">
        <v>41936</v>
      </c>
      <c r="B727" s="87" t="s">
        <v>108</v>
      </c>
      <c r="C727" s="86">
        <v>41936</v>
      </c>
      <c r="D727" s="88" t="s">
        <v>617</v>
      </c>
      <c r="E727" s="190" t="s">
        <v>77</v>
      </c>
      <c r="F727" s="89" t="s">
        <v>109</v>
      </c>
      <c r="G727" s="90">
        <v>33287870</v>
      </c>
      <c r="H727" s="90"/>
      <c r="I727" s="84">
        <f t="shared" si="21"/>
        <v>10</v>
      </c>
    </row>
    <row r="728" spans="1:9" s="91" customFormat="1" ht="19.5" customHeight="1">
      <c r="A728" s="86">
        <v>41943</v>
      </c>
      <c r="B728" s="87" t="s">
        <v>51</v>
      </c>
      <c r="C728" s="86">
        <v>41939</v>
      </c>
      <c r="D728" s="88" t="s">
        <v>675</v>
      </c>
      <c r="E728" s="190" t="s">
        <v>77</v>
      </c>
      <c r="F728" s="89" t="s">
        <v>60</v>
      </c>
      <c r="G728" s="90"/>
      <c r="H728" s="90">
        <v>2879170</v>
      </c>
      <c r="I728" s="84">
        <f t="shared" si="21"/>
        <v>10</v>
      </c>
    </row>
    <row r="729" spans="1:9" s="91" customFormat="1" ht="19.5" customHeight="1">
      <c r="A729" s="86">
        <v>41943</v>
      </c>
      <c r="B729" s="87" t="s">
        <v>51</v>
      </c>
      <c r="C729" s="86">
        <v>41939</v>
      </c>
      <c r="D729" s="88" t="s">
        <v>676</v>
      </c>
      <c r="E729" s="190" t="s">
        <v>77</v>
      </c>
      <c r="F729" s="89" t="s">
        <v>126</v>
      </c>
      <c r="G729" s="90"/>
      <c r="H729" s="90">
        <v>28791700</v>
      </c>
      <c r="I729" s="84">
        <f t="shared" si="21"/>
        <v>10</v>
      </c>
    </row>
    <row r="730" spans="1:9" s="91" customFormat="1" ht="19.5" customHeight="1">
      <c r="A730" s="86">
        <v>41949</v>
      </c>
      <c r="B730" s="87" t="s">
        <v>108</v>
      </c>
      <c r="C730" s="86">
        <v>41949</v>
      </c>
      <c r="D730" s="88" t="s">
        <v>677</v>
      </c>
      <c r="E730" s="190" t="s">
        <v>77</v>
      </c>
      <c r="F730" s="89" t="s">
        <v>109</v>
      </c>
      <c r="G730" s="90">
        <v>31670870</v>
      </c>
      <c r="H730" s="90"/>
      <c r="I730" s="84">
        <f t="shared" si="21"/>
        <v>11</v>
      </c>
    </row>
    <row r="731" spans="1:9" s="91" customFormat="1" ht="19.5" customHeight="1">
      <c r="A731" s="86">
        <v>41973</v>
      </c>
      <c r="B731" s="87" t="s">
        <v>51</v>
      </c>
      <c r="C731" s="86">
        <v>41951</v>
      </c>
      <c r="D731" s="88" t="s">
        <v>678</v>
      </c>
      <c r="E731" s="190" t="s">
        <v>77</v>
      </c>
      <c r="F731" s="89">
        <v>154</v>
      </c>
      <c r="G731" s="90"/>
      <c r="H731" s="90">
        <v>25811100</v>
      </c>
      <c r="I731" s="84">
        <f t="shared" si="21"/>
        <v>11</v>
      </c>
    </row>
    <row r="732" spans="1:9" s="91" customFormat="1" ht="19.5" customHeight="1">
      <c r="A732" s="86">
        <v>41973</v>
      </c>
      <c r="B732" s="87" t="s">
        <v>51</v>
      </c>
      <c r="C732" s="86">
        <v>41951</v>
      </c>
      <c r="D732" s="88" t="s">
        <v>679</v>
      </c>
      <c r="E732" s="190" t="s">
        <v>77</v>
      </c>
      <c r="F732" s="89" t="s">
        <v>60</v>
      </c>
      <c r="G732" s="90"/>
      <c r="H732" s="90">
        <v>2581110</v>
      </c>
      <c r="I732" s="84">
        <f t="shared" si="21"/>
        <v>11</v>
      </c>
    </row>
    <row r="733" spans="1:9" s="91" customFormat="1" ht="19.5" customHeight="1">
      <c r="A733" s="86">
        <v>41973</v>
      </c>
      <c r="B733" s="87" t="s">
        <v>51</v>
      </c>
      <c r="C733" s="86">
        <v>41960</v>
      </c>
      <c r="D733" s="88" t="s">
        <v>680</v>
      </c>
      <c r="E733" s="190" t="s">
        <v>77</v>
      </c>
      <c r="F733" s="89">
        <v>154</v>
      </c>
      <c r="G733" s="90"/>
      <c r="H733" s="90">
        <v>25041300</v>
      </c>
      <c r="I733" s="84">
        <f t="shared" si="21"/>
        <v>11</v>
      </c>
    </row>
    <row r="734" spans="1:9" s="91" customFormat="1" ht="19.5" customHeight="1">
      <c r="A734" s="86">
        <v>41973</v>
      </c>
      <c r="B734" s="87" t="s">
        <v>51</v>
      </c>
      <c r="C734" s="86">
        <v>41960</v>
      </c>
      <c r="D734" s="88" t="s">
        <v>681</v>
      </c>
      <c r="E734" s="190" t="s">
        <v>77</v>
      </c>
      <c r="F734" s="89" t="s">
        <v>60</v>
      </c>
      <c r="G734" s="90"/>
      <c r="H734" s="90">
        <v>2504130</v>
      </c>
      <c r="I734" s="84">
        <f t="shared" si="21"/>
        <v>11</v>
      </c>
    </row>
    <row r="735" spans="1:9" s="91" customFormat="1" ht="19.5" customHeight="1">
      <c r="A735" s="86">
        <v>41963</v>
      </c>
      <c r="B735" s="87" t="s">
        <v>108</v>
      </c>
      <c r="C735" s="86">
        <v>41963</v>
      </c>
      <c r="D735" s="88" t="s">
        <v>682</v>
      </c>
      <c r="E735" s="190" t="s">
        <v>77</v>
      </c>
      <c r="F735" s="89" t="s">
        <v>109</v>
      </c>
      <c r="G735" s="90">
        <v>28392210</v>
      </c>
      <c r="H735" s="90"/>
      <c r="I735" s="84">
        <f t="shared" si="21"/>
        <v>11</v>
      </c>
    </row>
    <row r="736" spans="1:9" s="91" customFormat="1" ht="19.5" customHeight="1">
      <c r="A736" s="86">
        <v>42004</v>
      </c>
      <c r="B736" s="87" t="s">
        <v>51</v>
      </c>
      <c r="C736" s="86">
        <v>41970</v>
      </c>
      <c r="D736" s="88" t="s">
        <v>683</v>
      </c>
      <c r="E736" s="190" t="s">
        <v>77</v>
      </c>
      <c r="F736" s="89">
        <v>154</v>
      </c>
      <c r="G736" s="90"/>
      <c r="H736" s="90">
        <v>45117100</v>
      </c>
      <c r="I736" s="84">
        <f t="shared" si="21"/>
        <v>12</v>
      </c>
    </row>
    <row r="737" spans="1:9" s="91" customFormat="1" ht="19.5" customHeight="1">
      <c r="A737" s="86">
        <v>42004</v>
      </c>
      <c r="B737" s="87" t="s">
        <v>51</v>
      </c>
      <c r="C737" s="86">
        <v>41970</v>
      </c>
      <c r="D737" s="88" t="s">
        <v>684</v>
      </c>
      <c r="E737" s="190" t="s">
        <v>77</v>
      </c>
      <c r="F737" s="89" t="s">
        <v>60</v>
      </c>
      <c r="G737" s="90"/>
      <c r="H737" s="90">
        <v>4511710</v>
      </c>
      <c r="I737" s="84">
        <f t="shared" si="21"/>
        <v>12</v>
      </c>
    </row>
    <row r="738" spans="1:9" s="91" customFormat="1" ht="19.5" customHeight="1">
      <c r="A738" s="86">
        <v>41981</v>
      </c>
      <c r="B738" s="87" t="s">
        <v>108</v>
      </c>
      <c r="C738" s="86">
        <v>41981</v>
      </c>
      <c r="D738" s="88" t="s">
        <v>685</v>
      </c>
      <c r="E738" s="190" t="s">
        <v>77</v>
      </c>
      <c r="F738" s="89" t="s">
        <v>109</v>
      </c>
      <c r="G738" s="90">
        <v>27545430</v>
      </c>
      <c r="H738" s="90"/>
      <c r="I738" s="84">
        <f t="shared" si="21"/>
        <v>12</v>
      </c>
    </row>
    <row r="739" spans="1:9" s="91" customFormat="1" ht="19.5" customHeight="1">
      <c r="A739" s="86">
        <v>42004</v>
      </c>
      <c r="B739" s="87" t="s">
        <v>51</v>
      </c>
      <c r="C739" s="86">
        <v>41981</v>
      </c>
      <c r="D739" s="88" t="s">
        <v>686</v>
      </c>
      <c r="E739" s="190" t="s">
        <v>77</v>
      </c>
      <c r="F739" s="89">
        <v>154</v>
      </c>
      <c r="G739" s="90"/>
      <c r="H739" s="90">
        <v>36938900</v>
      </c>
      <c r="I739" s="84">
        <f t="shared" si="21"/>
        <v>12</v>
      </c>
    </row>
    <row r="740" spans="1:9" s="91" customFormat="1" ht="19.5" customHeight="1">
      <c r="A740" s="86">
        <v>42004</v>
      </c>
      <c r="B740" s="87" t="s">
        <v>51</v>
      </c>
      <c r="C740" s="86">
        <v>41981</v>
      </c>
      <c r="D740" s="88" t="s">
        <v>687</v>
      </c>
      <c r="E740" s="190" t="s">
        <v>77</v>
      </c>
      <c r="F740" s="89" t="s">
        <v>60</v>
      </c>
      <c r="G740" s="90"/>
      <c r="H740" s="90">
        <v>3693890</v>
      </c>
      <c r="I740" s="84">
        <f t="shared" si="21"/>
        <v>12</v>
      </c>
    </row>
    <row r="741" spans="1:9" s="91" customFormat="1" ht="19.5" customHeight="1">
      <c r="A741" s="86">
        <v>41985</v>
      </c>
      <c r="B741" s="87" t="s">
        <v>108</v>
      </c>
      <c r="C741" s="86">
        <v>41985</v>
      </c>
      <c r="D741" s="88" t="s">
        <v>688</v>
      </c>
      <c r="E741" s="190" t="s">
        <v>77</v>
      </c>
      <c r="F741" s="89" t="s">
        <v>109</v>
      </c>
      <c r="G741" s="90">
        <v>49628810</v>
      </c>
      <c r="H741" s="90"/>
      <c r="I741" s="84">
        <f t="shared" si="21"/>
        <v>12</v>
      </c>
    </row>
    <row r="742" spans="1:9" s="91" customFormat="1" ht="19.5" customHeight="1">
      <c r="A742" s="86">
        <v>41995</v>
      </c>
      <c r="B742" s="87" t="s">
        <v>108</v>
      </c>
      <c r="C742" s="86">
        <v>41995</v>
      </c>
      <c r="D742" s="88" t="s">
        <v>689</v>
      </c>
      <c r="E742" s="190" t="s">
        <v>77</v>
      </c>
      <c r="F742" s="89" t="s">
        <v>109</v>
      </c>
      <c r="G742" s="90">
        <v>40632790</v>
      </c>
      <c r="H742" s="90"/>
      <c r="I742" s="84">
        <f t="shared" si="21"/>
        <v>12</v>
      </c>
    </row>
    <row r="743" spans="1:9" s="91" customFormat="1" ht="19.5" customHeight="1">
      <c r="A743" s="86">
        <v>42004</v>
      </c>
      <c r="B743" s="87" t="s">
        <v>51</v>
      </c>
      <c r="C743" s="86">
        <v>41999</v>
      </c>
      <c r="D743" s="88" t="s">
        <v>690</v>
      </c>
      <c r="E743" s="190" t="s">
        <v>77</v>
      </c>
      <c r="F743" s="89">
        <v>154</v>
      </c>
      <c r="G743" s="90"/>
      <c r="H743" s="90">
        <v>25125800</v>
      </c>
      <c r="I743" s="84">
        <f t="shared" si="21"/>
        <v>12</v>
      </c>
    </row>
    <row r="744" spans="1:9" s="91" customFormat="1" ht="19.5" customHeight="1">
      <c r="A744" s="86">
        <v>42004</v>
      </c>
      <c r="B744" s="87" t="s">
        <v>51</v>
      </c>
      <c r="C744" s="86">
        <v>41999</v>
      </c>
      <c r="D744" s="88" t="s">
        <v>691</v>
      </c>
      <c r="E744" s="190" t="s">
        <v>77</v>
      </c>
      <c r="F744" s="89" t="s">
        <v>60</v>
      </c>
      <c r="G744" s="90"/>
      <c r="H744" s="90">
        <v>2512580</v>
      </c>
      <c r="I744" s="84">
        <f t="shared" si="21"/>
        <v>12</v>
      </c>
    </row>
    <row r="745" spans="1:9" s="91" customFormat="1" ht="19.5" customHeight="1">
      <c r="A745" s="328">
        <f>C745</f>
        <v>41642</v>
      </c>
      <c r="B745" s="328" t="s">
        <v>692</v>
      </c>
      <c r="C745" s="328">
        <v>41642</v>
      </c>
      <c r="D745" s="330" t="s">
        <v>693</v>
      </c>
      <c r="E745" s="330" t="s">
        <v>332</v>
      </c>
      <c r="F745" s="331" t="s">
        <v>694</v>
      </c>
      <c r="G745" s="70"/>
      <c r="H745" s="70">
        <v>83835000</v>
      </c>
      <c r="I745" s="84">
        <f t="shared" si="21"/>
        <v>1</v>
      </c>
    </row>
    <row r="746" spans="1:9" s="91" customFormat="1" ht="19.5" customHeight="1">
      <c r="A746" s="324">
        <f>C746</f>
        <v>41643</v>
      </c>
      <c r="B746" s="327" t="s">
        <v>695</v>
      </c>
      <c r="C746" s="324">
        <v>41643</v>
      </c>
      <c r="D746" s="325" t="s">
        <v>696</v>
      </c>
      <c r="E746" s="330" t="s">
        <v>332</v>
      </c>
      <c r="F746" s="331" t="s">
        <v>694</v>
      </c>
      <c r="G746" s="74"/>
      <c r="H746" s="74">
        <v>138936000</v>
      </c>
      <c r="I746" s="84">
        <f t="shared" si="21"/>
        <v>1</v>
      </c>
    </row>
    <row r="747" spans="1:9" s="91" customFormat="1" ht="19.5" customHeight="1">
      <c r="A747" s="324">
        <f>C747</f>
        <v>41643</v>
      </c>
      <c r="B747" s="343" t="s">
        <v>697</v>
      </c>
      <c r="C747" s="324">
        <v>41643</v>
      </c>
      <c r="D747" s="325" t="s">
        <v>698</v>
      </c>
      <c r="E747" s="330" t="s">
        <v>332</v>
      </c>
      <c r="F747" s="331" t="s">
        <v>694</v>
      </c>
      <c r="G747" s="75"/>
      <c r="H747" s="344">
        <v>146718000</v>
      </c>
      <c r="I747" s="84">
        <f t="shared" si="21"/>
        <v>1</v>
      </c>
    </row>
    <row r="748" spans="1:9" s="91" customFormat="1" ht="19.5" customHeight="1">
      <c r="A748" s="324">
        <v>41670</v>
      </c>
      <c r="B748" s="76" t="s">
        <v>699</v>
      </c>
      <c r="C748" s="324">
        <v>41670</v>
      </c>
      <c r="D748" s="325" t="s">
        <v>700</v>
      </c>
      <c r="E748" s="330" t="s">
        <v>332</v>
      </c>
      <c r="F748" s="331" t="s">
        <v>701</v>
      </c>
      <c r="G748" s="75">
        <v>369489000</v>
      </c>
      <c r="H748" s="74"/>
      <c r="I748" s="84">
        <f t="shared" si="21"/>
        <v>1</v>
      </c>
    </row>
    <row r="749" spans="1:9" s="91" customFormat="1" ht="19.5" customHeight="1">
      <c r="A749" s="324">
        <f>C749</f>
        <v>41673</v>
      </c>
      <c r="B749" s="76" t="s">
        <v>702</v>
      </c>
      <c r="C749" s="324">
        <v>41673</v>
      </c>
      <c r="D749" s="325" t="s">
        <v>696</v>
      </c>
      <c r="E749" s="330" t="s">
        <v>332</v>
      </c>
      <c r="F749" s="331" t="s">
        <v>694</v>
      </c>
      <c r="G749" s="75"/>
      <c r="H749" s="74">
        <v>134952000</v>
      </c>
      <c r="I749" s="84">
        <f t="shared" si="21"/>
        <v>2</v>
      </c>
    </row>
    <row r="750" spans="1:9" s="91" customFormat="1" ht="19.5" customHeight="1">
      <c r="A750" s="324">
        <f>C750</f>
        <v>41673</v>
      </c>
      <c r="B750" s="343" t="s">
        <v>703</v>
      </c>
      <c r="C750" s="324">
        <v>41673</v>
      </c>
      <c r="D750" s="325" t="s">
        <v>698</v>
      </c>
      <c r="E750" s="330" t="s">
        <v>332</v>
      </c>
      <c r="F750" s="331" t="s">
        <v>694</v>
      </c>
      <c r="G750" s="75"/>
      <c r="H750" s="344">
        <v>154206000</v>
      </c>
      <c r="I750" s="84">
        <f t="shared" si="21"/>
        <v>2</v>
      </c>
    </row>
    <row r="751" spans="1:9" s="91" customFormat="1" ht="19.5" customHeight="1">
      <c r="A751" s="324">
        <v>41698</v>
      </c>
      <c r="B751" s="76" t="s">
        <v>704</v>
      </c>
      <c r="C751" s="324">
        <v>41698</v>
      </c>
      <c r="D751" s="325" t="s">
        <v>700</v>
      </c>
      <c r="E751" s="330" t="s">
        <v>332</v>
      </c>
      <c r="F751" s="331" t="s">
        <v>701</v>
      </c>
      <c r="G751" s="75">
        <v>289158000</v>
      </c>
      <c r="H751" s="74"/>
      <c r="I751" s="84">
        <f t="shared" si="21"/>
        <v>2</v>
      </c>
    </row>
    <row r="752" spans="1:9" s="91" customFormat="1" ht="19.5" customHeight="1">
      <c r="A752" s="324">
        <f>C752</f>
        <v>41715</v>
      </c>
      <c r="B752" s="324" t="s">
        <v>705</v>
      </c>
      <c r="C752" s="324">
        <v>41715</v>
      </c>
      <c r="D752" s="325" t="s">
        <v>696</v>
      </c>
      <c r="E752" s="330" t="s">
        <v>332</v>
      </c>
      <c r="F752" s="331" t="s">
        <v>694</v>
      </c>
      <c r="G752" s="74"/>
      <c r="H752" s="74">
        <v>180050000</v>
      </c>
      <c r="I752" s="84">
        <f t="shared" si="21"/>
        <v>3</v>
      </c>
    </row>
    <row r="753" spans="1:9" s="91" customFormat="1" ht="19.5" customHeight="1">
      <c r="A753" s="324">
        <f>C753</f>
        <v>41715</v>
      </c>
      <c r="B753" s="343" t="s">
        <v>706</v>
      </c>
      <c r="C753" s="324">
        <v>41715</v>
      </c>
      <c r="D753" s="325" t="s">
        <v>698</v>
      </c>
      <c r="E753" s="330" t="s">
        <v>332</v>
      </c>
      <c r="F753" s="331" t="s">
        <v>694</v>
      </c>
      <c r="G753" s="75"/>
      <c r="H753" s="344">
        <v>143302500</v>
      </c>
      <c r="I753" s="84">
        <f t="shared" si="21"/>
        <v>3</v>
      </c>
    </row>
    <row r="754" spans="1:9" s="91" customFormat="1" ht="19.5" customHeight="1">
      <c r="A754" s="324">
        <v>41729</v>
      </c>
      <c r="B754" s="76" t="s">
        <v>707</v>
      </c>
      <c r="C754" s="324">
        <v>41729</v>
      </c>
      <c r="D754" s="325" t="s">
        <v>700</v>
      </c>
      <c r="E754" s="330" t="s">
        <v>332</v>
      </c>
      <c r="F754" s="331" t="s">
        <v>701</v>
      </c>
      <c r="G754" s="75">
        <v>323352500</v>
      </c>
      <c r="H754" s="74"/>
      <c r="I754" s="84">
        <f t="shared" si="21"/>
        <v>3</v>
      </c>
    </row>
    <row r="755" spans="1:9" s="91" customFormat="1" ht="19.5" customHeight="1">
      <c r="A755" s="324">
        <f>C755</f>
        <v>41738</v>
      </c>
      <c r="B755" s="76" t="s">
        <v>697</v>
      </c>
      <c r="C755" s="324">
        <v>41738</v>
      </c>
      <c r="D755" s="325" t="s">
        <v>696</v>
      </c>
      <c r="E755" s="330" t="s">
        <v>332</v>
      </c>
      <c r="F755" s="331" t="s">
        <v>694</v>
      </c>
      <c r="G755" s="75"/>
      <c r="H755" s="74">
        <v>172198000</v>
      </c>
      <c r="I755" s="84">
        <f t="shared" si="21"/>
        <v>4</v>
      </c>
    </row>
    <row r="756" spans="1:9" s="91" customFormat="1" ht="19.5" customHeight="1">
      <c r="A756" s="324">
        <f>C756</f>
        <v>41738</v>
      </c>
      <c r="B756" s="343" t="s">
        <v>692</v>
      </c>
      <c r="C756" s="328">
        <v>41738</v>
      </c>
      <c r="D756" s="325" t="s">
        <v>698</v>
      </c>
      <c r="E756" s="330" t="s">
        <v>332</v>
      </c>
      <c r="F756" s="331" t="s">
        <v>694</v>
      </c>
      <c r="G756" s="75"/>
      <c r="H756" s="344">
        <v>143302500</v>
      </c>
      <c r="I756" s="84">
        <f t="shared" si="21"/>
        <v>4</v>
      </c>
    </row>
    <row r="757" spans="1:9" s="91" customFormat="1" ht="19.5" customHeight="1">
      <c r="A757" s="324">
        <v>41767</v>
      </c>
      <c r="B757" s="76" t="s">
        <v>708</v>
      </c>
      <c r="C757" s="328">
        <v>41767</v>
      </c>
      <c r="D757" s="325" t="s">
        <v>700</v>
      </c>
      <c r="E757" s="330" t="s">
        <v>332</v>
      </c>
      <c r="F757" s="331" t="s">
        <v>701</v>
      </c>
      <c r="G757" s="75">
        <v>315500500</v>
      </c>
      <c r="H757" s="74"/>
      <c r="I757" s="84">
        <f t="shared" si="21"/>
        <v>5</v>
      </c>
    </row>
    <row r="758" spans="1:9" s="91" customFormat="1" ht="19.5" customHeight="1">
      <c r="A758" s="324">
        <f>C758</f>
        <v>41796</v>
      </c>
      <c r="B758" s="343" t="s">
        <v>702</v>
      </c>
      <c r="C758" s="328">
        <v>41796</v>
      </c>
      <c r="D758" s="325" t="s">
        <v>698</v>
      </c>
      <c r="E758" s="330" t="s">
        <v>332</v>
      </c>
      <c r="F758" s="331" t="s">
        <v>694</v>
      </c>
      <c r="G758" s="75"/>
      <c r="H758" s="344">
        <v>190624000</v>
      </c>
      <c r="I758" s="84">
        <f t="shared" si="21"/>
        <v>6</v>
      </c>
    </row>
    <row r="759" spans="1:9" s="91" customFormat="1" ht="19.5" customHeight="1">
      <c r="A759" s="324">
        <f>C759</f>
        <v>41802</v>
      </c>
      <c r="B759" s="343" t="s">
        <v>709</v>
      </c>
      <c r="C759" s="328">
        <v>41802</v>
      </c>
      <c r="D759" s="325" t="s">
        <v>698</v>
      </c>
      <c r="E759" s="330" t="s">
        <v>332</v>
      </c>
      <c r="F759" s="331" t="s">
        <v>694</v>
      </c>
      <c r="G759" s="75"/>
      <c r="H759" s="344">
        <v>183120000</v>
      </c>
      <c r="I759" s="84">
        <f t="shared" si="21"/>
        <v>6</v>
      </c>
    </row>
    <row r="760" spans="1:9" s="91" customFormat="1" ht="19.5" customHeight="1">
      <c r="A760" s="324">
        <f>C760</f>
        <v>41807</v>
      </c>
      <c r="B760" s="327" t="s">
        <v>695</v>
      </c>
      <c r="C760" s="328">
        <v>41807</v>
      </c>
      <c r="D760" s="325" t="s">
        <v>710</v>
      </c>
      <c r="E760" s="330" t="s">
        <v>332</v>
      </c>
      <c r="F760" s="331" t="s">
        <v>694</v>
      </c>
      <c r="G760" s="74"/>
      <c r="H760" s="74">
        <v>151762000</v>
      </c>
      <c r="I760" s="84">
        <f t="shared" si="21"/>
        <v>6</v>
      </c>
    </row>
    <row r="761" spans="1:9" s="91" customFormat="1" ht="19.5" customHeight="1">
      <c r="A761" s="324">
        <f>C761</f>
        <v>41813</v>
      </c>
      <c r="B761" s="343" t="s">
        <v>711</v>
      </c>
      <c r="C761" s="328">
        <v>41813</v>
      </c>
      <c r="D761" s="325" t="s">
        <v>698</v>
      </c>
      <c r="E761" s="330" t="s">
        <v>332</v>
      </c>
      <c r="F761" s="331" t="s">
        <v>694</v>
      </c>
      <c r="G761" s="75"/>
      <c r="H761" s="344">
        <v>106233000</v>
      </c>
      <c r="I761" s="84">
        <f t="shared" si="21"/>
        <v>6</v>
      </c>
    </row>
    <row r="762" spans="1:9" s="91" customFormat="1" ht="19.5" customHeight="1">
      <c r="A762" s="324">
        <f>C762</f>
        <v>41820</v>
      </c>
      <c r="B762" s="343" t="s">
        <v>712</v>
      </c>
      <c r="C762" s="328">
        <v>41820</v>
      </c>
      <c r="D762" s="325" t="s">
        <v>698</v>
      </c>
      <c r="E762" s="330" t="s">
        <v>332</v>
      </c>
      <c r="F762" s="331" t="s">
        <v>694</v>
      </c>
      <c r="G762" s="74"/>
      <c r="H762" s="344">
        <v>116671000</v>
      </c>
      <c r="I762" s="84">
        <f t="shared" si="21"/>
        <v>6</v>
      </c>
    </row>
    <row r="763" spans="1:9" s="91" customFormat="1" ht="19.5" customHeight="1">
      <c r="A763" s="324">
        <v>41820</v>
      </c>
      <c r="B763" s="76" t="s">
        <v>713</v>
      </c>
      <c r="C763" s="328">
        <v>41820</v>
      </c>
      <c r="D763" s="325" t="s">
        <v>700</v>
      </c>
      <c r="E763" s="330" t="s">
        <v>332</v>
      </c>
      <c r="F763" s="331" t="s">
        <v>701</v>
      </c>
      <c r="G763" s="75">
        <v>748410000</v>
      </c>
      <c r="H763" s="74"/>
      <c r="I763" s="84">
        <f t="shared" si="21"/>
        <v>6</v>
      </c>
    </row>
    <row r="764" spans="1:9" s="91" customFormat="1" ht="19.5" customHeight="1">
      <c r="A764" s="324">
        <f>C764</f>
        <v>41821</v>
      </c>
      <c r="B764" s="343" t="s">
        <v>714</v>
      </c>
      <c r="C764" s="328">
        <v>41821</v>
      </c>
      <c r="D764" s="325" t="s">
        <v>698</v>
      </c>
      <c r="E764" s="330" t="s">
        <v>332</v>
      </c>
      <c r="F764" s="331" t="s">
        <v>694</v>
      </c>
      <c r="G764" s="75"/>
      <c r="H764" s="344">
        <v>98615000</v>
      </c>
      <c r="I764" s="84">
        <f t="shared" ref="I764:I805" si="22">IF(A764&lt;&gt;"",MONTH(A764),"")</f>
        <v>7</v>
      </c>
    </row>
    <row r="765" spans="1:9" s="91" customFormat="1" ht="19.5" customHeight="1">
      <c r="A765" s="324">
        <f>C765</f>
        <v>41825</v>
      </c>
      <c r="B765" s="343" t="s">
        <v>702</v>
      </c>
      <c r="C765" s="328">
        <v>41825</v>
      </c>
      <c r="D765" s="325" t="s">
        <v>698</v>
      </c>
      <c r="E765" s="330" t="s">
        <v>332</v>
      </c>
      <c r="F765" s="331" t="s">
        <v>694</v>
      </c>
      <c r="G765" s="75"/>
      <c r="H765" s="344">
        <v>155182500</v>
      </c>
      <c r="I765" s="84">
        <f t="shared" si="22"/>
        <v>7</v>
      </c>
    </row>
    <row r="766" spans="1:9" s="91" customFormat="1" ht="19.5" customHeight="1">
      <c r="A766" s="324">
        <f>C766</f>
        <v>41827</v>
      </c>
      <c r="B766" s="76" t="s">
        <v>715</v>
      </c>
      <c r="C766" s="328">
        <v>41827</v>
      </c>
      <c r="D766" s="325" t="s">
        <v>696</v>
      </c>
      <c r="E766" s="330" t="s">
        <v>332</v>
      </c>
      <c r="F766" s="331" t="s">
        <v>694</v>
      </c>
      <c r="G766" s="75"/>
      <c r="H766" s="74">
        <v>159978000</v>
      </c>
      <c r="I766" s="84">
        <f t="shared" si="22"/>
        <v>7</v>
      </c>
    </row>
    <row r="767" spans="1:9" s="91" customFormat="1" ht="19.5" customHeight="1">
      <c r="A767" s="324">
        <f>C767</f>
        <v>41837</v>
      </c>
      <c r="B767" s="76" t="s">
        <v>711</v>
      </c>
      <c r="C767" s="328">
        <v>41837</v>
      </c>
      <c r="D767" s="325" t="s">
        <v>696</v>
      </c>
      <c r="E767" s="330" t="s">
        <v>332</v>
      </c>
      <c r="F767" s="331" t="s">
        <v>694</v>
      </c>
      <c r="G767" s="75"/>
      <c r="H767" s="74">
        <v>129480000</v>
      </c>
      <c r="I767" s="84">
        <f t="shared" si="22"/>
        <v>7</v>
      </c>
    </row>
    <row r="768" spans="1:9" s="91" customFormat="1" ht="19.5" customHeight="1">
      <c r="A768" s="324">
        <v>41851</v>
      </c>
      <c r="B768" s="76" t="s">
        <v>716</v>
      </c>
      <c r="C768" s="324">
        <v>41851</v>
      </c>
      <c r="D768" s="325" t="s">
        <v>700</v>
      </c>
      <c r="E768" s="330" t="s">
        <v>332</v>
      </c>
      <c r="F768" s="331" t="s">
        <v>701</v>
      </c>
      <c r="G768" s="75">
        <v>543255500</v>
      </c>
      <c r="H768" s="74"/>
      <c r="I768" s="84">
        <f t="shared" si="22"/>
        <v>7</v>
      </c>
    </row>
    <row r="769" spans="1:9" s="91" customFormat="1" ht="19.5" customHeight="1">
      <c r="A769" s="324">
        <f>C769</f>
        <v>41856</v>
      </c>
      <c r="B769" s="343" t="s">
        <v>717</v>
      </c>
      <c r="C769" s="324">
        <v>41856</v>
      </c>
      <c r="D769" s="325" t="s">
        <v>698</v>
      </c>
      <c r="E769" s="330" t="s">
        <v>332</v>
      </c>
      <c r="F769" s="331" t="s">
        <v>694</v>
      </c>
      <c r="G769" s="75"/>
      <c r="H769" s="344">
        <v>157382500</v>
      </c>
      <c r="I769" s="84">
        <f t="shared" si="22"/>
        <v>8</v>
      </c>
    </row>
    <row r="770" spans="1:9" s="91" customFormat="1" ht="19.5" customHeight="1">
      <c r="A770" s="324">
        <v>41882</v>
      </c>
      <c r="B770" s="76" t="s">
        <v>718</v>
      </c>
      <c r="C770" s="324">
        <v>41882</v>
      </c>
      <c r="D770" s="325" t="s">
        <v>700</v>
      </c>
      <c r="E770" s="330" t="s">
        <v>332</v>
      </c>
      <c r="F770" s="331" t="s">
        <v>701</v>
      </c>
      <c r="G770" s="75">
        <v>157382500</v>
      </c>
      <c r="H770" s="74"/>
      <c r="I770" s="84">
        <f t="shared" si="22"/>
        <v>8</v>
      </c>
    </row>
    <row r="771" spans="1:9" s="91" customFormat="1" ht="19.5" customHeight="1">
      <c r="A771" s="324">
        <f>C771</f>
        <v>41893</v>
      </c>
      <c r="B771" s="76" t="s">
        <v>719</v>
      </c>
      <c r="C771" s="324">
        <v>41893</v>
      </c>
      <c r="D771" s="325" t="s">
        <v>696</v>
      </c>
      <c r="E771" s="330" t="s">
        <v>332</v>
      </c>
      <c r="F771" s="331" t="s">
        <v>694</v>
      </c>
      <c r="G771" s="75"/>
      <c r="H771" s="74">
        <v>171418000</v>
      </c>
      <c r="I771" s="84">
        <f t="shared" si="22"/>
        <v>9</v>
      </c>
    </row>
    <row r="772" spans="1:9" s="91" customFormat="1" ht="19.5" customHeight="1">
      <c r="A772" s="324">
        <v>41912</v>
      </c>
      <c r="B772" s="76" t="s">
        <v>720</v>
      </c>
      <c r="C772" s="324">
        <v>41912</v>
      </c>
      <c r="D772" s="325" t="s">
        <v>700</v>
      </c>
      <c r="E772" s="330" t="s">
        <v>332</v>
      </c>
      <c r="F772" s="326" t="s">
        <v>701</v>
      </c>
      <c r="G772" s="75">
        <v>171418000</v>
      </c>
      <c r="H772" s="74"/>
      <c r="I772" s="84">
        <f t="shared" si="22"/>
        <v>9</v>
      </c>
    </row>
    <row r="773" spans="1:9" s="91" customFormat="1" ht="19.5" customHeight="1">
      <c r="A773" s="324">
        <f>C773</f>
        <v>41913</v>
      </c>
      <c r="B773" s="76" t="s">
        <v>702</v>
      </c>
      <c r="C773" s="324">
        <v>41913</v>
      </c>
      <c r="D773" s="325" t="s">
        <v>693</v>
      </c>
      <c r="E773" s="330" t="s">
        <v>332</v>
      </c>
      <c r="F773" s="326" t="s">
        <v>694</v>
      </c>
      <c r="G773" s="75"/>
      <c r="H773" s="74">
        <v>59830000</v>
      </c>
      <c r="I773" s="84">
        <f t="shared" si="22"/>
        <v>10</v>
      </c>
    </row>
    <row r="774" spans="1:9" s="91" customFormat="1" ht="19.5" customHeight="1">
      <c r="A774" s="324">
        <f>C774</f>
        <v>41931</v>
      </c>
      <c r="B774" s="343" t="s">
        <v>721</v>
      </c>
      <c r="C774" s="324">
        <v>41931</v>
      </c>
      <c r="D774" s="325" t="s">
        <v>698</v>
      </c>
      <c r="E774" s="330" t="s">
        <v>332</v>
      </c>
      <c r="F774" s="326" t="s">
        <v>694</v>
      </c>
      <c r="G774" s="75"/>
      <c r="H774" s="344">
        <v>162057500</v>
      </c>
      <c r="I774" s="84">
        <f t="shared" si="22"/>
        <v>10</v>
      </c>
    </row>
    <row r="775" spans="1:9" s="91" customFormat="1" ht="19.5" customHeight="1">
      <c r="A775" s="324">
        <f>C775</f>
        <v>41932</v>
      </c>
      <c r="B775" s="76" t="s">
        <v>722</v>
      </c>
      <c r="C775" s="324">
        <v>41932</v>
      </c>
      <c r="D775" s="325" t="s">
        <v>696</v>
      </c>
      <c r="E775" s="330" t="s">
        <v>332</v>
      </c>
      <c r="F775" s="326" t="s">
        <v>694</v>
      </c>
      <c r="G775" s="75"/>
      <c r="H775" s="74">
        <v>141180000</v>
      </c>
      <c r="I775" s="84">
        <f t="shared" si="22"/>
        <v>10</v>
      </c>
    </row>
    <row r="776" spans="1:9" s="91" customFormat="1" ht="19.5" customHeight="1">
      <c r="A776" s="324">
        <v>41943</v>
      </c>
      <c r="B776" s="76" t="s">
        <v>723</v>
      </c>
      <c r="C776" s="324">
        <v>41943</v>
      </c>
      <c r="D776" s="325" t="s">
        <v>700</v>
      </c>
      <c r="E776" s="330" t="s">
        <v>332</v>
      </c>
      <c r="F776" s="326" t="s">
        <v>701</v>
      </c>
      <c r="G776" s="75">
        <v>363067500</v>
      </c>
      <c r="H776" s="74"/>
      <c r="I776" s="84">
        <f t="shared" si="22"/>
        <v>10</v>
      </c>
    </row>
    <row r="777" spans="1:9" s="91" customFormat="1" ht="19.5" customHeight="1">
      <c r="A777" s="324">
        <f>C777</f>
        <v>41950</v>
      </c>
      <c r="B777" s="327" t="s">
        <v>715</v>
      </c>
      <c r="C777" s="324">
        <v>41950</v>
      </c>
      <c r="D777" s="325" t="s">
        <v>698</v>
      </c>
      <c r="E777" s="330" t="s">
        <v>332</v>
      </c>
      <c r="F777" s="326" t="s">
        <v>694</v>
      </c>
      <c r="G777" s="74"/>
      <c r="H777" s="74">
        <v>145578000</v>
      </c>
      <c r="I777" s="84">
        <f t="shared" si="22"/>
        <v>11</v>
      </c>
    </row>
    <row r="778" spans="1:9" s="91" customFormat="1" ht="19.5" customHeight="1">
      <c r="A778" s="324">
        <f>C778</f>
        <v>41968</v>
      </c>
      <c r="B778" s="345" t="s">
        <v>724</v>
      </c>
      <c r="C778" s="324">
        <v>41968</v>
      </c>
      <c r="D778" s="325" t="s">
        <v>693</v>
      </c>
      <c r="E778" s="330" t="s">
        <v>332</v>
      </c>
      <c r="F778" s="326" t="s">
        <v>694</v>
      </c>
      <c r="G778" s="75"/>
      <c r="H778" s="74">
        <v>88777500</v>
      </c>
      <c r="I778" s="84">
        <f t="shared" si="22"/>
        <v>11</v>
      </c>
    </row>
    <row r="779" spans="1:9" s="91" customFormat="1" ht="19.5" customHeight="1">
      <c r="A779" s="324">
        <v>41973</v>
      </c>
      <c r="B779" s="76" t="s">
        <v>725</v>
      </c>
      <c r="C779" s="324">
        <v>41973</v>
      </c>
      <c r="D779" s="325" t="s">
        <v>700</v>
      </c>
      <c r="E779" s="330" t="s">
        <v>332</v>
      </c>
      <c r="F779" s="326" t="s">
        <v>701</v>
      </c>
      <c r="G779" s="74">
        <f>H766+H767</f>
        <v>289458000</v>
      </c>
      <c r="H779" s="74"/>
      <c r="I779" s="84">
        <f t="shared" si="22"/>
        <v>11</v>
      </c>
    </row>
    <row r="780" spans="1:9" s="91" customFormat="1" ht="19.5" customHeight="1">
      <c r="A780" s="324">
        <f>C780</f>
        <v>41986</v>
      </c>
      <c r="B780" s="324" t="s">
        <v>709</v>
      </c>
      <c r="C780" s="324">
        <v>41986</v>
      </c>
      <c r="D780" s="325" t="s">
        <v>696</v>
      </c>
      <c r="E780" s="330" t="s">
        <v>332</v>
      </c>
      <c r="F780" s="326" t="s">
        <v>694</v>
      </c>
      <c r="G780" s="74"/>
      <c r="H780" s="74">
        <v>146120000</v>
      </c>
      <c r="I780" s="84">
        <f t="shared" si="22"/>
        <v>12</v>
      </c>
    </row>
    <row r="781" spans="1:9" s="91" customFormat="1" ht="19.5" customHeight="1">
      <c r="A781" s="324">
        <f>C781</f>
        <v>41988</v>
      </c>
      <c r="B781" s="327" t="s">
        <v>715</v>
      </c>
      <c r="C781" s="324">
        <v>41988</v>
      </c>
      <c r="D781" s="325" t="s">
        <v>698</v>
      </c>
      <c r="E781" s="330" t="s">
        <v>332</v>
      </c>
      <c r="F781" s="326" t="s">
        <v>694</v>
      </c>
      <c r="G781" s="78"/>
      <c r="H781" s="78">
        <v>144580500</v>
      </c>
      <c r="I781" s="84">
        <f t="shared" si="22"/>
        <v>12</v>
      </c>
    </row>
    <row r="782" spans="1:9" s="91" customFormat="1" ht="19.5" customHeight="1">
      <c r="A782" s="324">
        <v>42004</v>
      </c>
      <c r="B782" s="76" t="s">
        <v>726</v>
      </c>
      <c r="C782" s="324">
        <v>42004</v>
      </c>
      <c r="D782" s="325" t="s">
        <v>700</v>
      </c>
      <c r="E782" s="330" t="s">
        <v>332</v>
      </c>
      <c r="F782" s="326" t="s">
        <v>701</v>
      </c>
      <c r="G782" s="78">
        <v>235598000</v>
      </c>
      <c r="H782" s="78"/>
      <c r="I782" s="84">
        <f t="shared" si="22"/>
        <v>12</v>
      </c>
    </row>
    <row r="783" spans="1:9" s="91" customFormat="1" ht="19.5" customHeight="1">
      <c r="A783" s="328">
        <f t="shared" ref="A783:A846" si="23">C783</f>
        <v>41642</v>
      </c>
      <c r="B783" s="346" t="s">
        <v>714</v>
      </c>
      <c r="C783" s="328">
        <v>41642</v>
      </c>
      <c r="D783" s="330" t="s">
        <v>693</v>
      </c>
      <c r="E783" s="353" t="s">
        <v>333</v>
      </c>
      <c r="F783" s="331" t="s">
        <v>694</v>
      </c>
      <c r="G783" s="70"/>
      <c r="H783" s="74">
        <v>83100000</v>
      </c>
      <c r="I783" s="84">
        <f t="shared" si="22"/>
        <v>1</v>
      </c>
    </row>
    <row r="784" spans="1:9" s="91" customFormat="1" ht="19.5" customHeight="1">
      <c r="A784" s="328">
        <f t="shared" si="23"/>
        <v>41643</v>
      </c>
      <c r="B784" s="347" t="s">
        <v>727</v>
      </c>
      <c r="C784" s="328">
        <v>41643</v>
      </c>
      <c r="D784" s="325" t="s">
        <v>698</v>
      </c>
      <c r="E784" s="353" t="s">
        <v>333</v>
      </c>
      <c r="F784" s="326" t="s">
        <v>694</v>
      </c>
      <c r="G784" s="74"/>
      <c r="H784" s="344">
        <v>147420000</v>
      </c>
      <c r="I784" s="84">
        <f t="shared" si="22"/>
        <v>1</v>
      </c>
    </row>
    <row r="785" spans="1:9" s="91" customFormat="1" ht="19.5" customHeight="1">
      <c r="A785" s="328">
        <f t="shared" si="23"/>
        <v>41643</v>
      </c>
      <c r="B785" s="348" t="s">
        <v>728</v>
      </c>
      <c r="C785" s="328">
        <v>41643</v>
      </c>
      <c r="D785" s="325" t="s">
        <v>696</v>
      </c>
      <c r="E785" s="353" t="s">
        <v>333</v>
      </c>
      <c r="F785" s="326" t="s">
        <v>694</v>
      </c>
      <c r="G785" s="74"/>
      <c r="H785" s="74">
        <v>140880000</v>
      </c>
      <c r="I785" s="84">
        <f t="shared" si="22"/>
        <v>1</v>
      </c>
    </row>
    <row r="786" spans="1:9" s="91" customFormat="1" ht="19.5" customHeight="1">
      <c r="A786" s="328">
        <f t="shared" si="23"/>
        <v>41670</v>
      </c>
      <c r="B786" s="76" t="s">
        <v>699</v>
      </c>
      <c r="C786" s="328">
        <v>41670</v>
      </c>
      <c r="D786" s="325" t="s">
        <v>700</v>
      </c>
      <c r="E786" s="353" t="s">
        <v>333</v>
      </c>
      <c r="F786" s="326" t="s">
        <v>701</v>
      </c>
      <c r="G786" s="74">
        <v>371400000</v>
      </c>
      <c r="H786" s="74"/>
      <c r="I786" s="84">
        <f t="shared" si="22"/>
        <v>1</v>
      </c>
    </row>
    <row r="787" spans="1:9" s="91" customFormat="1" ht="19.5" customHeight="1">
      <c r="A787" s="328">
        <f t="shared" si="23"/>
        <v>41673</v>
      </c>
      <c r="B787" s="347" t="s">
        <v>728</v>
      </c>
      <c r="C787" s="328">
        <v>41673</v>
      </c>
      <c r="D787" s="325" t="s">
        <v>698</v>
      </c>
      <c r="E787" s="353" t="s">
        <v>333</v>
      </c>
      <c r="F787" s="326" t="s">
        <v>694</v>
      </c>
      <c r="G787" s="74"/>
      <c r="H787" s="344">
        <v>149318000</v>
      </c>
      <c r="I787" s="84">
        <f t="shared" si="22"/>
        <v>2</v>
      </c>
    </row>
    <row r="788" spans="1:9" s="91" customFormat="1" ht="19.5" customHeight="1">
      <c r="A788" s="328">
        <f t="shared" si="23"/>
        <v>41673</v>
      </c>
      <c r="B788" s="348" t="s">
        <v>697</v>
      </c>
      <c r="C788" s="328">
        <v>41673</v>
      </c>
      <c r="D788" s="325" t="s">
        <v>696</v>
      </c>
      <c r="E788" s="353" t="s">
        <v>333</v>
      </c>
      <c r="F788" s="326" t="s">
        <v>694</v>
      </c>
      <c r="G788" s="74"/>
      <c r="H788" s="74">
        <v>142200000</v>
      </c>
      <c r="I788" s="84">
        <f t="shared" si="22"/>
        <v>2</v>
      </c>
    </row>
    <row r="789" spans="1:9" s="91" customFormat="1" ht="19.5" customHeight="1">
      <c r="A789" s="328">
        <f t="shared" si="23"/>
        <v>41698</v>
      </c>
      <c r="B789" s="76" t="s">
        <v>704</v>
      </c>
      <c r="C789" s="328">
        <v>41698</v>
      </c>
      <c r="D789" s="325" t="s">
        <v>700</v>
      </c>
      <c r="E789" s="353" t="s">
        <v>333</v>
      </c>
      <c r="F789" s="326" t="s">
        <v>701</v>
      </c>
      <c r="G789" s="74">
        <v>291518000</v>
      </c>
      <c r="H789" s="74"/>
      <c r="I789" s="84">
        <f t="shared" si="22"/>
        <v>2</v>
      </c>
    </row>
    <row r="790" spans="1:9" s="91" customFormat="1" ht="19.5" customHeight="1">
      <c r="A790" s="328">
        <f t="shared" si="23"/>
        <v>41702</v>
      </c>
      <c r="B790" s="347" t="s">
        <v>728</v>
      </c>
      <c r="C790" s="328">
        <v>41702</v>
      </c>
      <c r="D790" s="325" t="s">
        <v>698</v>
      </c>
      <c r="E790" s="353" t="s">
        <v>333</v>
      </c>
      <c r="F790" s="326" t="s">
        <v>694</v>
      </c>
      <c r="G790" s="74"/>
      <c r="H790" s="344">
        <v>164532500</v>
      </c>
      <c r="I790" s="84">
        <f t="shared" si="22"/>
        <v>3</v>
      </c>
    </row>
    <row r="791" spans="1:9" s="91" customFormat="1" ht="19.5" customHeight="1">
      <c r="A791" s="328">
        <f t="shared" si="23"/>
        <v>41715</v>
      </c>
      <c r="B791" s="346" t="s">
        <v>722</v>
      </c>
      <c r="C791" s="328">
        <v>41715</v>
      </c>
      <c r="D791" s="325" t="s">
        <v>696</v>
      </c>
      <c r="E791" s="353" t="s">
        <v>333</v>
      </c>
      <c r="F791" s="326" t="s">
        <v>694</v>
      </c>
      <c r="G791" s="74"/>
      <c r="H791" s="74">
        <v>172198000</v>
      </c>
      <c r="I791" s="84">
        <f t="shared" si="22"/>
        <v>3</v>
      </c>
    </row>
    <row r="792" spans="1:9" s="91" customFormat="1" ht="19.5" customHeight="1">
      <c r="A792" s="328">
        <f t="shared" si="23"/>
        <v>41729</v>
      </c>
      <c r="B792" s="76" t="s">
        <v>707</v>
      </c>
      <c r="C792" s="328">
        <v>41729</v>
      </c>
      <c r="D792" s="325" t="s">
        <v>700</v>
      </c>
      <c r="E792" s="353" t="s">
        <v>333</v>
      </c>
      <c r="F792" s="326" t="s">
        <v>701</v>
      </c>
      <c r="G792" s="74">
        <v>336730500</v>
      </c>
      <c r="H792" s="74"/>
      <c r="I792" s="84">
        <f t="shared" si="22"/>
        <v>3</v>
      </c>
    </row>
    <row r="793" spans="1:9" s="91" customFormat="1" ht="19.5" customHeight="1">
      <c r="A793" s="328">
        <f t="shared" si="23"/>
        <v>41738</v>
      </c>
      <c r="B793" s="348" t="s">
        <v>702</v>
      </c>
      <c r="C793" s="324">
        <v>41738</v>
      </c>
      <c r="D793" s="325" t="s">
        <v>696</v>
      </c>
      <c r="E793" s="353" t="s">
        <v>333</v>
      </c>
      <c r="F793" s="326" t="s">
        <v>694</v>
      </c>
      <c r="G793" s="74"/>
      <c r="H793" s="74">
        <v>180050000</v>
      </c>
      <c r="I793" s="84">
        <f t="shared" si="22"/>
        <v>4</v>
      </c>
    </row>
    <row r="794" spans="1:9" s="91" customFormat="1" ht="19.5" customHeight="1">
      <c r="A794" s="328">
        <f t="shared" si="23"/>
        <v>41767</v>
      </c>
      <c r="B794" s="76" t="s">
        <v>708</v>
      </c>
      <c r="C794" s="324">
        <v>41767</v>
      </c>
      <c r="D794" s="325" t="s">
        <v>700</v>
      </c>
      <c r="E794" s="353" t="s">
        <v>333</v>
      </c>
      <c r="F794" s="326" t="s">
        <v>701</v>
      </c>
      <c r="G794" s="74">
        <v>180050000</v>
      </c>
      <c r="H794" s="74"/>
      <c r="I794" s="84">
        <f t="shared" si="22"/>
        <v>5</v>
      </c>
    </row>
    <row r="795" spans="1:9" s="91" customFormat="1" ht="19.5" customHeight="1">
      <c r="A795" s="328">
        <f t="shared" si="23"/>
        <v>41796</v>
      </c>
      <c r="B795" s="347" t="s">
        <v>695</v>
      </c>
      <c r="C795" s="324">
        <v>41796</v>
      </c>
      <c r="D795" s="325" t="s">
        <v>698</v>
      </c>
      <c r="E795" s="353" t="s">
        <v>333</v>
      </c>
      <c r="F795" s="326" t="s">
        <v>694</v>
      </c>
      <c r="G795" s="74"/>
      <c r="H795" s="344">
        <v>192640000</v>
      </c>
      <c r="I795" s="84">
        <f t="shared" si="22"/>
        <v>6</v>
      </c>
    </row>
    <row r="796" spans="1:9" s="91" customFormat="1" ht="19.5" customHeight="1">
      <c r="A796" s="328">
        <f t="shared" si="23"/>
        <v>41802</v>
      </c>
      <c r="B796" s="347" t="s">
        <v>729</v>
      </c>
      <c r="C796" s="324">
        <v>41802</v>
      </c>
      <c r="D796" s="325" t="s">
        <v>698</v>
      </c>
      <c r="E796" s="353" t="s">
        <v>333</v>
      </c>
      <c r="F796" s="326" t="s">
        <v>694</v>
      </c>
      <c r="G796" s="74"/>
      <c r="H796" s="344">
        <v>195160000</v>
      </c>
      <c r="I796" s="84">
        <f t="shared" si="22"/>
        <v>6</v>
      </c>
    </row>
    <row r="797" spans="1:9" s="91" customFormat="1" ht="19.5" customHeight="1">
      <c r="A797" s="328">
        <f t="shared" si="23"/>
        <v>41807</v>
      </c>
      <c r="B797" s="348" t="s">
        <v>719</v>
      </c>
      <c r="C797" s="324">
        <v>41807</v>
      </c>
      <c r="D797" s="325" t="s">
        <v>710</v>
      </c>
      <c r="E797" s="353" t="s">
        <v>333</v>
      </c>
      <c r="F797" s="326" t="s">
        <v>694</v>
      </c>
      <c r="G797" s="74"/>
      <c r="H797" s="74">
        <v>134238000</v>
      </c>
      <c r="I797" s="84">
        <f t="shared" si="22"/>
        <v>6</v>
      </c>
    </row>
    <row r="798" spans="1:9" s="91" customFormat="1" ht="19.5" customHeight="1">
      <c r="A798" s="328">
        <f t="shared" si="23"/>
        <v>41813</v>
      </c>
      <c r="B798" s="347" t="s">
        <v>730</v>
      </c>
      <c r="C798" s="324">
        <v>41813</v>
      </c>
      <c r="D798" s="325" t="s">
        <v>698</v>
      </c>
      <c r="E798" s="353" t="s">
        <v>333</v>
      </c>
      <c r="F798" s="326" t="s">
        <v>694</v>
      </c>
      <c r="G798" s="74"/>
      <c r="H798" s="344">
        <v>113441000</v>
      </c>
      <c r="I798" s="84">
        <f t="shared" si="22"/>
        <v>6</v>
      </c>
    </row>
    <row r="799" spans="1:9" s="91" customFormat="1" ht="19.5" customHeight="1">
      <c r="A799" s="328">
        <f t="shared" si="23"/>
        <v>41820</v>
      </c>
      <c r="B799" s="347" t="s">
        <v>731</v>
      </c>
      <c r="C799" s="324">
        <v>41820</v>
      </c>
      <c r="D799" s="325" t="s">
        <v>698</v>
      </c>
      <c r="E799" s="353" t="s">
        <v>333</v>
      </c>
      <c r="F799" s="326" t="s">
        <v>694</v>
      </c>
      <c r="G799" s="74"/>
      <c r="H799" s="344">
        <v>118524000</v>
      </c>
      <c r="I799" s="84">
        <f t="shared" si="22"/>
        <v>6</v>
      </c>
    </row>
    <row r="800" spans="1:9" s="91" customFormat="1" ht="19.5" customHeight="1">
      <c r="A800" s="328">
        <f t="shared" si="23"/>
        <v>41820</v>
      </c>
      <c r="B800" s="76" t="s">
        <v>713</v>
      </c>
      <c r="C800" s="324">
        <v>41820</v>
      </c>
      <c r="D800" s="325" t="s">
        <v>700</v>
      </c>
      <c r="E800" s="353" t="s">
        <v>333</v>
      </c>
      <c r="F800" s="326" t="s">
        <v>701</v>
      </c>
      <c r="G800" s="74">
        <v>754003000</v>
      </c>
      <c r="H800" s="74"/>
      <c r="I800" s="84">
        <f t="shared" si="22"/>
        <v>6</v>
      </c>
    </row>
    <row r="801" spans="1:9" s="91" customFormat="1" ht="19.5" customHeight="1">
      <c r="A801" s="328">
        <f t="shared" si="23"/>
        <v>41825</v>
      </c>
      <c r="B801" s="347" t="s">
        <v>695</v>
      </c>
      <c r="C801" s="324">
        <v>41825</v>
      </c>
      <c r="D801" s="325" t="s">
        <v>698</v>
      </c>
      <c r="E801" s="353" t="s">
        <v>333</v>
      </c>
      <c r="F801" s="326" t="s">
        <v>694</v>
      </c>
      <c r="G801" s="74"/>
      <c r="H801" s="344">
        <v>170802500</v>
      </c>
      <c r="I801" s="84">
        <f t="shared" si="22"/>
        <v>7</v>
      </c>
    </row>
    <row r="802" spans="1:9" s="91" customFormat="1" ht="19.5" customHeight="1">
      <c r="A802" s="328">
        <f t="shared" si="23"/>
        <v>41827</v>
      </c>
      <c r="B802" s="82" t="s">
        <v>732</v>
      </c>
      <c r="C802" s="324">
        <v>41827</v>
      </c>
      <c r="D802" s="325" t="s">
        <v>696</v>
      </c>
      <c r="E802" s="353" t="s">
        <v>333</v>
      </c>
      <c r="F802" s="326" t="s">
        <v>694</v>
      </c>
      <c r="G802" s="75"/>
      <c r="H802" s="74">
        <v>176514000</v>
      </c>
      <c r="I802" s="84">
        <f t="shared" si="22"/>
        <v>7</v>
      </c>
    </row>
    <row r="803" spans="1:9" s="91" customFormat="1" ht="19.5" customHeight="1">
      <c r="A803" s="328">
        <f t="shared" si="23"/>
        <v>41837</v>
      </c>
      <c r="B803" s="345" t="s">
        <v>730</v>
      </c>
      <c r="C803" s="324">
        <v>41837</v>
      </c>
      <c r="D803" s="325" t="s">
        <v>696</v>
      </c>
      <c r="E803" s="353" t="s">
        <v>333</v>
      </c>
      <c r="F803" s="326" t="s">
        <v>694</v>
      </c>
      <c r="G803" s="75"/>
      <c r="H803" s="74">
        <v>130312000</v>
      </c>
      <c r="I803" s="84">
        <f t="shared" si="22"/>
        <v>7</v>
      </c>
    </row>
    <row r="804" spans="1:9" s="91" customFormat="1" ht="19.5" customHeight="1">
      <c r="A804" s="328">
        <f t="shared" si="23"/>
        <v>41851</v>
      </c>
      <c r="B804" s="76" t="s">
        <v>716</v>
      </c>
      <c r="C804" s="324">
        <v>41851</v>
      </c>
      <c r="D804" s="325" t="s">
        <v>700</v>
      </c>
      <c r="E804" s="353" t="s">
        <v>333</v>
      </c>
      <c r="F804" s="326" t="s">
        <v>701</v>
      </c>
      <c r="G804" s="74">
        <v>477628500</v>
      </c>
      <c r="H804" s="74"/>
      <c r="I804" s="84">
        <f t="shared" si="22"/>
        <v>7</v>
      </c>
    </row>
    <row r="805" spans="1:9" s="91" customFormat="1" ht="19.5" customHeight="1">
      <c r="A805" s="328">
        <f t="shared" si="23"/>
        <v>41856</v>
      </c>
      <c r="B805" s="347" t="s">
        <v>733</v>
      </c>
      <c r="C805" s="324">
        <v>41856</v>
      </c>
      <c r="D805" s="325" t="s">
        <v>698</v>
      </c>
      <c r="E805" s="353" t="s">
        <v>333</v>
      </c>
      <c r="F805" s="326" t="s">
        <v>694</v>
      </c>
      <c r="G805" s="74"/>
      <c r="H805" s="344">
        <v>148197500</v>
      </c>
      <c r="I805" s="84">
        <f t="shared" si="22"/>
        <v>8</v>
      </c>
    </row>
    <row r="806" spans="1:9" s="91" customFormat="1" ht="19.5" customHeight="1">
      <c r="A806" s="328">
        <f t="shared" si="23"/>
        <v>41882</v>
      </c>
      <c r="B806" s="76" t="s">
        <v>718</v>
      </c>
      <c r="C806" s="324">
        <v>41882</v>
      </c>
      <c r="D806" s="325" t="s">
        <v>700</v>
      </c>
      <c r="E806" s="353" t="s">
        <v>333</v>
      </c>
      <c r="F806" s="326" t="s">
        <v>701</v>
      </c>
      <c r="G806" s="74">
        <v>148197500</v>
      </c>
      <c r="H806" s="74"/>
      <c r="I806" s="84">
        <f t="shared" ref="I806:I869" si="24">IF(A806&lt;&gt;"",MONTH(A806),"")</f>
        <v>8</v>
      </c>
    </row>
    <row r="807" spans="1:9" s="91" customFormat="1" ht="19.5" customHeight="1">
      <c r="A807" s="328">
        <f t="shared" si="23"/>
        <v>41913</v>
      </c>
      <c r="B807" s="348" t="s">
        <v>697</v>
      </c>
      <c r="C807" s="324">
        <v>41913</v>
      </c>
      <c r="D807" s="325" t="s">
        <v>693</v>
      </c>
      <c r="E807" s="353" t="s">
        <v>333</v>
      </c>
      <c r="F807" s="326" t="s">
        <v>694</v>
      </c>
      <c r="G807" s="74"/>
      <c r="H807" s="74">
        <v>74400000</v>
      </c>
      <c r="I807" s="84">
        <f t="shared" si="24"/>
        <v>10</v>
      </c>
    </row>
    <row r="808" spans="1:9" s="91" customFormat="1" ht="19.5" customHeight="1">
      <c r="A808" s="328">
        <f t="shared" si="23"/>
        <v>41931</v>
      </c>
      <c r="B808" s="347" t="s">
        <v>705</v>
      </c>
      <c r="C808" s="324">
        <v>41931</v>
      </c>
      <c r="D808" s="325" t="s">
        <v>698</v>
      </c>
      <c r="E808" s="353" t="s">
        <v>333</v>
      </c>
      <c r="F808" s="326" t="s">
        <v>694</v>
      </c>
      <c r="G808" s="74"/>
      <c r="H808" s="344">
        <v>164175000</v>
      </c>
      <c r="I808" s="84">
        <f t="shared" si="24"/>
        <v>10</v>
      </c>
    </row>
    <row r="809" spans="1:9" s="91" customFormat="1" ht="19.5" customHeight="1">
      <c r="A809" s="328">
        <f t="shared" si="23"/>
        <v>41943</v>
      </c>
      <c r="B809" s="76" t="s">
        <v>723</v>
      </c>
      <c r="C809" s="324">
        <v>41943</v>
      </c>
      <c r="D809" s="325" t="s">
        <v>700</v>
      </c>
      <c r="E809" s="353" t="s">
        <v>333</v>
      </c>
      <c r="F809" s="326" t="s">
        <v>701</v>
      </c>
      <c r="G809" s="74">
        <v>238575000</v>
      </c>
      <c r="H809" s="74"/>
      <c r="I809" s="84">
        <f t="shared" si="24"/>
        <v>10</v>
      </c>
    </row>
    <row r="810" spans="1:9" s="91" customFormat="1" ht="19.5" customHeight="1">
      <c r="A810" s="328">
        <f t="shared" si="23"/>
        <v>41950</v>
      </c>
      <c r="B810" s="347" t="s">
        <v>732</v>
      </c>
      <c r="C810" s="324">
        <v>41950</v>
      </c>
      <c r="D810" s="325" t="s">
        <v>698</v>
      </c>
      <c r="E810" s="353" t="s">
        <v>333</v>
      </c>
      <c r="F810" s="326" t="s">
        <v>694</v>
      </c>
      <c r="G810" s="74"/>
      <c r="H810" s="344">
        <v>144865500</v>
      </c>
      <c r="I810" s="84">
        <f t="shared" si="24"/>
        <v>11</v>
      </c>
    </row>
    <row r="811" spans="1:9" s="91" customFormat="1" ht="19.5" customHeight="1">
      <c r="A811" s="328">
        <f t="shared" si="23"/>
        <v>41968</v>
      </c>
      <c r="B811" s="347" t="s">
        <v>734</v>
      </c>
      <c r="C811" s="324">
        <v>41968</v>
      </c>
      <c r="D811" s="325" t="s">
        <v>693</v>
      </c>
      <c r="E811" s="353" t="s">
        <v>333</v>
      </c>
      <c r="F811" s="326" t="s">
        <v>694</v>
      </c>
      <c r="G811" s="74"/>
      <c r="H811" s="349">
        <v>84875000</v>
      </c>
      <c r="I811" s="84">
        <f t="shared" si="24"/>
        <v>11</v>
      </c>
    </row>
    <row r="812" spans="1:9" s="91" customFormat="1" ht="19.5" customHeight="1">
      <c r="A812" s="328">
        <f t="shared" si="23"/>
        <v>41973</v>
      </c>
      <c r="B812" s="76" t="s">
        <v>725</v>
      </c>
      <c r="C812" s="324">
        <v>41973</v>
      </c>
      <c r="D812" s="325" t="s">
        <v>700</v>
      </c>
      <c r="E812" s="353" t="s">
        <v>333</v>
      </c>
      <c r="F812" s="326" t="s">
        <v>701</v>
      </c>
      <c r="G812" s="78">
        <v>229740500</v>
      </c>
      <c r="H812" s="78"/>
      <c r="I812" s="84">
        <f t="shared" si="24"/>
        <v>11</v>
      </c>
    </row>
    <row r="813" spans="1:9" s="91" customFormat="1" ht="19.5" customHeight="1">
      <c r="A813" s="328">
        <f t="shared" si="23"/>
        <v>41646</v>
      </c>
      <c r="B813" s="350" t="s">
        <v>709</v>
      </c>
      <c r="C813" s="328">
        <v>41646</v>
      </c>
      <c r="D813" s="325" t="s">
        <v>698</v>
      </c>
      <c r="E813" s="353" t="s">
        <v>78</v>
      </c>
      <c r="F813" s="331" t="s">
        <v>701</v>
      </c>
      <c r="G813" s="83"/>
      <c r="H813" s="70">
        <v>151580000</v>
      </c>
      <c r="I813" s="84">
        <f t="shared" si="24"/>
        <v>1</v>
      </c>
    </row>
    <row r="814" spans="1:9" s="91" customFormat="1" ht="19.5" customHeight="1">
      <c r="A814" s="328">
        <f t="shared" si="23"/>
        <v>41649</v>
      </c>
      <c r="B814" s="350" t="s">
        <v>719</v>
      </c>
      <c r="C814" s="328">
        <v>41649</v>
      </c>
      <c r="D814" s="330" t="s">
        <v>696</v>
      </c>
      <c r="E814" s="353" t="s">
        <v>78</v>
      </c>
      <c r="F814" s="331" t="s">
        <v>694</v>
      </c>
      <c r="G814" s="83"/>
      <c r="H814" s="70">
        <v>136320000</v>
      </c>
      <c r="I814" s="84">
        <f t="shared" si="24"/>
        <v>1</v>
      </c>
    </row>
    <row r="815" spans="1:9" s="91" customFormat="1" ht="19.5" customHeight="1">
      <c r="A815" s="328">
        <f t="shared" si="23"/>
        <v>41659</v>
      </c>
      <c r="B815" s="76" t="s">
        <v>724</v>
      </c>
      <c r="C815" s="324">
        <v>41659</v>
      </c>
      <c r="D815" s="325" t="s">
        <v>735</v>
      </c>
      <c r="E815" s="353" t="s">
        <v>78</v>
      </c>
      <c r="F815" s="331" t="s">
        <v>701</v>
      </c>
      <c r="G815" s="75"/>
      <c r="H815" s="74">
        <v>121000</v>
      </c>
      <c r="I815" s="84">
        <f t="shared" si="24"/>
        <v>1</v>
      </c>
    </row>
    <row r="816" spans="1:9" s="91" customFormat="1" ht="19.5" customHeight="1">
      <c r="A816" s="328">
        <f t="shared" si="23"/>
        <v>41659</v>
      </c>
      <c r="B816" s="76" t="s">
        <v>736</v>
      </c>
      <c r="C816" s="324">
        <v>41659</v>
      </c>
      <c r="D816" s="325" t="s">
        <v>737</v>
      </c>
      <c r="E816" s="353" t="s">
        <v>78</v>
      </c>
      <c r="F816" s="331" t="s">
        <v>694</v>
      </c>
      <c r="G816" s="75"/>
      <c r="H816" s="74">
        <v>7550000</v>
      </c>
      <c r="I816" s="84">
        <f t="shared" si="24"/>
        <v>1</v>
      </c>
    </row>
    <row r="817" spans="1:9" s="91" customFormat="1" ht="19.5" customHeight="1">
      <c r="A817" s="328">
        <f t="shared" si="23"/>
        <v>41670</v>
      </c>
      <c r="B817" s="76" t="s">
        <v>738</v>
      </c>
      <c r="C817" s="324">
        <v>41670</v>
      </c>
      <c r="D817" s="325" t="s">
        <v>700</v>
      </c>
      <c r="E817" s="353" t="s">
        <v>78</v>
      </c>
      <c r="F817" s="331" t="s">
        <v>701</v>
      </c>
      <c r="G817" s="75">
        <v>295571000</v>
      </c>
      <c r="H817" s="74"/>
      <c r="I817" s="84">
        <f t="shared" si="24"/>
        <v>1</v>
      </c>
    </row>
    <row r="818" spans="1:9" s="91" customFormat="1" ht="19.5" customHeight="1">
      <c r="A818" s="328">
        <f t="shared" si="23"/>
        <v>41685</v>
      </c>
      <c r="B818" s="76" t="s">
        <v>715</v>
      </c>
      <c r="C818" s="324">
        <v>41685</v>
      </c>
      <c r="D818" s="325" t="s">
        <v>698</v>
      </c>
      <c r="E818" s="353" t="s">
        <v>78</v>
      </c>
      <c r="F818" s="331" t="s">
        <v>694</v>
      </c>
      <c r="G818" s="75"/>
      <c r="H818" s="74">
        <v>144768000</v>
      </c>
      <c r="I818" s="84">
        <f t="shared" si="24"/>
        <v>2</v>
      </c>
    </row>
    <row r="819" spans="1:9" s="91" customFormat="1" ht="19.5" customHeight="1">
      <c r="A819" s="328">
        <f t="shared" si="23"/>
        <v>41685</v>
      </c>
      <c r="B819" s="76" t="s">
        <v>709</v>
      </c>
      <c r="C819" s="324">
        <v>41685</v>
      </c>
      <c r="D819" s="325" t="s">
        <v>696</v>
      </c>
      <c r="E819" s="353" t="s">
        <v>78</v>
      </c>
      <c r="F819" s="331" t="s">
        <v>694</v>
      </c>
      <c r="G819" s="75"/>
      <c r="H819" s="74">
        <v>140712000</v>
      </c>
      <c r="I819" s="84">
        <f t="shared" si="24"/>
        <v>2</v>
      </c>
    </row>
    <row r="820" spans="1:9" s="91" customFormat="1" ht="19.5" customHeight="1">
      <c r="A820" s="328">
        <f t="shared" si="23"/>
        <v>41698</v>
      </c>
      <c r="B820" s="76" t="s">
        <v>739</v>
      </c>
      <c r="C820" s="324">
        <v>41698</v>
      </c>
      <c r="D820" s="325" t="s">
        <v>700</v>
      </c>
      <c r="E820" s="353" t="s">
        <v>78</v>
      </c>
      <c r="F820" s="331" t="s">
        <v>701</v>
      </c>
      <c r="G820" s="75">
        <v>285480000</v>
      </c>
      <c r="H820" s="74"/>
      <c r="I820" s="84">
        <f t="shared" si="24"/>
        <v>2</v>
      </c>
    </row>
    <row r="821" spans="1:9" s="91" customFormat="1" ht="19.5" customHeight="1">
      <c r="A821" s="328">
        <f t="shared" si="23"/>
        <v>41713</v>
      </c>
      <c r="B821" s="76" t="s">
        <v>740</v>
      </c>
      <c r="C821" s="324">
        <v>41713</v>
      </c>
      <c r="D821" s="325" t="s">
        <v>698</v>
      </c>
      <c r="E821" s="353" t="s">
        <v>78</v>
      </c>
      <c r="F821" s="331" t="s">
        <v>694</v>
      </c>
      <c r="G821" s="75"/>
      <c r="H821" s="74">
        <v>137532500</v>
      </c>
      <c r="I821" s="84">
        <f t="shared" si="24"/>
        <v>3</v>
      </c>
    </row>
    <row r="822" spans="1:9" s="91" customFormat="1" ht="19.5" customHeight="1">
      <c r="A822" s="328">
        <f t="shared" si="23"/>
        <v>41718</v>
      </c>
      <c r="B822" s="76" t="s">
        <v>741</v>
      </c>
      <c r="C822" s="324">
        <v>41718</v>
      </c>
      <c r="D822" s="325" t="s">
        <v>698</v>
      </c>
      <c r="E822" s="353" t="s">
        <v>78</v>
      </c>
      <c r="F822" s="331" t="s">
        <v>694</v>
      </c>
      <c r="G822" s="75"/>
      <c r="H822" s="74">
        <v>161232500</v>
      </c>
      <c r="I822" s="84">
        <f t="shared" si="24"/>
        <v>3</v>
      </c>
    </row>
    <row r="823" spans="1:9" s="91" customFormat="1" ht="19.5" customHeight="1">
      <c r="A823" s="328">
        <f t="shared" si="23"/>
        <v>41735</v>
      </c>
      <c r="B823" s="76" t="s">
        <v>742</v>
      </c>
      <c r="C823" s="324">
        <v>41735</v>
      </c>
      <c r="D823" s="325" t="s">
        <v>700</v>
      </c>
      <c r="E823" s="353" t="s">
        <v>78</v>
      </c>
      <c r="F823" s="331" t="s">
        <v>701</v>
      </c>
      <c r="G823" s="75">
        <v>298765000</v>
      </c>
      <c r="H823" s="74"/>
      <c r="I823" s="84">
        <f t="shared" si="24"/>
        <v>4</v>
      </c>
    </row>
    <row r="824" spans="1:9" s="91" customFormat="1" ht="19.5" customHeight="1">
      <c r="A824" s="328">
        <f t="shared" si="23"/>
        <v>41740</v>
      </c>
      <c r="B824" s="76" t="s">
        <v>728</v>
      </c>
      <c r="C824" s="324">
        <v>41740</v>
      </c>
      <c r="D824" s="325" t="s">
        <v>698</v>
      </c>
      <c r="E824" s="353" t="s">
        <v>78</v>
      </c>
      <c r="F824" s="331" t="s">
        <v>694</v>
      </c>
      <c r="G824" s="75"/>
      <c r="H824" s="74">
        <v>181472500</v>
      </c>
      <c r="I824" s="84">
        <f t="shared" si="24"/>
        <v>4</v>
      </c>
    </row>
    <row r="825" spans="1:9" s="91" customFormat="1" ht="19.5" customHeight="1">
      <c r="A825" s="328">
        <f t="shared" si="23"/>
        <v>41740</v>
      </c>
      <c r="B825" s="76" t="s">
        <v>717</v>
      </c>
      <c r="C825" s="324">
        <v>41740</v>
      </c>
      <c r="D825" s="325" t="s">
        <v>696</v>
      </c>
      <c r="E825" s="353" t="s">
        <v>78</v>
      </c>
      <c r="F825" s="331" t="s">
        <v>694</v>
      </c>
      <c r="G825" s="75"/>
      <c r="H825" s="74">
        <v>144768000</v>
      </c>
      <c r="I825" s="84">
        <f t="shared" si="24"/>
        <v>4</v>
      </c>
    </row>
    <row r="826" spans="1:9" s="91" customFormat="1" ht="19.5" customHeight="1">
      <c r="A826" s="328">
        <f t="shared" si="23"/>
        <v>41748</v>
      </c>
      <c r="B826" s="76" t="s">
        <v>743</v>
      </c>
      <c r="C826" s="324">
        <v>41748</v>
      </c>
      <c r="D826" s="325" t="s">
        <v>693</v>
      </c>
      <c r="E826" s="353" t="s">
        <v>78</v>
      </c>
      <c r="F826" s="331" t="s">
        <v>694</v>
      </c>
      <c r="G826" s="75"/>
      <c r="H826" s="74">
        <v>74070000</v>
      </c>
      <c r="I826" s="84">
        <f t="shared" si="24"/>
        <v>4</v>
      </c>
    </row>
    <row r="827" spans="1:9" s="91" customFormat="1" ht="19.5" customHeight="1">
      <c r="A827" s="328">
        <f t="shared" si="23"/>
        <v>41771</v>
      </c>
      <c r="B827" s="324" t="s">
        <v>744</v>
      </c>
      <c r="C827" s="324">
        <v>41771</v>
      </c>
      <c r="D827" s="325" t="s">
        <v>698</v>
      </c>
      <c r="E827" s="353" t="s">
        <v>78</v>
      </c>
      <c r="F827" s="331" t="s">
        <v>694</v>
      </c>
      <c r="G827" s="74"/>
      <c r="H827" s="74">
        <v>89791500</v>
      </c>
      <c r="I827" s="84">
        <f t="shared" si="24"/>
        <v>5</v>
      </c>
    </row>
    <row r="828" spans="1:9" s="91" customFormat="1" ht="19.5" customHeight="1">
      <c r="A828" s="328">
        <f t="shared" si="23"/>
        <v>41775</v>
      </c>
      <c r="B828" s="76" t="s">
        <v>745</v>
      </c>
      <c r="C828" s="324">
        <v>41775</v>
      </c>
      <c r="D828" s="325" t="s">
        <v>700</v>
      </c>
      <c r="E828" s="353" t="s">
        <v>78</v>
      </c>
      <c r="F828" s="331" t="s">
        <v>701</v>
      </c>
      <c r="G828" s="75">
        <v>400310500</v>
      </c>
      <c r="H828" s="74"/>
      <c r="I828" s="84">
        <f t="shared" si="24"/>
        <v>5</v>
      </c>
    </row>
    <row r="829" spans="1:9" s="91" customFormat="1" ht="19.5" customHeight="1">
      <c r="A829" s="328">
        <f t="shared" si="23"/>
        <v>41790</v>
      </c>
      <c r="B829" s="76" t="s">
        <v>746</v>
      </c>
      <c r="C829" s="324">
        <v>41790</v>
      </c>
      <c r="D829" s="325" t="s">
        <v>700</v>
      </c>
      <c r="E829" s="353" t="s">
        <v>78</v>
      </c>
      <c r="F829" s="331" t="s">
        <v>701</v>
      </c>
      <c r="G829" s="75">
        <v>89791500</v>
      </c>
      <c r="H829" s="74"/>
      <c r="I829" s="84">
        <f t="shared" si="24"/>
        <v>5</v>
      </c>
    </row>
    <row r="830" spans="1:9" s="91" customFormat="1" ht="19.5" customHeight="1">
      <c r="A830" s="328">
        <f t="shared" si="23"/>
        <v>41799</v>
      </c>
      <c r="B830" s="76" t="s">
        <v>717</v>
      </c>
      <c r="C830" s="324">
        <v>41799</v>
      </c>
      <c r="D830" s="325" t="s">
        <v>698</v>
      </c>
      <c r="E830" s="353" t="s">
        <v>78</v>
      </c>
      <c r="F830" s="331" t="s">
        <v>694</v>
      </c>
      <c r="G830" s="75"/>
      <c r="H830" s="74">
        <v>168644000</v>
      </c>
      <c r="I830" s="84">
        <f t="shared" si="24"/>
        <v>6</v>
      </c>
    </row>
    <row r="831" spans="1:9" s="91" customFormat="1" ht="19.5" customHeight="1">
      <c r="A831" s="328">
        <f t="shared" si="23"/>
        <v>41818</v>
      </c>
      <c r="B831" s="76" t="s">
        <v>734</v>
      </c>
      <c r="C831" s="324">
        <v>41818</v>
      </c>
      <c r="D831" s="325" t="s">
        <v>698</v>
      </c>
      <c r="E831" s="353" t="s">
        <v>78</v>
      </c>
      <c r="F831" s="326" t="s">
        <v>694</v>
      </c>
      <c r="G831" s="75"/>
      <c r="H831" s="74">
        <v>115311000</v>
      </c>
      <c r="I831" s="84">
        <f t="shared" si="24"/>
        <v>6</v>
      </c>
    </row>
    <row r="832" spans="1:9" s="91" customFormat="1" ht="19.5" customHeight="1">
      <c r="A832" s="328">
        <f t="shared" si="23"/>
        <v>41820</v>
      </c>
      <c r="B832" s="76" t="s">
        <v>747</v>
      </c>
      <c r="C832" s="324">
        <v>41820</v>
      </c>
      <c r="D832" s="325" t="s">
        <v>700</v>
      </c>
      <c r="E832" s="353" t="s">
        <v>78</v>
      </c>
      <c r="F832" s="331" t="s">
        <v>701</v>
      </c>
      <c r="G832" s="75">
        <v>283955000</v>
      </c>
      <c r="H832" s="74"/>
      <c r="I832" s="84">
        <f t="shared" si="24"/>
        <v>6</v>
      </c>
    </row>
    <row r="833" spans="1:9" s="91" customFormat="1" ht="19.5" customHeight="1">
      <c r="A833" s="328">
        <f t="shared" si="23"/>
        <v>41829</v>
      </c>
      <c r="B833" s="76" t="s">
        <v>744</v>
      </c>
      <c r="C833" s="324">
        <v>41829</v>
      </c>
      <c r="D833" s="325" t="s">
        <v>698</v>
      </c>
      <c r="E833" s="353" t="s">
        <v>78</v>
      </c>
      <c r="F833" s="326" t="s">
        <v>694</v>
      </c>
      <c r="G833" s="75"/>
      <c r="H833" s="74">
        <v>163102500</v>
      </c>
      <c r="I833" s="84">
        <f t="shared" si="24"/>
        <v>7</v>
      </c>
    </row>
    <row r="834" spans="1:9" s="91" customFormat="1" ht="19.5" customHeight="1">
      <c r="A834" s="328">
        <f t="shared" si="23"/>
        <v>41829</v>
      </c>
      <c r="B834" s="324" t="s">
        <v>748</v>
      </c>
      <c r="C834" s="324">
        <v>41829</v>
      </c>
      <c r="D834" s="325" t="s">
        <v>696</v>
      </c>
      <c r="E834" s="353" t="s">
        <v>78</v>
      </c>
      <c r="F834" s="326" t="s">
        <v>694</v>
      </c>
      <c r="G834" s="74"/>
      <c r="H834" s="74">
        <v>157924000</v>
      </c>
      <c r="I834" s="84">
        <f t="shared" si="24"/>
        <v>7</v>
      </c>
    </row>
    <row r="835" spans="1:9" s="91" customFormat="1" ht="19.5" customHeight="1">
      <c r="A835" s="328">
        <f t="shared" si="23"/>
        <v>41851</v>
      </c>
      <c r="B835" s="76" t="s">
        <v>749</v>
      </c>
      <c r="C835" s="324">
        <v>41851</v>
      </c>
      <c r="D835" s="325" t="s">
        <v>700</v>
      </c>
      <c r="E835" s="353" t="s">
        <v>78</v>
      </c>
      <c r="F835" s="326" t="s">
        <v>701</v>
      </c>
      <c r="G835" s="75">
        <v>321026500</v>
      </c>
      <c r="H835" s="74"/>
      <c r="I835" s="84">
        <f t="shared" si="24"/>
        <v>7</v>
      </c>
    </row>
    <row r="836" spans="1:9" s="91" customFormat="1" ht="19.5" customHeight="1">
      <c r="A836" s="328">
        <f t="shared" si="23"/>
        <v>41889</v>
      </c>
      <c r="B836" s="327" t="s">
        <v>750</v>
      </c>
      <c r="C836" s="324">
        <v>41889</v>
      </c>
      <c r="D836" s="325" t="s">
        <v>751</v>
      </c>
      <c r="E836" s="353" t="s">
        <v>78</v>
      </c>
      <c r="F836" s="326" t="s">
        <v>694</v>
      </c>
      <c r="G836" s="74"/>
      <c r="H836" s="74">
        <v>130830000</v>
      </c>
      <c r="I836" s="84">
        <f t="shared" si="24"/>
        <v>9</v>
      </c>
    </row>
    <row r="837" spans="1:9" s="91" customFormat="1" ht="19.5" customHeight="1">
      <c r="A837" s="328">
        <f t="shared" si="23"/>
        <v>41899</v>
      </c>
      <c r="B837" s="76" t="s">
        <v>752</v>
      </c>
      <c r="C837" s="324">
        <v>41899</v>
      </c>
      <c r="D837" s="325" t="s">
        <v>698</v>
      </c>
      <c r="E837" s="353" t="s">
        <v>78</v>
      </c>
      <c r="F837" s="326" t="s">
        <v>694</v>
      </c>
      <c r="G837" s="75"/>
      <c r="H837" s="74">
        <v>147262500</v>
      </c>
      <c r="I837" s="84">
        <f t="shared" si="24"/>
        <v>9</v>
      </c>
    </row>
    <row r="838" spans="1:9" s="91" customFormat="1" ht="19.5" customHeight="1">
      <c r="A838" s="328">
        <f t="shared" si="23"/>
        <v>41912</v>
      </c>
      <c r="B838" s="76" t="s">
        <v>753</v>
      </c>
      <c r="C838" s="324">
        <v>41912</v>
      </c>
      <c r="D838" s="325" t="s">
        <v>700</v>
      </c>
      <c r="E838" s="353" t="s">
        <v>78</v>
      </c>
      <c r="F838" s="326" t="s">
        <v>701</v>
      </c>
      <c r="G838" s="75">
        <v>278092500</v>
      </c>
      <c r="H838" s="74"/>
      <c r="I838" s="84">
        <f t="shared" si="24"/>
        <v>9</v>
      </c>
    </row>
    <row r="839" spans="1:9" s="91" customFormat="1" ht="19.5" customHeight="1">
      <c r="A839" s="328">
        <f t="shared" si="23"/>
        <v>41935</v>
      </c>
      <c r="B839" s="327" t="s">
        <v>731</v>
      </c>
      <c r="C839" s="324">
        <v>41935</v>
      </c>
      <c r="D839" s="325" t="s">
        <v>698</v>
      </c>
      <c r="E839" s="353" t="s">
        <v>78</v>
      </c>
      <c r="F839" s="326" t="s">
        <v>694</v>
      </c>
      <c r="G839" s="74"/>
      <c r="H839" s="74">
        <v>164175000</v>
      </c>
      <c r="I839" s="84">
        <f t="shared" si="24"/>
        <v>10</v>
      </c>
    </row>
    <row r="840" spans="1:9" s="91" customFormat="1" ht="19.5" customHeight="1">
      <c r="A840" s="328">
        <f t="shared" si="23"/>
        <v>41943</v>
      </c>
      <c r="B840" s="76" t="s">
        <v>754</v>
      </c>
      <c r="C840" s="324">
        <v>41943</v>
      </c>
      <c r="D840" s="325" t="s">
        <v>700</v>
      </c>
      <c r="E840" s="353" t="s">
        <v>78</v>
      </c>
      <c r="F840" s="326" t="s">
        <v>701</v>
      </c>
      <c r="G840" s="74">
        <v>164175000</v>
      </c>
      <c r="H840" s="74"/>
      <c r="I840" s="84">
        <f t="shared" si="24"/>
        <v>10</v>
      </c>
    </row>
    <row r="841" spans="1:9" s="91" customFormat="1" ht="19.5" customHeight="1">
      <c r="A841" s="328">
        <f t="shared" si="23"/>
        <v>41953</v>
      </c>
      <c r="B841" s="327" t="s">
        <v>755</v>
      </c>
      <c r="C841" s="324">
        <v>41953</v>
      </c>
      <c r="D841" s="325" t="s">
        <v>698</v>
      </c>
      <c r="E841" s="353" t="s">
        <v>78</v>
      </c>
      <c r="F841" s="326" t="s">
        <v>694</v>
      </c>
      <c r="G841" s="74"/>
      <c r="H841" s="74">
        <v>141958500</v>
      </c>
      <c r="I841" s="84">
        <f t="shared" si="24"/>
        <v>11</v>
      </c>
    </row>
    <row r="842" spans="1:9" s="91" customFormat="1" ht="19.5" customHeight="1">
      <c r="A842" s="328">
        <f t="shared" si="23"/>
        <v>41955</v>
      </c>
      <c r="B842" s="327" t="s">
        <v>743</v>
      </c>
      <c r="C842" s="324">
        <v>41955</v>
      </c>
      <c r="D842" s="325" t="s">
        <v>698</v>
      </c>
      <c r="E842" s="353" t="s">
        <v>78</v>
      </c>
      <c r="F842" s="326" t="s">
        <v>694</v>
      </c>
      <c r="G842" s="74"/>
      <c r="H842" s="74">
        <v>151192500</v>
      </c>
      <c r="I842" s="84">
        <f t="shared" si="24"/>
        <v>11</v>
      </c>
    </row>
    <row r="843" spans="1:9" s="91" customFormat="1" ht="19.5" customHeight="1">
      <c r="A843" s="328">
        <f t="shared" si="23"/>
        <v>41973</v>
      </c>
      <c r="B843" s="76" t="s">
        <v>756</v>
      </c>
      <c r="C843" s="324">
        <v>41973</v>
      </c>
      <c r="D843" s="325" t="s">
        <v>700</v>
      </c>
      <c r="E843" s="353" t="s">
        <v>78</v>
      </c>
      <c r="F843" s="326" t="s">
        <v>701</v>
      </c>
      <c r="G843" s="74">
        <v>293151000</v>
      </c>
      <c r="H843" s="74"/>
      <c r="I843" s="84">
        <f t="shared" si="24"/>
        <v>11</v>
      </c>
    </row>
    <row r="844" spans="1:9" s="91" customFormat="1" ht="19.5" customHeight="1">
      <c r="A844" s="328">
        <f t="shared" si="23"/>
        <v>41703</v>
      </c>
      <c r="B844" s="328" t="s">
        <v>717</v>
      </c>
      <c r="C844" s="328">
        <v>41703</v>
      </c>
      <c r="D844" s="330" t="s">
        <v>735</v>
      </c>
      <c r="E844" s="353" t="s">
        <v>166</v>
      </c>
      <c r="F844" s="331" t="s">
        <v>694</v>
      </c>
      <c r="G844" s="70"/>
      <c r="H844" s="70">
        <v>95776000</v>
      </c>
      <c r="I844" s="84">
        <f t="shared" si="24"/>
        <v>3</v>
      </c>
    </row>
    <row r="845" spans="1:9" s="91" customFormat="1" ht="19.5" customHeight="1">
      <c r="A845" s="328">
        <f t="shared" si="23"/>
        <v>41735</v>
      </c>
      <c r="B845" s="76" t="s">
        <v>742</v>
      </c>
      <c r="C845" s="324">
        <v>41735</v>
      </c>
      <c r="D845" s="325" t="s">
        <v>700</v>
      </c>
      <c r="E845" s="353" t="s">
        <v>166</v>
      </c>
      <c r="F845" s="331" t="s">
        <v>701</v>
      </c>
      <c r="G845" s="75">
        <v>95776000</v>
      </c>
      <c r="H845" s="74"/>
      <c r="I845" s="84">
        <f t="shared" si="24"/>
        <v>4</v>
      </c>
    </row>
    <row r="846" spans="1:9" s="91" customFormat="1" ht="19.5" customHeight="1">
      <c r="A846" s="328">
        <f t="shared" si="23"/>
        <v>41805</v>
      </c>
      <c r="B846" s="327" t="s">
        <v>714</v>
      </c>
      <c r="C846" s="324">
        <v>41805</v>
      </c>
      <c r="D846" s="325" t="s">
        <v>735</v>
      </c>
      <c r="E846" s="353" t="s">
        <v>166</v>
      </c>
      <c r="F846" s="331" t="s">
        <v>694</v>
      </c>
      <c r="G846" s="74"/>
      <c r="H846" s="74">
        <v>85221000</v>
      </c>
      <c r="I846" s="84">
        <f t="shared" si="24"/>
        <v>6</v>
      </c>
    </row>
    <row r="847" spans="1:9" s="91" customFormat="1" ht="19.5" customHeight="1">
      <c r="A847" s="328">
        <f t="shared" ref="A847:A898" si="25">C847</f>
        <v>41808</v>
      </c>
      <c r="B847" s="327" t="s">
        <v>728</v>
      </c>
      <c r="C847" s="324">
        <v>41808</v>
      </c>
      <c r="D847" s="325" t="s">
        <v>735</v>
      </c>
      <c r="E847" s="353" t="s">
        <v>166</v>
      </c>
      <c r="F847" s="331" t="s">
        <v>694</v>
      </c>
      <c r="G847" s="74"/>
      <c r="H847" s="74">
        <v>92157000</v>
      </c>
      <c r="I847" s="84">
        <f t="shared" si="24"/>
        <v>6</v>
      </c>
    </row>
    <row r="848" spans="1:9" s="91" customFormat="1" ht="19.5" customHeight="1">
      <c r="A848" s="328">
        <f t="shared" si="25"/>
        <v>41820</v>
      </c>
      <c r="B848" s="76" t="s">
        <v>747</v>
      </c>
      <c r="C848" s="324">
        <v>41820</v>
      </c>
      <c r="D848" s="325" t="s">
        <v>700</v>
      </c>
      <c r="E848" s="353" t="s">
        <v>166</v>
      </c>
      <c r="F848" s="326" t="s">
        <v>701</v>
      </c>
      <c r="G848" s="75">
        <v>177378000</v>
      </c>
      <c r="H848" s="74"/>
      <c r="I848" s="84">
        <f t="shared" si="24"/>
        <v>6</v>
      </c>
    </row>
    <row r="849" spans="1:9" s="91" customFormat="1" ht="19.5" customHeight="1">
      <c r="A849" s="328">
        <f t="shared" si="25"/>
        <v>41917</v>
      </c>
      <c r="B849" s="324" t="s">
        <v>729</v>
      </c>
      <c r="C849" s="324">
        <v>41917</v>
      </c>
      <c r="D849" s="325" t="s">
        <v>735</v>
      </c>
      <c r="E849" s="353" t="s">
        <v>166</v>
      </c>
      <c r="F849" s="326" t="s">
        <v>694</v>
      </c>
      <c r="G849" s="74"/>
      <c r="H849" s="74">
        <v>87771000</v>
      </c>
      <c r="I849" s="84">
        <f t="shared" si="24"/>
        <v>10</v>
      </c>
    </row>
    <row r="850" spans="1:9" s="91" customFormat="1" ht="19.5" customHeight="1">
      <c r="A850" s="328">
        <f t="shared" si="25"/>
        <v>41943</v>
      </c>
      <c r="B850" s="76" t="s">
        <v>754</v>
      </c>
      <c r="C850" s="324">
        <v>41943</v>
      </c>
      <c r="D850" s="325" t="s">
        <v>700</v>
      </c>
      <c r="E850" s="353" t="s">
        <v>166</v>
      </c>
      <c r="F850" s="326" t="s">
        <v>701</v>
      </c>
      <c r="G850" s="74">
        <v>87771000</v>
      </c>
      <c r="H850" s="74"/>
      <c r="I850" s="84">
        <f t="shared" si="24"/>
        <v>10</v>
      </c>
    </row>
    <row r="851" spans="1:9" s="91" customFormat="1" ht="19.5" customHeight="1">
      <c r="A851" s="328">
        <f t="shared" si="25"/>
        <v>41703</v>
      </c>
      <c r="B851" s="328" t="s">
        <v>733</v>
      </c>
      <c r="C851" s="328">
        <v>41703</v>
      </c>
      <c r="D851" s="330" t="s">
        <v>735</v>
      </c>
      <c r="E851" s="353" t="s">
        <v>165</v>
      </c>
      <c r="F851" s="331" t="s">
        <v>694</v>
      </c>
      <c r="G851" s="70"/>
      <c r="H851" s="344">
        <v>109920000</v>
      </c>
      <c r="I851" s="84">
        <f t="shared" si="24"/>
        <v>3</v>
      </c>
    </row>
    <row r="852" spans="1:9" s="91" customFormat="1" ht="19.5" customHeight="1">
      <c r="A852" s="328">
        <f t="shared" si="25"/>
        <v>41735</v>
      </c>
      <c r="B852" s="76" t="s">
        <v>742</v>
      </c>
      <c r="C852" s="324">
        <v>41735</v>
      </c>
      <c r="D852" s="330" t="s">
        <v>700</v>
      </c>
      <c r="E852" s="353" t="s">
        <v>165</v>
      </c>
      <c r="F852" s="331" t="s">
        <v>701</v>
      </c>
      <c r="G852" s="74">
        <v>109920000</v>
      </c>
      <c r="H852" s="74"/>
      <c r="I852" s="84">
        <f t="shared" si="24"/>
        <v>4</v>
      </c>
    </row>
    <row r="853" spans="1:9" s="91" customFormat="1" ht="19.5" customHeight="1">
      <c r="A853" s="328">
        <f t="shared" si="25"/>
        <v>41808</v>
      </c>
      <c r="B853" s="327" t="s">
        <v>703</v>
      </c>
      <c r="C853" s="324">
        <v>41808</v>
      </c>
      <c r="D853" s="330" t="s">
        <v>735</v>
      </c>
      <c r="E853" s="353" t="s">
        <v>165</v>
      </c>
      <c r="F853" s="331" t="s">
        <v>694</v>
      </c>
      <c r="G853" s="74"/>
      <c r="H853" s="344">
        <v>101439000</v>
      </c>
      <c r="I853" s="84">
        <f t="shared" si="24"/>
        <v>6</v>
      </c>
    </row>
    <row r="854" spans="1:9" s="91" customFormat="1" ht="19.5" customHeight="1">
      <c r="A854" s="328">
        <f t="shared" si="25"/>
        <v>41820</v>
      </c>
      <c r="B854" s="76" t="s">
        <v>747</v>
      </c>
      <c r="C854" s="324">
        <v>41820</v>
      </c>
      <c r="D854" s="325" t="s">
        <v>700</v>
      </c>
      <c r="E854" s="353" t="s">
        <v>165</v>
      </c>
      <c r="F854" s="326" t="s">
        <v>701</v>
      </c>
      <c r="G854" s="74">
        <v>101439000</v>
      </c>
      <c r="H854" s="74"/>
      <c r="I854" s="84">
        <f t="shared" si="24"/>
        <v>6</v>
      </c>
    </row>
    <row r="855" spans="1:9" s="91" customFormat="1" ht="19.5" customHeight="1">
      <c r="A855" s="328">
        <f t="shared" si="25"/>
        <v>41917</v>
      </c>
      <c r="B855" s="327" t="s">
        <v>757</v>
      </c>
      <c r="C855" s="324">
        <v>41917</v>
      </c>
      <c r="D855" s="325" t="s">
        <v>735</v>
      </c>
      <c r="E855" s="353" t="s">
        <v>165</v>
      </c>
      <c r="F855" s="326" t="s">
        <v>694</v>
      </c>
      <c r="G855" s="74"/>
      <c r="H855" s="344">
        <v>92956000</v>
      </c>
      <c r="I855" s="84">
        <f t="shared" si="24"/>
        <v>10</v>
      </c>
    </row>
    <row r="856" spans="1:9" s="91" customFormat="1" ht="19.5" customHeight="1">
      <c r="A856" s="328">
        <f t="shared" si="25"/>
        <v>41943</v>
      </c>
      <c r="B856" s="345" t="s">
        <v>754</v>
      </c>
      <c r="C856" s="324">
        <v>41943</v>
      </c>
      <c r="D856" s="325" t="s">
        <v>700</v>
      </c>
      <c r="E856" s="353" t="s">
        <v>165</v>
      </c>
      <c r="F856" s="326" t="s">
        <v>701</v>
      </c>
      <c r="G856" s="74">
        <v>92956000</v>
      </c>
      <c r="H856" s="74"/>
      <c r="I856" s="84">
        <f t="shared" si="24"/>
        <v>10</v>
      </c>
    </row>
    <row r="857" spans="1:9" s="91" customFormat="1" ht="19.5" customHeight="1">
      <c r="A857" s="328">
        <f t="shared" si="25"/>
        <v>41649</v>
      </c>
      <c r="B857" s="351" t="s">
        <v>758</v>
      </c>
      <c r="C857" s="328">
        <v>41649</v>
      </c>
      <c r="D857" s="330" t="s">
        <v>698</v>
      </c>
      <c r="E857" s="353" t="s">
        <v>79</v>
      </c>
      <c r="F857" s="331" t="s">
        <v>694</v>
      </c>
      <c r="G857" s="83"/>
      <c r="H857" s="70">
        <v>145548000</v>
      </c>
      <c r="I857" s="84">
        <f t="shared" si="24"/>
        <v>1</v>
      </c>
    </row>
    <row r="858" spans="1:9" s="91" customFormat="1" ht="19.5" customHeight="1">
      <c r="A858" s="328">
        <f t="shared" si="25"/>
        <v>41670</v>
      </c>
      <c r="B858" s="327" t="s">
        <v>699</v>
      </c>
      <c r="C858" s="324">
        <v>41670</v>
      </c>
      <c r="D858" s="325" t="s">
        <v>700</v>
      </c>
      <c r="E858" s="353" t="s">
        <v>79</v>
      </c>
      <c r="F858" s="331" t="s">
        <v>701</v>
      </c>
      <c r="G858" s="74">
        <v>145548000</v>
      </c>
      <c r="H858" s="74"/>
      <c r="I858" s="84">
        <f t="shared" si="24"/>
        <v>1</v>
      </c>
    </row>
    <row r="859" spans="1:9" s="91" customFormat="1" ht="19.5" customHeight="1">
      <c r="A859" s="328">
        <f t="shared" si="25"/>
        <v>41699</v>
      </c>
      <c r="B859" s="327" t="s">
        <v>727</v>
      </c>
      <c r="C859" s="324">
        <v>41699</v>
      </c>
      <c r="D859" s="325" t="s">
        <v>751</v>
      </c>
      <c r="E859" s="353" t="s">
        <v>79</v>
      </c>
      <c r="F859" s="331" t="s">
        <v>694</v>
      </c>
      <c r="G859" s="74"/>
      <c r="H859" s="74">
        <v>124464000</v>
      </c>
      <c r="I859" s="84">
        <f t="shared" si="24"/>
        <v>3</v>
      </c>
    </row>
    <row r="860" spans="1:9" s="91" customFormat="1" ht="19.5" customHeight="1">
      <c r="A860" s="328">
        <f t="shared" si="25"/>
        <v>41699</v>
      </c>
      <c r="B860" s="345" t="s">
        <v>695</v>
      </c>
      <c r="C860" s="324">
        <v>41699</v>
      </c>
      <c r="D860" s="325" t="s">
        <v>693</v>
      </c>
      <c r="E860" s="353" t="s">
        <v>79</v>
      </c>
      <c r="F860" s="331" t="s">
        <v>694</v>
      </c>
      <c r="G860" s="75"/>
      <c r="H860" s="74">
        <v>1200000</v>
      </c>
      <c r="I860" s="84">
        <f t="shared" si="24"/>
        <v>3</v>
      </c>
    </row>
    <row r="861" spans="1:9" s="91" customFormat="1" ht="19.5" customHeight="1">
      <c r="A861" s="328">
        <f t="shared" si="25"/>
        <v>41705</v>
      </c>
      <c r="B861" s="345" t="s">
        <v>729</v>
      </c>
      <c r="C861" s="324">
        <v>41705</v>
      </c>
      <c r="D861" s="325" t="s">
        <v>698</v>
      </c>
      <c r="E861" s="353" t="s">
        <v>79</v>
      </c>
      <c r="F861" s="331" t="s">
        <v>694</v>
      </c>
      <c r="G861" s="75"/>
      <c r="H861" s="74">
        <v>104965000</v>
      </c>
      <c r="I861" s="84">
        <f t="shared" si="24"/>
        <v>3</v>
      </c>
    </row>
    <row r="862" spans="1:9" s="91" customFormat="1" ht="19.5" customHeight="1">
      <c r="A862" s="328">
        <f t="shared" si="25"/>
        <v>41729</v>
      </c>
      <c r="B862" s="327" t="s">
        <v>707</v>
      </c>
      <c r="C862" s="324">
        <v>41729</v>
      </c>
      <c r="D862" s="325" t="s">
        <v>700</v>
      </c>
      <c r="E862" s="353" t="s">
        <v>79</v>
      </c>
      <c r="F862" s="331" t="s">
        <v>701</v>
      </c>
      <c r="G862" s="74">
        <v>230629000</v>
      </c>
      <c r="H862" s="74"/>
      <c r="I862" s="84">
        <f t="shared" si="24"/>
        <v>3</v>
      </c>
    </row>
    <row r="863" spans="1:9" s="91" customFormat="1" ht="19.5" customHeight="1">
      <c r="A863" s="328">
        <f t="shared" si="25"/>
        <v>41730</v>
      </c>
      <c r="B863" s="345" t="s">
        <v>714</v>
      </c>
      <c r="C863" s="324">
        <v>41730</v>
      </c>
      <c r="D863" s="325" t="s">
        <v>698</v>
      </c>
      <c r="E863" s="353" t="s">
        <v>79</v>
      </c>
      <c r="F863" s="331" t="s">
        <v>694</v>
      </c>
      <c r="G863" s="75"/>
      <c r="H863" s="74">
        <v>110000000</v>
      </c>
      <c r="I863" s="84">
        <f t="shared" si="24"/>
        <v>4</v>
      </c>
    </row>
    <row r="864" spans="1:9" s="91" customFormat="1" ht="19.5" customHeight="1">
      <c r="A864" s="328">
        <f t="shared" si="25"/>
        <v>41744</v>
      </c>
      <c r="B864" s="345" t="s">
        <v>729</v>
      </c>
      <c r="C864" s="324">
        <v>41744</v>
      </c>
      <c r="D864" s="325" t="s">
        <v>696</v>
      </c>
      <c r="E864" s="353" t="s">
        <v>79</v>
      </c>
      <c r="F864" s="331" t="s">
        <v>694</v>
      </c>
      <c r="G864" s="75"/>
      <c r="H864" s="74">
        <v>150592000</v>
      </c>
      <c r="I864" s="84">
        <f t="shared" si="24"/>
        <v>4</v>
      </c>
    </row>
    <row r="865" spans="1:9" s="91" customFormat="1" ht="19.5" customHeight="1">
      <c r="A865" s="328">
        <f t="shared" si="25"/>
        <v>41746</v>
      </c>
      <c r="B865" s="327" t="s">
        <v>758</v>
      </c>
      <c r="C865" s="324">
        <v>41746</v>
      </c>
      <c r="D865" s="325" t="s">
        <v>698</v>
      </c>
      <c r="E865" s="353" t="s">
        <v>79</v>
      </c>
      <c r="F865" s="331" t="s">
        <v>694</v>
      </c>
      <c r="G865" s="74"/>
      <c r="H865" s="74">
        <v>118800000</v>
      </c>
      <c r="I865" s="84">
        <f t="shared" si="24"/>
        <v>4</v>
      </c>
    </row>
    <row r="866" spans="1:9" s="91" customFormat="1" ht="19.5" customHeight="1">
      <c r="A866" s="328">
        <f t="shared" si="25"/>
        <v>41760</v>
      </c>
      <c r="B866" s="327" t="s">
        <v>714</v>
      </c>
      <c r="C866" s="324">
        <v>41760</v>
      </c>
      <c r="D866" s="325" t="s">
        <v>759</v>
      </c>
      <c r="E866" s="353" t="s">
        <v>79</v>
      </c>
      <c r="F866" s="331" t="s">
        <v>694</v>
      </c>
      <c r="G866" s="75"/>
      <c r="H866" s="74">
        <v>119960000</v>
      </c>
      <c r="I866" s="84">
        <f t="shared" si="24"/>
        <v>5</v>
      </c>
    </row>
    <row r="867" spans="1:9" s="91" customFormat="1" ht="19.5" customHeight="1">
      <c r="A867" s="328">
        <f t="shared" si="25"/>
        <v>41766</v>
      </c>
      <c r="B867" s="76" t="s">
        <v>757</v>
      </c>
      <c r="C867" s="324">
        <v>41766</v>
      </c>
      <c r="D867" s="325" t="s">
        <v>698</v>
      </c>
      <c r="E867" s="353" t="s">
        <v>79</v>
      </c>
      <c r="F867" s="331" t="s">
        <v>694</v>
      </c>
      <c r="G867" s="75"/>
      <c r="H867" s="74">
        <v>78259500</v>
      </c>
      <c r="I867" s="84">
        <f t="shared" si="24"/>
        <v>5</v>
      </c>
    </row>
    <row r="868" spans="1:9" s="91" customFormat="1" ht="19.5" customHeight="1">
      <c r="A868" s="328">
        <f t="shared" si="25"/>
        <v>41767</v>
      </c>
      <c r="B868" s="327" t="s">
        <v>708</v>
      </c>
      <c r="C868" s="324">
        <v>41767</v>
      </c>
      <c r="D868" s="325" t="s">
        <v>700</v>
      </c>
      <c r="E868" s="353" t="s">
        <v>79</v>
      </c>
      <c r="F868" s="331" t="s">
        <v>701</v>
      </c>
      <c r="G868" s="74">
        <v>379392000</v>
      </c>
      <c r="H868" s="74"/>
      <c r="I868" s="84">
        <f t="shared" si="24"/>
        <v>5</v>
      </c>
    </row>
    <row r="869" spans="1:9" s="91" customFormat="1" ht="19.5" customHeight="1">
      <c r="A869" s="328">
        <f t="shared" si="25"/>
        <v>41790</v>
      </c>
      <c r="B869" s="327" t="s">
        <v>760</v>
      </c>
      <c r="C869" s="324">
        <v>41790</v>
      </c>
      <c r="D869" s="325" t="s">
        <v>700</v>
      </c>
      <c r="E869" s="353" t="s">
        <v>79</v>
      </c>
      <c r="F869" s="331" t="s">
        <v>701</v>
      </c>
      <c r="G869" s="74">
        <v>198219500</v>
      </c>
      <c r="H869" s="74"/>
      <c r="I869" s="84">
        <f t="shared" si="24"/>
        <v>5</v>
      </c>
    </row>
    <row r="870" spans="1:9" s="91" customFormat="1" ht="19.5" customHeight="1">
      <c r="A870" s="328">
        <f t="shared" si="25"/>
        <v>41791</v>
      </c>
      <c r="B870" s="327" t="s">
        <v>714</v>
      </c>
      <c r="C870" s="324">
        <v>41791</v>
      </c>
      <c r="D870" s="325" t="s">
        <v>698</v>
      </c>
      <c r="E870" s="353" t="s">
        <v>79</v>
      </c>
      <c r="F870" s="331" t="s">
        <v>694</v>
      </c>
      <c r="G870" s="75"/>
      <c r="H870" s="74">
        <v>183960000</v>
      </c>
      <c r="I870" s="84">
        <f t="shared" ref="I870:I933" si="26">IF(A870&lt;&gt;"",MONTH(A870),"")</f>
        <v>6</v>
      </c>
    </row>
    <row r="871" spans="1:9" s="91" customFormat="1" ht="19.5" customHeight="1">
      <c r="A871" s="328">
        <f t="shared" si="25"/>
        <v>41809</v>
      </c>
      <c r="B871" s="327" t="s">
        <v>761</v>
      </c>
      <c r="C871" s="324">
        <v>41809</v>
      </c>
      <c r="D871" s="325" t="s">
        <v>698</v>
      </c>
      <c r="E871" s="353" t="s">
        <v>79</v>
      </c>
      <c r="F871" s="331" t="s">
        <v>694</v>
      </c>
      <c r="G871" s="75"/>
      <c r="H871" s="74">
        <v>118184000</v>
      </c>
      <c r="I871" s="84">
        <f t="shared" si="26"/>
        <v>6</v>
      </c>
    </row>
    <row r="872" spans="1:9" s="91" customFormat="1" ht="19.5" customHeight="1">
      <c r="A872" s="328">
        <f t="shared" si="25"/>
        <v>41815</v>
      </c>
      <c r="B872" s="324" t="s">
        <v>719</v>
      </c>
      <c r="C872" s="324">
        <v>41815</v>
      </c>
      <c r="D872" s="325" t="s">
        <v>751</v>
      </c>
      <c r="E872" s="353" t="s">
        <v>79</v>
      </c>
      <c r="F872" s="331" t="s">
        <v>694</v>
      </c>
      <c r="G872" s="74"/>
      <c r="H872" s="74">
        <v>148500000</v>
      </c>
      <c r="I872" s="84">
        <f t="shared" si="26"/>
        <v>6</v>
      </c>
    </row>
    <row r="873" spans="1:9" s="91" customFormat="1" ht="19.5" customHeight="1">
      <c r="A873" s="328">
        <f t="shared" si="25"/>
        <v>41820</v>
      </c>
      <c r="B873" s="327" t="s">
        <v>713</v>
      </c>
      <c r="C873" s="324">
        <v>41820</v>
      </c>
      <c r="D873" s="325" t="s">
        <v>700</v>
      </c>
      <c r="E873" s="353" t="s">
        <v>79</v>
      </c>
      <c r="F873" s="331" t="s">
        <v>701</v>
      </c>
      <c r="G873" s="74">
        <v>450644000</v>
      </c>
      <c r="H873" s="74"/>
      <c r="I873" s="84">
        <f t="shared" si="26"/>
        <v>6</v>
      </c>
    </row>
    <row r="874" spans="1:9" s="91" customFormat="1" ht="19.5" customHeight="1">
      <c r="A874" s="328">
        <f t="shared" si="25"/>
        <v>41840</v>
      </c>
      <c r="B874" s="327" t="s">
        <v>736</v>
      </c>
      <c r="C874" s="324">
        <v>41840</v>
      </c>
      <c r="D874" s="325" t="s">
        <v>698</v>
      </c>
      <c r="E874" s="353" t="s">
        <v>79</v>
      </c>
      <c r="F874" s="331" t="s">
        <v>694</v>
      </c>
      <c r="G874" s="75"/>
      <c r="H874" s="74">
        <v>134090000</v>
      </c>
      <c r="I874" s="84">
        <f t="shared" si="26"/>
        <v>7</v>
      </c>
    </row>
    <row r="875" spans="1:9" s="91" customFormat="1" ht="19.5" customHeight="1">
      <c r="A875" s="328">
        <f t="shared" si="25"/>
        <v>41851</v>
      </c>
      <c r="B875" s="327" t="s">
        <v>716</v>
      </c>
      <c r="C875" s="324">
        <v>41851</v>
      </c>
      <c r="D875" s="325" t="s">
        <v>700</v>
      </c>
      <c r="E875" s="353" t="s">
        <v>79</v>
      </c>
      <c r="F875" s="331" t="s">
        <v>701</v>
      </c>
      <c r="G875" s="74">
        <v>134090000</v>
      </c>
      <c r="H875" s="74"/>
      <c r="I875" s="84">
        <f t="shared" si="26"/>
        <v>7</v>
      </c>
    </row>
    <row r="876" spans="1:9" s="91" customFormat="1" ht="19.5" customHeight="1">
      <c r="A876" s="328">
        <f t="shared" si="25"/>
        <v>41892</v>
      </c>
      <c r="B876" s="345" t="s">
        <v>758</v>
      </c>
      <c r="C876" s="324">
        <v>41892</v>
      </c>
      <c r="D876" s="325" t="s">
        <v>696</v>
      </c>
      <c r="E876" s="353" t="s">
        <v>79</v>
      </c>
      <c r="F876" s="326" t="s">
        <v>694</v>
      </c>
      <c r="G876" s="75"/>
      <c r="H876" s="74">
        <v>170820000</v>
      </c>
      <c r="I876" s="84">
        <f t="shared" si="26"/>
        <v>9</v>
      </c>
    </row>
    <row r="877" spans="1:9" s="91" customFormat="1" ht="19.5" customHeight="1">
      <c r="A877" s="328">
        <f t="shared" si="25"/>
        <v>41901</v>
      </c>
      <c r="B877" s="324" t="s">
        <v>762</v>
      </c>
      <c r="C877" s="324">
        <v>41901</v>
      </c>
      <c r="D877" s="325" t="s">
        <v>696</v>
      </c>
      <c r="E877" s="353" t="s">
        <v>79</v>
      </c>
      <c r="F877" s="326" t="s">
        <v>694</v>
      </c>
      <c r="G877" s="74"/>
      <c r="H877" s="74">
        <v>181220000</v>
      </c>
      <c r="I877" s="84">
        <f t="shared" si="26"/>
        <v>9</v>
      </c>
    </row>
    <row r="878" spans="1:9" s="91" customFormat="1" ht="19.5" customHeight="1">
      <c r="A878" s="328">
        <f t="shared" si="25"/>
        <v>41912</v>
      </c>
      <c r="B878" s="327" t="s">
        <v>720</v>
      </c>
      <c r="C878" s="324">
        <v>41912</v>
      </c>
      <c r="D878" s="325" t="s">
        <v>700</v>
      </c>
      <c r="E878" s="353" t="s">
        <v>79</v>
      </c>
      <c r="F878" s="326" t="s">
        <v>701</v>
      </c>
      <c r="G878" s="74">
        <v>352040000</v>
      </c>
      <c r="H878" s="74"/>
      <c r="I878" s="84">
        <f t="shared" si="26"/>
        <v>9</v>
      </c>
    </row>
    <row r="879" spans="1:9" s="91" customFormat="1" ht="19.5" customHeight="1">
      <c r="A879" s="328">
        <f t="shared" si="25"/>
        <v>41927</v>
      </c>
      <c r="B879" s="345" t="s">
        <v>711</v>
      </c>
      <c r="C879" s="324">
        <v>41927</v>
      </c>
      <c r="D879" s="325" t="s">
        <v>696</v>
      </c>
      <c r="E879" s="353" t="s">
        <v>79</v>
      </c>
      <c r="F879" s="326" t="s">
        <v>694</v>
      </c>
      <c r="G879" s="75"/>
      <c r="H879" s="74">
        <v>144820000</v>
      </c>
      <c r="I879" s="84">
        <f t="shared" si="26"/>
        <v>10</v>
      </c>
    </row>
    <row r="880" spans="1:9" s="91" customFormat="1" ht="19.5" customHeight="1">
      <c r="A880" s="328">
        <f t="shared" si="25"/>
        <v>41943</v>
      </c>
      <c r="B880" s="327" t="s">
        <v>723</v>
      </c>
      <c r="C880" s="324">
        <v>41943</v>
      </c>
      <c r="D880" s="325" t="s">
        <v>700</v>
      </c>
      <c r="E880" s="353" t="s">
        <v>79</v>
      </c>
      <c r="F880" s="326" t="s">
        <v>701</v>
      </c>
      <c r="G880" s="74">
        <v>144820000</v>
      </c>
      <c r="H880" s="74"/>
      <c r="I880" s="84">
        <f t="shared" si="26"/>
        <v>10</v>
      </c>
    </row>
    <row r="881" spans="1:9" s="91" customFormat="1" ht="19.5" customHeight="1">
      <c r="A881" s="328">
        <f t="shared" si="25"/>
        <v>41981</v>
      </c>
      <c r="B881" s="345" t="s">
        <v>697</v>
      </c>
      <c r="C881" s="324">
        <v>41981</v>
      </c>
      <c r="D881" s="325" t="s">
        <v>696</v>
      </c>
      <c r="E881" s="353" t="s">
        <v>79</v>
      </c>
      <c r="F881" s="326" t="s">
        <v>694</v>
      </c>
      <c r="G881" s="75"/>
      <c r="H881" s="74">
        <v>174980000</v>
      </c>
      <c r="I881" s="84">
        <f t="shared" si="26"/>
        <v>12</v>
      </c>
    </row>
    <row r="882" spans="1:9" s="91" customFormat="1" ht="19.5" customHeight="1">
      <c r="A882" s="328">
        <f t="shared" si="25"/>
        <v>41983</v>
      </c>
      <c r="B882" s="345" t="s">
        <v>728</v>
      </c>
      <c r="C882" s="324">
        <v>41983</v>
      </c>
      <c r="D882" s="325" t="s">
        <v>698</v>
      </c>
      <c r="E882" s="353" t="s">
        <v>79</v>
      </c>
      <c r="F882" s="326" t="s">
        <v>694</v>
      </c>
      <c r="G882" s="75"/>
      <c r="H882" s="74">
        <v>156465000</v>
      </c>
      <c r="I882" s="84">
        <f t="shared" si="26"/>
        <v>12</v>
      </c>
    </row>
    <row r="883" spans="1:9" s="91" customFormat="1" ht="19.5" customHeight="1">
      <c r="A883" s="328">
        <f t="shared" si="25"/>
        <v>41993</v>
      </c>
      <c r="B883" s="345" t="s">
        <v>722</v>
      </c>
      <c r="C883" s="324">
        <v>41993</v>
      </c>
      <c r="D883" s="325" t="s">
        <v>696</v>
      </c>
      <c r="E883" s="353" t="s">
        <v>79</v>
      </c>
      <c r="F883" s="326" t="s">
        <v>694</v>
      </c>
      <c r="G883" s="75"/>
      <c r="H883" s="74">
        <v>139854000</v>
      </c>
      <c r="I883" s="84">
        <f t="shared" si="26"/>
        <v>12</v>
      </c>
    </row>
    <row r="884" spans="1:9" s="91" customFormat="1" ht="19.5" customHeight="1">
      <c r="A884" s="328">
        <f t="shared" si="25"/>
        <v>42004</v>
      </c>
      <c r="B884" s="327" t="s">
        <v>726</v>
      </c>
      <c r="C884" s="324">
        <v>42004</v>
      </c>
      <c r="D884" s="325" t="s">
        <v>700</v>
      </c>
      <c r="E884" s="353" t="s">
        <v>79</v>
      </c>
      <c r="F884" s="326" t="s">
        <v>701</v>
      </c>
      <c r="G884" s="74">
        <v>471299000</v>
      </c>
      <c r="H884" s="74"/>
      <c r="I884" s="84">
        <f t="shared" si="26"/>
        <v>12</v>
      </c>
    </row>
    <row r="885" spans="1:9" s="91" customFormat="1" ht="19.5" customHeight="1">
      <c r="A885" s="328">
        <f t="shared" si="25"/>
        <v>41643</v>
      </c>
      <c r="B885" s="328" t="s">
        <v>733</v>
      </c>
      <c r="C885" s="328">
        <v>41643</v>
      </c>
      <c r="D885" s="330" t="s">
        <v>693</v>
      </c>
      <c r="E885" s="353" t="s">
        <v>334</v>
      </c>
      <c r="F885" s="331" t="s">
        <v>694</v>
      </c>
      <c r="G885" s="70"/>
      <c r="H885" s="74">
        <v>83865000</v>
      </c>
      <c r="I885" s="84">
        <f t="shared" si="26"/>
        <v>1</v>
      </c>
    </row>
    <row r="886" spans="1:9" s="91" customFormat="1" ht="19.5" customHeight="1">
      <c r="A886" s="328">
        <f t="shared" si="25"/>
        <v>41667</v>
      </c>
      <c r="B886" s="76" t="s">
        <v>763</v>
      </c>
      <c r="C886" s="324">
        <v>41667</v>
      </c>
      <c r="D886" s="325" t="s">
        <v>698</v>
      </c>
      <c r="E886" s="353" t="s">
        <v>334</v>
      </c>
      <c r="F886" s="331" t="s">
        <v>694</v>
      </c>
      <c r="G886" s="74"/>
      <c r="H886" s="344">
        <v>131274000</v>
      </c>
      <c r="I886" s="84">
        <f t="shared" si="26"/>
        <v>1</v>
      </c>
    </row>
    <row r="887" spans="1:9" s="91" customFormat="1" ht="19.5" customHeight="1">
      <c r="A887" s="328">
        <f t="shared" si="25"/>
        <v>41670</v>
      </c>
      <c r="B887" s="327" t="s">
        <v>699</v>
      </c>
      <c r="C887" s="324">
        <v>41670</v>
      </c>
      <c r="D887" s="325" t="s">
        <v>700</v>
      </c>
      <c r="E887" s="353" t="s">
        <v>334</v>
      </c>
      <c r="F887" s="331" t="s">
        <v>701</v>
      </c>
      <c r="G887" s="74">
        <v>215139000</v>
      </c>
      <c r="H887" s="74"/>
      <c r="I887" s="84">
        <f t="shared" si="26"/>
        <v>1</v>
      </c>
    </row>
    <row r="888" spans="1:9" s="91" customFormat="1" ht="19.5" customHeight="1">
      <c r="A888" s="328">
        <f t="shared" si="25"/>
        <v>41796</v>
      </c>
      <c r="B888" s="345" t="s">
        <v>728</v>
      </c>
      <c r="C888" s="324">
        <v>41796</v>
      </c>
      <c r="D888" s="325" t="s">
        <v>698</v>
      </c>
      <c r="E888" s="353" t="s">
        <v>334</v>
      </c>
      <c r="F888" s="331" t="s">
        <v>694</v>
      </c>
      <c r="G888" s="74"/>
      <c r="H888" s="344">
        <v>195300000</v>
      </c>
      <c r="I888" s="84">
        <f t="shared" si="26"/>
        <v>6</v>
      </c>
    </row>
    <row r="889" spans="1:9" s="91" customFormat="1" ht="19.5" customHeight="1">
      <c r="A889" s="328">
        <f t="shared" si="25"/>
        <v>41813</v>
      </c>
      <c r="B889" s="345" t="s">
        <v>706</v>
      </c>
      <c r="C889" s="324">
        <v>41813</v>
      </c>
      <c r="D889" s="325" t="s">
        <v>698</v>
      </c>
      <c r="E889" s="353" t="s">
        <v>334</v>
      </c>
      <c r="F889" s="331" t="s">
        <v>694</v>
      </c>
      <c r="G889" s="74"/>
      <c r="H889" s="344">
        <v>114291000</v>
      </c>
      <c r="I889" s="84">
        <f t="shared" si="26"/>
        <v>6</v>
      </c>
    </row>
    <row r="890" spans="1:9" s="91" customFormat="1" ht="19.5" customHeight="1">
      <c r="A890" s="328">
        <f t="shared" si="25"/>
        <v>41820</v>
      </c>
      <c r="B890" s="327" t="s">
        <v>713</v>
      </c>
      <c r="C890" s="324">
        <v>41820</v>
      </c>
      <c r="D890" s="325" t="s">
        <v>700</v>
      </c>
      <c r="E890" s="353" t="s">
        <v>334</v>
      </c>
      <c r="F890" s="331" t="s">
        <v>701</v>
      </c>
      <c r="G890" s="74">
        <v>309591000</v>
      </c>
      <c r="H890" s="74"/>
      <c r="I890" s="84">
        <f t="shared" si="26"/>
        <v>6</v>
      </c>
    </row>
    <row r="891" spans="1:9" s="91" customFormat="1" ht="19.5" customHeight="1">
      <c r="A891" s="328">
        <f t="shared" si="25"/>
        <v>41839</v>
      </c>
      <c r="B891" s="327" t="s">
        <v>721</v>
      </c>
      <c r="C891" s="324">
        <v>41839</v>
      </c>
      <c r="D891" s="325" t="s">
        <v>696</v>
      </c>
      <c r="E891" s="353" t="s">
        <v>334</v>
      </c>
      <c r="F891" s="331" t="s">
        <v>694</v>
      </c>
      <c r="G891" s="74"/>
      <c r="H891" s="74">
        <v>132028000</v>
      </c>
      <c r="I891" s="84">
        <f t="shared" si="26"/>
        <v>7</v>
      </c>
    </row>
    <row r="892" spans="1:9" s="91" customFormat="1" ht="19.5" customHeight="1">
      <c r="A892" s="328">
        <f t="shared" si="25"/>
        <v>41851</v>
      </c>
      <c r="B892" s="327" t="s">
        <v>716</v>
      </c>
      <c r="C892" s="324">
        <v>41851</v>
      </c>
      <c r="D892" s="325" t="s">
        <v>700</v>
      </c>
      <c r="E892" s="353" t="s">
        <v>334</v>
      </c>
      <c r="F892" s="331" t="s">
        <v>701</v>
      </c>
      <c r="G892" s="74">
        <v>132028000</v>
      </c>
      <c r="H892" s="74"/>
      <c r="I892" s="84">
        <f t="shared" si="26"/>
        <v>7</v>
      </c>
    </row>
    <row r="893" spans="1:9" s="91" customFormat="1" ht="19.5" customHeight="1">
      <c r="A893" s="328">
        <f t="shared" si="25"/>
        <v>41893</v>
      </c>
      <c r="B893" s="327" t="s">
        <v>748</v>
      </c>
      <c r="C893" s="324">
        <v>41893</v>
      </c>
      <c r="D893" s="325" t="s">
        <v>696</v>
      </c>
      <c r="E893" s="353" t="s">
        <v>334</v>
      </c>
      <c r="F893" s="326" t="s">
        <v>694</v>
      </c>
      <c r="G893" s="74"/>
      <c r="H893" s="74">
        <v>166738000</v>
      </c>
      <c r="I893" s="84">
        <f t="shared" si="26"/>
        <v>9</v>
      </c>
    </row>
    <row r="894" spans="1:9" s="91" customFormat="1" ht="19.5" customHeight="1">
      <c r="A894" s="328">
        <f t="shared" si="25"/>
        <v>41912</v>
      </c>
      <c r="B894" s="327" t="s">
        <v>720</v>
      </c>
      <c r="C894" s="324">
        <v>41912</v>
      </c>
      <c r="D894" s="325" t="s">
        <v>700</v>
      </c>
      <c r="E894" s="353" t="s">
        <v>334</v>
      </c>
      <c r="F894" s="326" t="s">
        <v>701</v>
      </c>
      <c r="G894" s="74">
        <v>166738000</v>
      </c>
      <c r="H894" s="74"/>
      <c r="I894" s="84">
        <f t="shared" si="26"/>
        <v>9</v>
      </c>
    </row>
    <row r="895" spans="1:9" s="91" customFormat="1" ht="19.5" customHeight="1">
      <c r="A895" s="328">
        <f t="shared" si="25"/>
        <v>41932</v>
      </c>
      <c r="B895" s="76" t="s">
        <v>764</v>
      </c>
      <c r="C895" s="324">
        <v>41932</v>
      </c>
      <c r="D895" s="325" t="s">
        <v>696</v>
      </c>
      <c r="E895" s="353" t="s">
        <v>334</v>
      </c>
      <c r="F895" s="326" t="s">
        <v>694</v>
      </c>
      <c r="G895" s="74"/>
      <c r="H895" s="74">
        <v>151320000</v>
      </c>
      <c r="I895" s="84">
        <f t="shared" si="26"/>
        <v>10</v>
      </c>
    </row>
    <row r="896" spans="1:9" s="91" customFormat="1" ht="19.5" customHeight="1">
      <c r="A896" s="328">
        <f t="shared" si="25"/>
        <v>41943</v>
      </c>
      <c r="B896" s="327" t="s">
        <v>723</v>
      </c>
      <c r="C896" s="324">
        <v>41943</v>
      </c>
      <c r="D896" s="325" t="s">
        <v>700</v>
      </c>
      <c r="E896" s="353" t="s">
        <v>334</v>
      </c>
      <c r="F896" s="326" t="s">
        <v>701</v>
      </c>
      <c r="G896" s="74">
        <v>151320000</v>
      </c>
      <c r="H896" s="74"/>
      <c r="I896" s="84">
        <f t="shared" si="26"/>
        <v>10</v>
      </c>
    </row>
    <row r="897" spans="1:9" s="91" customFormat="1" ht="19.5" customHeight="1">
      <c r="A897" s="328">
        <f t="shared" si="25"/>
        <v>41986</v>
      </c>
      <c r="B897" s="341" t="s">
        <v>729</v>
      </c>
      <c r="C897" s="334">
        <v>41986</v>
      </c>
      <c r="D897" s="325" t="s">
        <v>696</v>
      </c>
      <c r="E897" s="353" t="s">
        <v>334</v>
      </c>
      <c r="F897" s="326" t="s">
        <v>694</v>
      </c>
      <c r="G897" s="74"/>
      <c r="H897" s="78">
        <v>177060000</v>
      </c>
      <c r="I897" s="84">
        <f t="shared" si="26"/>
        <v>12</v>
      </c>
    </row>
    <row r="898" spans="1:9" s="91" customFormat="1" ht="19.5" customHeight="1">
      <c r="A898" s="328">
        <f t="shared" si="25"/>
        <v>42004</v>
      </c>
      <c r="B898" s="335" t="s">
        <v>726</v>
      </c>
      <c r="C898" s="334">
        <v>42004</v>
      </c>
      <c r="D898" s="325" t="s">
        <v>700</v>
      </c>
      <c r="E898" s="353" t="s">
        <v>334</v>
      </c>
      <c r="F898" s="326" t="s">
        <v>701</v>
      </c>
      <c r="G898" s="78">
        <v>177060000</v>
      </c>
      <c r="H898" s="78"/>
      <c r="I898" s="84">
        <f t="shared" si="26"/>
        <v>12</v>
      </c>
    </row>
    <row r="899" spans="1:9" s="91" customFormat="1" ht="19.5" customHeight="1">
      <c r="A899" s="328">
        <f t="shared" ref="A899:A906" si="27">C899</f>
        <v>41713</v>
      </c>
      <c r="B899" s="328" t="s">
        <v>765</v>
      </c>
      <c r="C899" s="328">
        <v>41713</v>
      </c>
      <c r="D899" s="330" t="s">
        <v>698</v>
      </c>
      <c r="E899" s="353" t="s">
        <v>80</v>
      </c>
      <c r="F899" s="331" t="s">
        <v>694</v>
      </c>
      <c r="G899" s="70"/>
      <c r="H899" s="344">
        <v>100450000</v>
      </c>
      <c r="I899" s="84">
        <f t="shared" si="26"/>
        <v>3</v>
      </c>
    </row>
    <row r="900" spans="1:9" s="91" customFormat="1" ht="19.5" customHeight="1">
      <c r="A900" s="328">
        <f t="shared" si="27"/>
        <v>41735</v>
      </c>
      <c r="B900" s="327" t="s">
        <v>742</v>
      </c>
      <c r="C900" s="324">
        <v>41735</v>
      </c>
      <c r="D900" s="325" t="s">
        <v>700</v>
      </c>
      <c r="E900" s="353" t="s">
        <v>80</v>
      </c>
      <c r="F900" s="331" t="s">
        <v>701</v>
      </c>
      <c r="G900" s="74">
        <v>100450000</v>
      </c>
      <c r="H900" s="74"/>
      <c r="I900" s="84">
        <f t="shared" si="26"/>
        <v>4</v>
      </c>
    </row>
    <row r="901" spans="1:9" s="91" customFormat="1" ht="19.5" customHeight="1">
      <c r="A901" s="328">
        <f t="shared" si="27"/>
        <v>41768</v>
      </c>
      <c r="B901" s="327" t="s">
        <v>732</v>
      </c>
      <c r="C901" s="324">
        <v>41768</v>
      </c>
      <c r="D901" s="325" t="s">
        <v>759</v>
      </c>
      <c r="E901" s="353" t="s">
        <v>80</v>
      </c>
      <c r="F901" s="326" t="s">
        <v>694</v>
      </c>
      <c r="G901" s="74"/>
      <c r="H901" s="344">
        <v>111520000</v>
      </c>
      <c r="I901" s="84">
        <f t="shared" si="26"/>
        <v>5</v>
      </c>
    </row>
    <row r="902" spans="1:9" s="91" customFormat="1" ht="19.5" customHeight="1">
      <c r="A902" s="328">
        <f t="shared" si="27"/>
        <v>41790</v>
      </c>
      <c r="B902" s="76" t="s">
        <v>746</v>
      </c>
      <c r="C902" s="324">
        <v>41790</v>
      </c>
      <c r="D902" s="325" t="s">
        <v>700</v>
      </c>
      <c r="E902" s="353" t="s">
        <v>80</v>
      </c>
      <c r="F902" s="326" t="s">
        <v>701</v>
      </c>
      <c r="G902" s="74">
        <v>111520000</v>
      </c>
      <c r="H902" s="74"/>
      <c r="I902" s="84">
        <f t="shared" si="26"/>
        <v>5</v>
      </c>
    </row>
    <row r="903" spans="1:9" s="91" customFormat="1" ht="19.5" customHeight="1">
      <c r="A903" s="328">
        <f t="shared" si="27"/>
        <v>41713</v>
      </c>
      <c r="B903" s="343" t="s">
        <v>711</v>
      </c>
      <c r="C903" s="328">
        <v>41713</v>
      </c>
      <c r="D903" s="330" t="s">
        <v>698</v>
      </c>
      <c r="E903" s="353" t="s">
        <v>81</v>
      </c>
      <c r="F903" s="331" t="s">
        <v>694</v>
      </c>
      <c r="G903" s="70"/>
      <c r="H903" s="344">
        <v>96582500</v>
      </c>
      <c r="I903" s="84">
        <f t="shared" si="26"/>
        <v>3</v>
      </c>
    </row>
    <row r="904" spans="1:9" s="91" customFormat="1" ht="19.5" customHeight="1">
      <c r="A904" s="328">
        <f t="shared" si="27"/>
        <v>41735</v>
      </c>
      <c r="B904" s="327" t="s">
        <v>742</v>
      </c>
      <c r="C904" s="328">
        <v>41735</v>
      </c>
      <c r="D904" s="330" t="s">
        <v>700</v>
      </c>
      <c r="E904" s="353" t="s">
        <v>81</v>
      </c>
      <c r="F904" s="331" t="s">
        <v>701</v>
      </c>
      <c r="G904" s="344">
        <v>96582500</v>
      </c>
      <c r="H904" s="74"/>
      <c r="I904" s="84">
        <f t="shared" si="26"/>
        <v>4</v>
      </c>
    </row>
    <row r="905" spans="1:9" s="91" customFormat="1" ht="19.5" customHeight="1">
      <c r="A905" s="328">
        <f t="shared" si="27"/>
        <v>41768</v>
      </c>
      <c r="B905" s="343" t="s">
        <v>758</v>
      </c>
      <c r="C905" s="324">
        <v>41768</v>
      </c>
      <c r="D905" s="325" t="s">
        <v>759</v>
      </c>
      <c r="E905" s="353" t="s">
        <v>81</v>
      </c>
      <c r="F905" s="326" t="s">
        <v>694</v>
      </c>
      <c r="G905" s="74"/>
      <c r="H905" s="344">
        <v>110380000</v>
      </c>
      <c r="I905" s="84">
        <f t="shared" si="26"/>
        <v>5</v>
      </c>
    </row>
    <row r="906" spans="1:9" s="91" customFormat="1" ht="19.5" customHeight="1">
      <c r="A906" s="328">
        <f t="shared" si="27"/>
        <v>41790</v>
      </c>
      <c r="B906" s="76" t="s">
        <v>746</v>
      </c>
      <c r="C906" s="324">
        <v>41790</v>
      </c>
      <c r="D906" s="325" t="s">
        <v>700</v>
      </c>
      <c r="E906" s="353" t="s">
        <v>81</v>
      </c>
      <c r="F906" s="326" t="s">
        <v>701</v>
      </c>
      <c r="G906" s="344">
        <v>110380000</v>
      </c>
      <c r="H906" s="74"/>
      <c r="I906" s="84">
        <f t="shared" si="26"/>
        <v>5</v>
      </c>
    </row>
    <row r="907" spans="1:9" s="91" customFormat="1" ht="19.5" customHeight="1">
      <c r="A907" s="328">
        <f t="shared" ref="A907:A1161" si="28">C907</f>
        <v>41675</v>
      </c>
      <c r="B907" s="343" t="s">
        <v>733</v>
      </c>
      <c r="C907" s="328">
        <v>41675</v>
      </c>
      <c r="D907" s="330" t="s">
        <v>766</v>
      </c>
      <c r="E907" s="353" t="s">
        <v>82</v>
      </c>
      <c r="F907" s="331" t="s">
        <v>694</v>
      </c>
      <c r="G907" s="70"/>
      <c r="H907" s="344">
        <v>158629000</v>
      </c>
      <c r="I907" s="84">
        <f t="shared" si="26"/>
        <v>2</v>
      </c>
    </row>
    <row r="908" spans="1:9" s="91" customFormat="1" ht="19.5" customHeight="1">
      <c r="A908" s="328">
        <f t="shared" si="28"/>
        <v>41698</v>
      </c>
      <c r="B908" s="327" t="s">
        <v>739</v>
      </c>
      <c r="C908" s="328">
        <v>41698</v>
      </c>
      <c r="D908" s="330" t="s">
        <v>700</v>
      </c>
      <c r="E908" s="353" t="s">
        <v>82</v>
      </c>
      <c r="F908" s="331" t="s">
        <v>701</v>
      </c>
      <c r="G908" s="74">
        <v>158629000</v>
      </c>
      <c r="H908" s="74"/>
      <c r="I908" s="84">
        <f t="shared" si="26"/>
        <v>2</v>
      </c>
    </row>
    <row r="909" spans="1:9" s="91" customFormat="1" ht="19.5" customHeight="1">
      <c r="A909" s="328">
        <f t="shared" si="28"/>
        <v>41715</v>
      </c>
      <c r="B909" s="343" t="s">
        <v>736</v>
      </c>
      <c r="C909" s="328">
        <v>41715</v>
      </c>
      <c r="D909" s="330" t="s">
        <v>766</v>
      </c>
      <c r="E909" s="353" t="s">
        <v>82</v>
      </c>
      <c r="F909" s="331" t="s">
        <v>694</v>
      </c>
      <c r="G909" s="74"/>
      <c r="H909" s="344">
        <v>78025000</v>
      </c>
      <c r="I909" s="84">
        <f t="shared" si="26"/>
        <v>3</v>
      </c>
    </row>
    <row r="910" spans="1:9" s="91" customFormat="1" ht="19.5" customHeight="1">
      <c r="A910" s="328">
        <f t="shared" si="28"/>
        <v>41718</v>
      </c>
      <c r="B910" s="343" t="s">
        <v>767</v>
      </c>
      <c r="C910" s="328">
        <v>41718</v>
      </c>
      <c r="D910" s="330" t="s">
        <v>766</v>
      </c>
      <c r="E910" s="353" t="s">
        <v>82</v>
      </c>
      <c r="F910" s="331" t="s">
        <v>694</v>
      </c>
      <c r="G910" s="74"/>
      <c r="H910" s="344">
        <v>152640000</v>
      </c>
      <c r="I910" s="84">
        <f t="shared" si="26"/>
        <v>3</v>
      </c>
    </row>
    <row r="911" spans="1:9" s="91" customFormat="1" ht="19.5" customHeight="1">
      <c r="A911" s="328">
        <f t="shared" si="28"/>
        <v>41718</v>
      </c>
      <c r="B911" s="343" t="s">
        <v>712</v>
      </c>
      <c r="C911" s="328">
        <v>41718</v>
      </c>
      <c r="D911" s="330" t="s">
        <v>698</v>
      </c>
      <c r="E911" s="353" t="s">
        <v>82</v>
      </c>
      <c r="F911" s="331" t="s">
        <v>694</v>
      </c>
      <c r="G911" s="74"/>
      <c r="H911" s="344">
        <v>162580000</v>
      </c>
      <c r="I911" s="84">
        <f t="shared" si="26"/>
        <v>3</v>
      </c>
    </row>
    <row r="912" spans="1:9" s="91" customFormat="1" ht="19.5" customHeight="1">
      <c r="A912" s="328">
        <f t="shared" si="28"/>
        <v>41721</v>
      </c>
      <c r="B912" s="343" t="s">
        <v>768</v>
      </c>
      <c r="C912" s="328">
        <v>41721</v>
      </c>
      <c r="D912" s="330" t="s">
        <v>766</v>
      </c>
      <c r="E912" s="353" t="s">
        <v>82</v>
      </c>
      <c r="F912" s="331" t="s">
        <v>694</v>
      </c>
      <c r="G912" s="74"/>
      <c r="H912" s="344">
        <v>178557000</v>
      </c>
      <c r="I912" s="84">
        <f t="shared" si="26"/>
        <v>3</v>
      </c>
    </row>
    <row r="913" spans="1:9" s="91" customFormat="1" ht="19.5" customHeight="1">
      <c r="A913" s="328">
        <f t="shared" si="28"/>
        <v>41735</v>
      </c>
      <c r="B913" s="327" t="s">
        <v>742</v>
      </c>
      <c r="C913" s="328">
        <v>41735</v>
      </c>
      <c r="D913" s="330" t="s">
        <v>700</v>
      </c>
      <c r="E913" s="353" t="s">
        <v>82</v>
      </c>
      <c r="F913" s="331" t="s">
        <v>701</v>
      </c>
      <c r="G913" s="74">
        <v>571802000</v>
      </c>
      <c r="H913" s="74"/>
      <c r="I913" s="84">
        <f t="shared" si="26"/>
        <v>4</v>
      </c>
    </row>
    <row r="914" spans="1:9" s="91" customFormat="1" ht="19.5" customHeight="1">
      <c r="A914" s="328">
        <f t="shared" si="28"/>
        <v>41741</v>
      </c>
      <c r="B914" s="343" t="s">
        <v>769</v>
      </c>
      <c r="C914" s="328">
        <v>41741</v>
      </c>
      <c r="D914" s="330" t="s">
        <v>766</v>
      </c>
      <c r="E914" s="353" t="s">
        <v>82</v>
      </c>
      <c r="F914" s="331" t="s">
        <v>694</v>
      </c>
      <c r="G914" s="74"/>
      <c r="H914" s="344">
        <v>133639500</v>
      </c>
      <c r="I914" s="84">
        <f t="shared" si="26"/>
        <v>4</v>
      </c>
    </row>
    <row r="915" spans="1:9" s="91" customFormat="1" ht="19.5" customHeight="1">
      <c r="A915" s="328">
        <f t="shared" si="28"/>
        <v>41775</v>
      </c>
      <c r="B915" s="327" t="s">
        <v>745</v>
      </c>
      <c r="C915" s="328">
        <v>41775</v>
      </c>
      <c r="D915" s="330" t="s">
        <v>700</v>
      </c>
      <c r="E915" s="353" t="s">
        <v>82</v>
      </c>
      <c r="F915" s="331" t="s">
        <v>701</v>
      </c>
      <c r="G915" s="74">
        <v>133639500</v>
      </c>
      <c r="H915" s="74"/>
      <c r="I915" s="84">
        <f t="shared" si="26"/>
        <v>5</v>
      </c>
    </row>
    <row r="916" spans="1:9" s="91" customFormat="1" ht="19.5" customHeight="1">
      <c r="A916" s="328">
        <f t="shared" si="28"/>
        <v>41825</v>
      </c>
      <c r="B916" s="343" t="s">
        <v>703</v>
      </c>
      <c r="C916" s="328">
        <v>41825</v>
      </c>
      <c r="D916" s="330" t="s">
        <v>766</v>
      </c>
      <c r="E916" s="353" t="s">
        <v>82</v>
      </c>
      <c r="F916" s="331" t="s">
        <v>694</v>
      </c>
      <c r="G916" s="74"/>
      <c r="H916" s="344">
        <v>180465000</v>
      </c>
      <c r="I916" s="84">
        <f t="shared" si="26"/>
        <v>7</v>
      </c>
    </row>
    <row r="917" spans="1:9" s="91" customFormat="1" ht="19.5" customHeight="1">
      <c r="A917" s="328">
        <f t="shared" si="28"/>
        <v>41827</v>
      </c>
      <c r="B917" s="343" t="s">
        <v>709</v>
      </c>
      <c r="C917" s="328">
        <v>41827</v>
      </c>
      <c r="D917" s="330" t="s">
        <v>766</v>
      </c>
      <c r="E917" s="353" t="s">
        <v>82</v>
      </c>
      <c r="F917" s="331" t="s">
        <v>694</v>
      </c>
      <c r="G917" s="74"/>
      <c r="H917" s="344">
        <v>157145000</v>
      </c>
      <c r="I917" s="84">
        <f t="shared" si="26"/>
        <v>7</v>
      </c>
    </row>
    <row r="918" spans="1:9" s="91" customFormat="1" ht="19.5" customHeight="1">
      <c r="A918" s="328">
        <f t="shared" si="28"/>
        <v>41851</v>
      </c>
      <c r="B918" s="327" t="s">
        <v>749</v>
      </c>
      <c r="C918" s="328">
        <v>41851</v>
      </c>
      <c r="D918" s="330" t="s">
        <v>700</v>
      </c>
      <c r="E918" s="353" t="s">
        <v>82</v>
      </c>
      <c r="F918" s="331" t="s">
        <v>701</v>
      </c>
      <c r="G918" s="74">
        <v>337610000</v>
      </c>
      <c r="H918" s="74"/>
      <c r="I918" s="84">
        <f t="shared" si="26"/>
        <v>7</v>
      </c>
    </row>
    <row r="919" spans="1:9" s="91" customFormat="1" ht="19.5" customHeight="1">
      <c r="A919" s="328">
        <f t="shared" si="28"/>
        <v>41858</v>
      </c>
      <c r="B919" s="343" t="s">
        <v>709</v>
      </c>
      <c r="C919" s="328">
        <v>41858</v>
      </c>
      <c r="D919" s="330" t="s">
        <v>766</v>
      </c>
      <c r="E919" s="353" t="s">
        <v>82</v>
      </c>
      <c r="F919" s="331" t="s">
        <v>694</v>
      </c>
      <c r="G919" s="74"/>
      <c r="H919" s="344">
        <v>150652500</v>
      </c>
      <c r="I919" s="84">
        <f t="shared" si="26"/>
        <v>8</v>
      </c>
    </row>
    <row r="920" spans="1:9" s="91" customFormat="1" ht="19.5" customHeight="1">
      <c r="A920" s="328">
        <f t="shared" si="28"/>
        <v>41882</v>
      </c>
      <c r="B920" s="327" t="s">
        <v>770</v>
      </c>
      <c r="C920" s="324">
        <v>41882</v>
      </c>
      <c r="D920" s="325" t="s">
        <v>700</v>
      </c>
      <c r="E920" s="353" t="s">
        <v>82</v>
      </c>
      <c r="F920" s="326" t="s">
        <v>701</v>
      </c>
      <c r="G920" s="74">
        <v>150652500</v>
      </c>
      <c r="H920" s="74"/>
      <c r="I920" s="84">
        <f t="shared" si="26"/>
        <v>8</v>
      </c>
    </row>
    <row r="921" spans="1:9" s="91" customFormat="1" ht="19.5" customHeight="1">
      <c r="A921" s="328">
        <f t="shared" si="28"/>
        <v>41947</v>
      </c>
      <c r="B921" s="343" t="s">
        <v>709</v>
      </c>
      <c r="C921" s="324">
        <v>41947</v>
      </c>
      <c r="D921" s="325" t="s">
        <v>766</v>
      </c>
      <c r="E921" s="353" t="s">
        <v>82</v>
      </c>
      <c r="F921" s="326" t="s">
        <v>694</v>
      </c>
      <c r="G921" s="74"/>
      <c r="H921" s="344">
        <v>178365000</v>
      </c>
      <c r="I921" s="84">
        <f t="shared" si="26"/>
        <v>11</v>
      </c>
    </row>
    <row r="922" spans="1:9" s="91" customFormat="1" ht="19.5" customHeight="1">
      <c r="A922" s="328">
        <f t="shared" si="28"/>
        <v>41973</v>
      </c>
      <c r="B922" s="327" t="s">
        <v>756</v>
      </c>
      <c r="C922" s="324">
        <v>41973</v>
      </c>
      <c r="D922" s="325" t="s">
        <v>700</v>
      </c>
      <c r="E922" s="353" t="s">
        <v>82</v>
      </c>
      <c r="F922" s="326" t="s">
        <v>701</v>
      </c>
      <c r="G922" s="74">
        <v>178365000</v>
      </c>
      <c r="H922" s="74"/>
      <c r="I922" s="84">
        <f t="shared" si="26"/>
        <v>11</v>
      </c>
    </row>
    <row r="923" spans="1:9" s="91" customFormat="1" ht="19.5" customHeight="1">
      <c r="A923" s="328">
        <f t="shared" si="28"/>
        <v>41990</v>
      </c>
      <c r="B923" s="343" t="s">
        <v>752</v>
      </c>
      <c r="C923" s="324">
        <v>41990</v>
      </c>
      <c r="D923" s="325" t="s">
        <v>766</v>
      </c>
      <c r="E923" s="353" t="s">
        <v>82</v>
      </c>
      <c r="F923" s="326" t="s">
        <v>694</v>
      </c>
      <c r="G923" s="74"/>
      <c r="H923" s="344">
        <v>162445000</v>
      </c>
      <c r="I923" s="84">
        <f t="shared" si="26"/>
        <v>12</v>
      </c>
    </row>
    <row r="924" spans="1:9" s="91" customFormat="1" ht="19.5" customHeight="1">
      <c r="A924" s="328">
        <f t="shared" si="28"/>
        <v>41992</v>
      </c>
      <c r="B924" s="343" t="s">
        <v>724</v>
      </c>
      <c r="C924" s="324">
        <v>41992</v>
      </c>
      <c r="D924" s="325" t="s">
        <v>766</v>
      </c>
      <c r="E924" s="353" t="s">
        <v>82</v>
      </c>
      <c r="F924" s="326" t="s">
        <v>694</v>
      </c>
      <c r="G924" s="74"/>
      <c r="H924" s="344">
        <v>154230000</v>
      </c>
      <c r="I924" s="84">
        <f t="shared" si="26"/>
        <v>12</v>
      </c>
    </row>
    <row r="925" spans="1:9" s="91" customFormat="1" ht="19.5" customHeight="1">
      <c r="A925" s="328">
        <f t="shared" si="28"/>
        <v>41994</v>
      </c>
      <c r="B925" s="343" t="s">
        <v>771</v>
      </c>
      <c r="C925" s="324">
        <v>41994</v>
      </c>
      <c r="D925" s="325" t="s">
        <v>766</v>
      </c>
      <c r="E925" s="353" t="s">
        <v>82</v>
      </c>
      <c r="F925" s="326" t="s">
        <v>694</v>
      </c>
      <c r="G925" s="74"/>
      <c r="H925" s="344">
        <v>183115000</v>
      </c>
      <c r="I925" s="84">
        <f t="shared" si="26"/>
        <v>12</v>
      </c>
    </row>
    <row r="926" spans="1:9" s="91" customFormat="1" ht="19.5" customHeight="1">
      <c r="A926" s="328">
        <f t="shared" si="28"/>
        <v>42004</v>
      </c>
      <c r="B926" s="327" t="s">
        <v>772</v>
      </c>
      <c r="C926" s="324">
        <v>42004</v>
      </c>
      <c r="D926" s="325" t="s">
        <v>700</v>
      </c>
      <c r="E926" s="353" t="s">
        <v>82</v>
      </c>
      <c r="F926" s="326" t="s">
        <v>701</v>
      </c>
      <c r="G926" s="74">
        <v>499790000</v>
      </c>
      <c r="H926" s="74"/>
      <c r="I926" s="84">
        <f t="shared" si="26"/>
        <v>12</v>
      </c>
    </row>
    <row r="927" spans="1:9" s="91" customFormat="1" ht="19.5" customHeight="1">
      <c r="A927" s="328">
        <f t="shared" si="28"/>
        <v>41654</v>
      </c>
      <c r="B927" s="343" t="s">
        <v>752</v>
      </c>
      <c r="C927" s="328">
        <v>41654</v>
      </c>
      <c r="D927" s="330" t="s">
        <v>698</v>
      </c>
      <c r="E927" s="353" t="s">
        <v>335</v>
      </c>
      <c r="F927" s="331" t="s">
        <v>694</v>
      </c>
      <c r="G927" s="70"/>
      <c r="H927" s="344">
        <v>149448000</v>
      </c>
      <c r="I927" s="84">
        <f t="shared" si="26"/>
        <v>1</v>
      </c>
    </row>
    <row r="928" spans="1:9" s="91" customFormat="1" ht="19.5" customHeight="1">
      <c r="A928" s="328">
        <f t="shared" si="28"/>
        <v>41666</v>
      </c>
      <c r="B928" s="343" t="s">
        <v>741</v>
      </c>
      <c r="C928" s="324">
        <v>41666</v>
      </c>
      <c r="D928" s="330" t="s">
        <v>696</v>
      </c>
      <c r="E928" s="353" t="s">
        <v>335</v>
      </c>
      <c r="F928" s="331" t="s">
        <v>694</v>
      </c>
      <c r="G928" s="74"/>
      <c r="H928" s="344">
        <v>120312000</v>
      </c>
      <c r="I928" s="84">
        <f t="shared" si="26"/>
        <v>1</v>
      </c>
    </row>
    <row r="929" spans="1:9" s="91" customFormat="1" ht="19.5" customHeight="1">
      <c r="A929" s="328">
        <f t="shared" si="28"/>
        <v>41668</v>
      </c>
      <c r="B929" s="343" t="s">
        <v>773</v>
      </c>
      <c r="C929" s="328">
        <v>41668</v>
      </c>
      <c r="D929" s="330" t="s">
        <v>696</v>
      </c>
      <c r="E929" s="353" t="s">
        <v>335</v>
      </c>
      <c r="F929" s="331" t="s">
        <v>694</v>
      </c>
      <c r="G929" s="74"/>
      <c r="H929" s="344">
        <v>120912000</v>
      </c>
      <c r="I929" s="84">
        <f t="shared" si="26"/>
        <v>1</v>
      </c>
    </row>
    <row r="930" spans="1:9" s="91" customFormat="1" ht="19.5" customHeight="1">
      <c r="A930" s="328">
        <f t="shared" si="28"/>
        <v>41670</v>
      </c>
      <c r="B930" s="345" t="s">
        <v>738</v>
      </c>
      <c r="C930" s="328">
        <v>41670</v>
      </c>
      <c r="D930" s="330" t="s">
        <v>700</v>
      </c>
      <c r="E930" s="353" t="s">
        <v>335</v>
      </c>
      <c r="F930" s="331" t="s">
        <v>701</v>
      </c>
      <c r="G930" s="74">
        <v>390672000</v>
      </c>
      <c r="H930" s="74"/>
      <c r="I930" s="84">
        <f t="shared" si="26"/>
        <v>1</v>
      </c>
    </row>
    <row r="931" spans="1:9" s="91" customFormat="1" ht="19.5" customHeight="1">
      <c r="A931" s="328">
        <f t="shared" si="28"/>
        <v>41771</v>
      </c>
      <c r="B931" s="343" t="s">
        <v>748</v>
      </c>
      <c r="C931" s="328">
        <v>41771</v>
      </c>
      <c r="D931" s="330" t="s">
        <v>698</v>
      </c>
      <c r="E931" s="353" t="s">
        <v>335</v>
      </c>
      <c r="F931" s="331" t="s">
        <v>694</v>
      </c>
      <c r="G931" s="74"/>
      <c r="H931" s="344">
        <v>86583000</v>
      </c>
      <c r="I931" s="84">
        <f t="shared" si="26"/>
        <v>5</v>
      </c>
    </row>
    <row r="932" spans="1:9" s="91" customFormat="1" ht="19.5" customHeight="1">
      <c r="A932" s="328">
        <f t="shared" si="28"/>
        <v>41790</v>
      </c>
      <c r="B932" s="345" t="s">
        <v>746</v>
      </c>
      <c r="C932" s="328">
        <v>41790</v>
      </c>
      <c r="D932" s="330" t="s">
        <v>700</v>
      </c>
      <c r="E932" s="353" t="s">
        <v>335</v>
      </c>
      <c r="F932" s="331" t="s">
        <v>701</v>
      </c>
      <c r="G932" s="74">
        <v>86583000</v>
      </c>
      <c r="H932" s="74"/>
      <c r="I932" s="84">
        <f t="shared" si="26"/>
        <v>5</v>
      </c>
    </row>
    <row r="933" spans="1:9" s="91" customFormat="1" ht="19.5" customHeight="1">
      <c r="A933" s="328">
        <f t="shared" si="28"/>
        <v>41799</v>
      </c>
      <c r="B933" s="343" t="s">
        <v>733</v>
      </c>
      <c r="C933" s="324">
        <v>41799</v>
      </c>
      <c r="D933" s="325" t="s">
        <v>698</v>
      </c>
      <c r="E933" s="353" t="s">
        <v>335</v>
      </c>
      <c r="F933" s="326" t="s">
        <v>694</v>
      </c>
      <c r="G933" s="74"/>
      <c r="H933" s="344">
        <v>179480000</v>
      </c>
      <c r="I933" s="84">
        <f t="shared" si="26"/>
        <v>6</v>
      </c>
    </row>
    <row r="934" spans="1:9" s="91" customFormat="1" ht="19.5" customHeight="1">
      <c r="A934" s="328">
        <f t="shared" si="28"/>
        <v>41818</v>
      </c>
      <c r="B934" s="343" t="s">
        <v>705</v>
      </c>
      <c r="C934" s="324">
        <v>41818</v>
      </c>
      <c r="D934" s="325" t="s">
        <v>698</v>
      </c>
      <c r="E934" s="353" t="s">
        <v>335</v>
      </c>
      <c r="F934" s="326" t="s">
        <v>107</v>
      </c>
      <c r="G934" s="74"/>
      <c r="H934" s="344">
        <v>117181000</v>
      </c>
      <c r="I934" s="84">
        <f t="shared" ref="I934:I1430" si="29">IF(A934&lt;&gt;"",MONTH(A934),"")</f>
        <v>6</v>
      </c>
    </row>
    <row r="935" spans="1:9" s="91" customFormat="1" ht="19.5" customHeight="1">
      <c r="A935" s="328">
        <f t="shared" si="28"/>
        <v>41820</v>
      </c>
      <c r="B935" s="345" t="s">
        <v>747</v>
      </c>
      <c r="C935" s="324">
        <v>41820</v>
      </c>
      <c r="D935" s="325" t="s">
        <v>700</v>
      </c>
      <c r="E935" s="353" t="s">
        <v>335</v>
      </c>
      <c r="F935" s="326" t="s">
        <v>701</v>
      </c>
      <c r="G935" s="74">
        <v>296661000</v>
      </c>
      <c r="H935" s="74"/>
      <c r="I935" s="84">
        <f t="shared" si="29"/>
        <v>6</v>
      </c>
    </row>
    <row r="936" spans="1:9" s="91" customFormat="1" ht="19.5" customHeight="1">
      <c r="A936" s="328">
        <f t="shared" si="28"/>
        <v>41708</v>
      </c>
      <c r="B936" s="343" t="s">
        <v>719</v>
      </c>
      <c r="C936" s="328">
        <v>41708</v>
      </c>
      <c r="D936" s="330" t="s">
        <v>698</v>
      </c>
      <c r="E936" s="353" t="s">
        <v>83</v>
      </c>
      <c r="F936" s="331" t="s">
        <v>694</v>
      </c>
      <c r="G936" s="70"/>
      <c r="H936" s="344">
        <v>104667500</v>
      </c>
      <c r="I936" s="84">
        <f t="shared" si="29"/>
        <v>3</v>
      </c>
    </row>
    <row r="937" spans="1:9" s="91" customFormat="1" ht="19.5" customHeight="1">
      <c r="A937" s="328">
        <f t="shared" si="28"/>
        <v>41729</v>
      </c>
      <c r="B937" s="327" t="s">
        <v>707</v>
      </c>
      <c r="C937" s="328">
        <v>41729</v>
      </c>
      <c r="D937" s="330" t="s">
        <v>700</v>
      </c>
      <c r="E937" s="353" t="s">
        <v>83</v>
      </c>
      <c r="F937" s="331" t="s">
        <v>701</v>
      </c>
      <c r="G937" s="74">
        <v>104667500</v>
      </c>
      <c r="H937" s="74"/>
      <c r="I937" s="84">
        <f t="shared" si="29"/>
        <v>3</v>
      </c>
    </row>
    <row r="938" spans="1:9" s="91" customFormat="1" ht="19.5" customHeight="1">
      <c r="A938" s="328">
        <f t="shared" si="28"/>
        <v>41760</v>
      </c>
      <c r="B938" s="343" t="s">
        <v>702</v>
      </c>
      <c r="C938" s="328">
        <v>41760</v>
      </c>
      <c r="D938" s="330" t="s">
        <v>698</v>
      </c>
      <c r="E938" s="353" t="s">
        <v>83</v>
      </c>
      <c r="F938" s="331" t="s">
        <v>694</v>
      </c>
      <c r="G938" s="74"/>
      <c r="H938" s="344">
        <v>92783000</v>
      </c>
      <c r="I938" s="84">
        <f t="shared" si="29"/>
        <v>5</v>
      </c>
    </row>
    <row r="939" spans="1:9" s="91" customFormat="1" ht="19.5" customHeight="1">
      <c r="A939" s="328">
        <f t="shared" si="28"/>
        <v>41764</v>
      </c>
      <c r="B939" s="343" t="s">
        <v>717</v>
      </c>
      <c r="C939" s="328">
        <v>41764</v>
      </c>
      <c r="D939" s="330" t="s">
        <v>759</v>
      </c>
      <c r="E939" s="353" t="s">
        <v>83</v>
      </c>
      <c r="F939" s="331" t="s">
        <v>694</v>
      </c>
      <c r="G939" s="74"/>
      <c r="H939" s="344">
        <v>119620000</v>
      </c>
      <c r="I939" s="84">
        <f t="shared" si="29"/>
        <v>5</v>
      </c>
    </row>
    <row r="940" spans="1:9" s="91" customFormat="1" ht="19.5" customHeight="1">
      <c r="A940" s="328">
        <f t="shared" si="28"/>
        <v>41790</v>
      </c>
      <c r="B940" s="327" t="s">
        <v>760</v>
      </c>
      <c r="C940" s="328">
        <v>41790</v>
      </c>
      <c r="D940" s="330" t="s">
        <v>700</v>
      </c>
      <c r="E940" s="353" t="s">
        <v>83</v>
      </c>
      <c r="F940" s="331" t="s">
        <v>701</v>
      </c>
      <c r="G940" s="74">
        <v>212403000</v>
      </c>
      <c r="H940" s="74"/>
      <c r="I940" s="84">
        <f t="shared" si="29"/>
        <v>5</v>
      </c>
    </row>
    <row r="941" spans="1:9" s="91" customFormat="1" ht="19.5" customHeight="1">
      <c r="A941" s="328">
        <f t="shared" si="28"/>
        <v>41821</v>
      </c>
      <c r="B941" s="343" t="s">
        <v>727</v>
      </c>
      <c r="C941" s="328">
        <v>41821</v>
      </c>
      <c r="D941" s="330" t="s">
        <v>693</v>
      </c>
      <c r="E941" s="353" t="s">
        <v>83</v>
      </c>
      <c r="F941" s="331" t="s">
        <v>694</v>
      </c>
      <c r="G941" s="74"/>
      <c r="H941" s="344">
        <v>76560000</v>
      </c>
      <c r="I941" s="84">
        <f t="shared" si="29"/>
        <v>7</v>
      </c>
    </row>
    <row r="942" spans="1:9" s="91" customFormat="1" ht="19.5" customHeight="1">
      <c r="A942" s="328">
        <f t="shared" si="28"/>
        <v>41851</v>
      </c>
      <c r="B942" s="327" t="s">
        <v>716</v>
      </c>
      <c r="C942" s="324">
        <v>41851</v>
      </c>
      <c r="D942" s="325" t="s">
        <v>700</v>
      </c>
      <c r="E942" s="353" t="s">
        <v>83</v>
      </c>
      <c r="F942" s="326" t="s">
        <v>701</v>
      </c>
      <c r="G942" s="74">
        <v>76560000</v>
      </c>
      <c r="H942" s="74"/>
      <c r="I942" s="84">
        <f t="shared" si="29"/>
        <v>7</v>
      </c>
    </row>
    <row r="943" spans="1:9" s="91" customFormat="1" ht="19.5" customHeight="1">
      <c r="A943" s="328">
        <f t="shared" si="28"/>
        <v>41852</v>
      </c>
      <c r="B943" s="343" t="s">
        <v>697</v>
      </c>
      <c r="C943" s="324">
        <v>41852</v>
      </c>
      <c r="D943" s="325" t="s">
        <v>693</v>
      </c>
      <c r="E943" s="353" t="s">
        <v>83</v>
      </c>
      <c r="F943" s="326" t="s">
        <v>694</v>
      </c>
      <c r="G943" s="74"/>
      <c r="H943" s="344">
        <v>76095000</v>
      </c>
      <c r="I943" s="84">
        <f t="shared" si="29"/>
        <v>8</v>
      </c>
    </row>
    <row r="944" spans="1:9" s="91" customFormat="1" ht="19.5" customHeight="1">
      <c r="A944" s="328">
        <f t="shared" si="28"/>
        <v>41882</v>
      </c>
      <c r="B944" s="327" t="s">
        <v>718</v>
      </c>
      <c r="C944" s="324">
        <v>41882</v>
      </c>
      <c r="D944" s="325" t="s">
        <v>700</v>
      </c>
      <c r="E944" s="353" t="s">
        <v>83</v>
      </c>
      <c r="F944" s="326" t="s">
        <v>701</v>
      </c>
      <c r="G944" s="74">
        <v>76095000</v>
      </c>
      <c r="H944" s="74"/>
      <c r="I944" s="84">
        <f t="shared" si="29"/>
        <v>8</v>
      </c>
    </row>
    <row r="945" spans="1:9" s="91" customFormat="1" ht="19.5" customHeight="1">
      <c r="A945" s="328">
        <f t="shared" si="28"/>
        <v>41960</v>
      </c>
      <c r="B945" s="343" t="s">
        <v>734</v>
      </c>
      <c r="C945" s="324">
        <v>41960</v>
      </c>
      <c r="D945" s="325" t="s">
        <v>693</v>
      </c>
      <c r="E945" s="353" t="s">
        <v>83</v>
      </c>
      <c r="F945" s="326" t="s">
        <v>694</v>
      </c>
      <c r="G945" s="74"/>
      <c r="H945" s="344">
        <v>83305500</v>
      </c>
      <c r="I945" s="84">
        <f t="shared" si="29"/>
        <v>11</v>
      </c>
    </row>
    <row r="946" spans="1:9" s="91" customFormat="1" ht="19.5" customHeight="1">
      <c r="A946" s="328">
        <f t="shared" si="28"/>
        <v>41973</v>
      </c>
      <c r="B946" s="327" t="s">
        <v>725</v>
      </c>
      <c r="C946" s="324">
        <v>41973</v>
      </c>
      <c r="D946" s="325" t="s">
        <v>700</v>
      </c>
      <c r="E946" s="353" t="s">
        <v>83</v>
      </c>
      <c r="F946" s="326" t="s">
        <v>701</v>
      </c>
      <c r="G946" s="74">
        <v>83305500</v>
      </c>
      <c r="H946" s="74"/>
      <c r="I946" s="84">
        <f t="shared" si="29"/>
        <v>11</v>
      </c>
    </row>
    <row r="947" spans="1:9" s="91" customFormat="1" ht="19.5" customHeight="1">
      <c r="A947" s="328">
        <f t="shared" si="28"/>
        <v>41644</v>
      </c>
      <c r="B947" s="343" t="s">
        <v>750</v>
      </c>
      <c r="C947" s="328">
        <v>41644</v>
      </c>
      <c r="D947" s="330" t="s">
        <v>766</v>
      </c>
      <c r="E947" s="353" t="s">
        <v>336</v>
      </c>
      <c r="F947" s="331" t="s">
        <v>694</v>
      </c>
      <c r="G947" s="70"/>
      <c r="H947" s="344">
        <v>158205000</v>
      </c>
      <c r="I947" s="84">
        <f t="shared" si="29"/>
        <v>1</v>
      </c>
    </row>
    <row r="948" spans="1:9" s="91" customFormat="1" ht="19.5" customHeight="1">
      <c r="A948" s="328">
        <f t="shared" si="28"/>
        <v>41664</v>
      </c>
      <c r="B948" s="343" t="s">
        <v>734</v>
      </c>
      <c r="C948" s="328">
        <v>41664</v>
      </c>
      <c r="D948" s="330" t="s">
        <v>766</v>
      </c>
      <c r="E948" s="353" t="s">
        <v>336</v>
      </c>
      <c r="F948" s="331" t="s">
        <v>694</v>
      </c>
      <c r="G948" s="74"/>
      <c r="H948" s="344">
        <v>158470000</v>
      </c>
      <c r="I948" s="84"/>
    </row>
    <row r="949" spans="1:9" s="91" customFormat="1" ht="19.5" customHeight="1">
      <c r="A949" s="328">
        <f t="shared" si="28"/>
        <v>41670</v>
      </c>
      <c r="B949" s="327" t="s">
        <v>738</v>
      </c>
      <c r="C949" s="328">
        <v>41670</v>
      </c>
      <c r="D949" s="330" t="s">
        <v>700</v>
      </c>
      <c r="E949" s="353" t="s">
        <v>336</v>
      </c>
      <c r="F949" s="331" t="s">
        <v>701</v>
      </c>
      <c r="G949" s="74">
        <v>316675000</v>
      </c>
      <c r="H949" s="74"/>
      <c r="I949" s="84"/>
    </row>
    <row r="950" spans="1:9" s="91" customFormat="1" ht="19.5" customHeight="1">
      <c r="A950" s="328">
        <f t="shared" si="28"/>
        <v>41671</v>
      </c>
      <c r="B950" s="343" t="s">
        <v>714</v>
      </c>
      <c r="C950" s="328">
        <v>41671</v>
      </c>
      <c r="D950" s="330" t="s">
        <v>766</v>
      </c>
      <c r="E950" s="353" t="s">
        <v>336</v>
      </c>
      <c r="F950" s="331" t="s">
        <v>694</v>
      </c>
      <c r="G950" s="74"/>
      <c r="H950" s="344">
        <v>173310000</v>
      </c>
      <c r="I950" s="84"/>
    </row>
    <row r="951" spans="1:9" s="91" customFormat="1" ht="19.5" customHeight="1">
      <c r="A951" s="328">
        <f t="shared" si="28"/>
        <v>41698</v>
      </c>
      <c r="B951" s="327" t="s">
        <v>739</v>
      </c>
      <c r="C951" s="328">
        <v>41698</v>
      </c>
      <c r="D951" s="330" t="s">
        <v>700</v>
      </c>
      <c r="E951" s="353" t="s">
        <v>336</v>
      </c>
      <c r="F951" s="331" t="s">
        <v>701</v>
      </c>
      <c r="G951" s="74">
        <v>173310000</v>
      </c>
      <c r="H951" s="74"/>
      <c r="I951" s="84"/>
    </row>
    <row r="952" spans="1:9" s="91" customFormat="1" ht="19.5" customHeight="1">
      <c r="A952" s="328">
        <f t="shared" si="28"/>
        <v>41709</v>
      </c>
      <c r="B952" s="343" t="s">
        <v>761</v>
      </c>
      <c r="C952" s="328">
        <v>41709</v>
      </c>
      <c r="D952" s="330" t="s">
        <v>766</v>
      </c>
      <c r="E952" s="353" t="s">
        <v>336</v>
      </c>
      <c r="F952" s="331" t="s">
        <v>694</v>
      </c>
      <c r="G952" s="74"/>
      <c r="H952" s="344">
        <v>72375000</v>
      </c>
      <c r="I952" s="84"/>
    </row>
    <row r="953" spans="1:9" s="91" customFormat="1" ht="19.5" customHeight="1">
      <c r="A953" s="328">
        <f t="shared" si="28"/>
        <v>41718</v>
      </c>
      <c r="B953" s="343" t="s">
        <v>773</v>
      </c>
      <c r="C953" s="328">
        <v>41718</v>
      </c>
      <c r="D953" s="330" t="s">
        <v>766</v>
      </c>
      <c r="E953" s="353" t="s">
        <v>336</v>
      </c>
      <c r="F953" s="331" t="s">
        <v>694</v>
      </c>
      <c r="G953" s="74"/>
      <c r="H953" s="344">
        <v>153435000</v>
      </c>
      <c r="I953" s="84"/>
    </row>
    <row r="954" spans="1:9" s="91" customFormat="1" ht="19.5" customHeight="1">
      <c r="A954" s="328">
        <f t="shared" si="28"/>
        <v>41721</v>
      </c>
      <c r="B954" s="343" t="s">
        <v>774</v>
      </c>
      <c r="C954" s="328">
        <v>41721</v>
      </c>
      <c r="D954" s="330" t="s">
        <v>766</v>
      </c>
      <c r="E954" s="353" t="s">
        <v>336</v>
      </c>
      <c r="F954" s="331" t="s">
        <v>694</v>
      </c>
      <c r="G954" s="74"/>
      <c r="H954" s="344">
        <v>153541000</v>
      </c>
      <c r="I954" s="84"/>
    </row>
    <row r="955" spans="1:9" s="91" customFormat="1" ht="19.5" customHeight="1">
      <c r="A955" s="328">
        <f t="shared" si="28"/>
        <v>41735</v>
      </c>
      <c r="B955" s="327" t="s">
        <v>742</v>
      </c>
      <c r="C955" s="328">
        <v>41735</v>
      </c>
      <c r="D955" s="330" t="s">
        <v>700</v>
      </c>
      <c r="E955" s="353" t="s">
        <v>336</v>
      </c>
      <c r="F955" s="331" t="s">
        <v>701</v>
      </c>
      <c r="G955" s="74">
        <v>379351000</v>
      </c>
      <c r="H955" s="74"/>
      <c r="I955" s="84"/>
    </row>
    <row r="956" spans="1:9" s="91" customFormat="1" ht="19.5" customHeight="1">
      <c r="A956" s="328">
        <f t="shared" si="28"/>
        <v>41741</v>
      </c>
      <c r="B956" s="343" t="s">
        <v>709</v>
      </c>
      <c r="C956" s="328">
        <v>41741</v>
      </c>
      <c r="D956" s="330" t="s">
        <v>766</v>
      </c>
      <c r="E956" s="353" t="s">
        <v>336</v>
      </c>
      <c r="F956" s="331" t="s">
        <v>694</v>
      </c>
      <c r="G956" s="74"/>
      <c r="H956" s="344">
        <v>159477000</v>
      </c>
      <c r="I956" s="84"/>
    </row>
    <row r="957" spans="1:9" s="91" customFormat="1" ht="19.5" customHeight="1">
      <c r="A957" s="328">
        <f t="shared" si="28"/>
        <v>41748</v>
      </c>
      <c r="B957" s="343" t="s">
        <v>755</v>
      </c>
      <c r="C957" s="328">
        <v>41748</v>
      </c>
      <c r="D957" s="330" t="s">
        <v>766</v>
      </c>
      <c r="E957" s="353" t="s">
        <v>336</v>
      </c>
      <c r="F957" s="331" t="s">
        <v>694</v>
      </c>
      <c r="G957" s="74"/>
      <c r="H957" s="344">
        <v>137243500</v>
      </c>
      <c r="I957" s="84"/>
    </row>
    <row r="958" spans="1:9" s="91" customFormat="1" ht="19.5" customHeight="1">
      <c r="A958" s="328">
        <f t="shared" si="28"/>
        <v>41775</v>
      </c>
      <c r="B958" s="327" t="s">
        <v>745</v>
      </c>
      <c r="C958" s="328">
        <v>41775</v>
      </c>
      <c r="D958" s="330" t="s">
        <v>700</v>
      </c>
      <c r="E958" s="353" t="s">
        <v>336</v>
      </c>
      <c r="F958" s="331" t="s">
        <v>701</v>
      </c>
      <c r="G958" s="74">
        <v>296720500</v>
      </c>
      <c r="H958" s="74"/>
      <c r="I958" s="84"/>
    </row>
    <row r="959" spans="1:9" s="91" customFormat="1" ht="19.5" customHeight="1">
      <c r="A959" s="328">
        <f t="shared" si="28"/>
        <v>41825</v>
      </c>
      <c r="B959" s="343" t="s">
        <v>717</v>
      </c>
      <c r="C959" s="328">
        <v>41825</v>
      </c>
      <c r="D959" s="330" t="s">
        <v>766</v>
      </c>
      <c r="E959" s="353" t="s">
        <v>336</v>
      </c>
      <c r="F959" s="331" t="s">
        <v>694</v>
      </c>
      <c r="G959" s="74"/>
      <c r="H959" s="344">
        <v>143444500</v>
      </c>
      <c r="I959" s="84"/>
    </row>
    <row r="960" spans="1:9" s="91" customFormat="1" ht="19.5" customHeight="1">
      <c r="A960" s="328">
        <f t="shared" si="28"/>
        <v>41827</v>
      </c>
      <c r="B960" s="343" t="s">
        <v>729</v>
      </c>
      <c r="C960" s="328">
        <v>41827</v>
      </c>
      <c r="D960" s="330" t="s">
        <v>766</v>
      </c>
      <c r="E960" s="353" t="s">
        <v>336</v>
      </c>
      <c r="F960" s="331" t="s">
        <v>694</v>
      </c>
      <c r="G960" s="74"/>
      <c r="H960" s="344">
        <v>153514500</v>
      </c>
      <c r="I960" s="84"/>
    </row>
    <row r="961" spans="1:9" s="91" customFormat="1" ht="19.5" customHeight="1">
      <c r="A961" s="328">
        <f t="shared" si="28"/>
        <v>41835</v>
      </c>
      <c r="B961" s="343" t="s">
        <v>740</v>
      </c>
      <c r="C961" s="328">
        <v>41835</v>
      </c>
      <c r="D961" s="330" t="s">
        <v>766</v>
      </c>
      <c r="E961" s="353" t="s">
        <v>336</v>
      </c>
      <c r="F961" s="331" t="s">
        <v>694</v>
      </c>
      <c r="G961" s="74"/>
      <c r="H961" s="344">
        <v>179670000</v>
      </c>
      <c r="I961" s="84"/>
    </row>
    <row r="962" spans="1:9" s="91" customFormat="1" ht="19.5" customHeight="1">
      <c r="A962" s="328">
        <f t="shared" si="28"/>
        <v>41851</v>
      </c>
      <c r="B962" s="327" t="s">
        <v>749</v>
      </c>
      <c r="C962" s="328">
        <v>41851</v>
      </c>
      <c r="D962" s="330" t="s">
        <v>700</v>
      </c>
      <c r="E962" s="353" t="s">
        <v>336</v>
      </c>
      <c r="F962" s="331" t="s">
        <v>701</v>
      </c>
      <c r="G962" s="74">
        <v>476629000</v>
      </c>
      <c r="H962" s="74"/>
      <c r="I962" s="84"/>
    </row>
    <row r="963" spans="1:9" s="91" customFormat="1" ht="19.5" customHeight="1">
      <c r="A963" s="328">
        <f t="shared" si="28"/>
        <v>41887</v>
      </c>
      <c r="B963" s="343" t="s">
        <v>703</v>
      </c>
      <c r="C963" s="324">
        <v>41887</v>
      </c>
      <c r="D963" s="325" t="s">
        <v>766</v>
      </c>
      <c r="E963" s="353" t="s">
        <v>336</v>
      </c>
      <c r="F963" s="326" t="s">
        <v>694</v>
      </c>
      <c r="G963" s="74"/>
      <c r="H963" s="344">
        <v>130380000</v>
      </c>
      <c r="I963" s="84"/>
    </row>
    <row r="964" spans="1:9" s="91" customFormat="1" ht="19.5" customHeight="1">
      <c r="A964" s="328">
        <f t="shared" si="28"/>
        <v>41912</v>
      </c>
      <c r="B964" s="327" t="s">
        <v>753</v>
      </c>
      <c r="C964" s="324">
        <v>41912</v>
      </c>
      <c r="D964" s="325" t="s">
        <v>700</v>
      </c>
      <c r="E964" s="353" t="s">
        <v>336</v>
      </c>
      <c r="F964" s="326" t="s">
        <v>701</v>
      </c>
      <c r="G964" s="74">
        <v>130380000</v>
      </c>
      <c r="H964" s="74"/>
      <c r="I964" s="84"/>
    </row>
    <row r="965" spans="1:9" s="91" customFormat="1" ht="19.5" customHeight="1">
      <c r="A965" s="328">
        <f t="shared" si="28"/>
        <v>41952</v>
      </c>
      <c r="B965" s="343" t="s">
        <v>744</v>
      </c>
      <c r="C965" s="324">
        <v>41952</v>
      </c>
      <c r="D965" s="325" t="s">
        <v>766</v>
      </c>
      <c r="E965" s="353" t="s">
        <v>336</v>
      </c>
      <c r="F965" s="326" t="s">
        <v>694</v>
      </c>
      <c r="G965" s="74"/>
      <c r="H965" s="344">
        <v>188100000</v>
      </c>
      <c r="I965" s="84"/>
    </row>
    <row r="966" spans="1:9" s="91" customFormat="1" ht="19.5" customHeight="1">
      <c r="A966" s="328">
        <f t="shared" si="28"/>
        <v>41973</v>
      </c>
      <c r="B966" s="327" t="s">
        <v>756</v>
      </c>
      <c r="C966" s="324">
        <v>41973</v>
      </c>
      <c r="D966" s="325" t="s">
        <v>700</v>
      </c>
      <c r="E966" s="353" t="s">
        <v>336</v>
      </c>
      <c r="F966" s="326" t="s">
        <v>701</v>
      </c>
      <c r="G966" s="74">
        <v>188100000</v>
      </c>
      <c r="H966" s="74"/>
      <c r="I966" s="84"/>
    </row>
    <row r="967" spans="1:9" s="91" customFormat="1" ht="19.5" customHeight="1">
      <c r="A967" s="328">
        <f t="shared" si="28"/>
        <v>41988</v>
      </c>
      <c r="B967" s="343" t="s">
        <v>758</v>
      </c>
      <c r="C967" s="324">
        <v>41988</v>
      </c>
      <c r="D967" s="325" t="s">
        <v>766</v>
      </c>
      <c r="E967" s="353" t="s">
        <v>336</v>
      </c>
      <c r="F967" s="326" t="s">
        <v>694</v>
      </c>
      <c r="G967" s="74"/>
      <c r="H967" s="344">
        <v>178610000</v>
      </c>
      <c r="I967" s="84"/>
    </row>
    <row r="968" spans="1:9" s="91" customFormat="1" ht="19.5" customHeight="1">
      <c r="A968" s="328">
        <f t="shared" si="28"/>
        <v>41992</v>
      </c>
      <c r="B968" s="343" t="s">
        <v>734</v>
      </c>
      <c r="C968" s="324">
        <v>41992</v>
      </c>
      <c r="D968" s="325" t="s">
        <v>766</v>
      </c>
      <c r="E968" s="353" t="s">
        <v>336</v>
      </c>
      <c r="F968" s="326" t="s">
        <v>694</v>
      </c>
      <c r="G968" s="74"/>
      <c r="H968" s="344">
        <v>183115000</v>
      </c>
      <c r="I968" s="84"/>
    </row>
    <row r="969" spans="1:9" s="91" customFormat="1" ht="19.5" customHeight="1">
      <c r="A969" s="328">
        <f t="shared" si="28"/>
        <v>41994</v>
      </c>
      <c r="B969" s="343" t="s">
        <v>763</v>
      </c>
      <c r="C969" s="324">
        <v>41994</v>
      </c>
      <c r="D969" s="325" t="s">
        <v>766</v>
      </c>
      <c r="E969" s="353" t="s">
        <v>336</v>
      </c>
      <c r="F969" s="326" t="s">
        <v>694</v>
      </c>
      <c r="G969" s="74"/>
      <c r="H969" s="344">
        <v>160139500</v>
      </c>
      <c r="I969" s="84"/>
    </row>
    <row r="970" spans="1:9" s="91" customFormat="1" ht="19.5" customHeight="1">
      <c r="A970" s="328">
        <f t="shared" si="28"/>
        <v>42004</v>
      </c>
      <c r="B970" s="327" t="s">
        <v>772</v>
      </c>
      <c r="C970" s="334">
        <v>42004</v>
      </c>
      <c r="D970" s="325" t="s">
        <v>700</v>
      </c>
      <c r="E970" s="353" t="s">
        <v>336</v>
      </c>
      <c r="F970" s="326" t="s">
        <v>701</v>
      </c>
      <c r="G970" s="78">
        <v>521864500</v>
      </c>
      <c r="H970" s="78"/>
      <c r="I970" s="84"/>
    </row>
    <row r="971" spans="1:9" s="91" customFormat="1" ht="19.5" customHeight="1">
      <c r="A971" s="328">
        <f t="shared" si="28"/>
        <v>41703</v>
      </c>
      <c r="B971" s="343" t="s">
        <v>750</v>
      </c>
      <c r="C971" s="328">
        <v>41703</v>
      </c>
      <c r="D971" s="330" t="s">
        <v>735</v>
      </c>
      <c r="E971" s="353" t="s">
        <v>84</v>
      </c>
      <c r="F971" s="331" t="s">
        <v>694</v>
      </c>
      <c r="G971" s="70"/>
      <c r="H971" s="344">
        <v>91696000</v>
      </c>
      <c r="I971" s="84"/>
    </row>
    <row r="972" spans="1:9" s="91" customFormat="1" ht="19.5" customHeight="1">
      <c r="A972" s="328">
        <f t="shared" si="28"/>
        <v>41705</v>
      </c>
      <c r="B972" s="343" t="s">
        <v>758</v>
      </c>
      <c r="C972" s="328">
        <v>41705</v>
      </c>
      <c r="D972" s="330" t="s">
        <v>735</v>
      </c>
      <c r="E972" s="353" t="s">
        <v>84</v>
      </c>
      <c r="F972" s="331" t="s">
        <v>694</v>
      </c>
      <c r="G972" s="74"/>
      <c r="H972" s="344">
        <v>110896000</v>
      </c>
      <c r="I972" s="84"/>
    </row>
    <row r="973" spans="1:9" s="91" customFormat="1" ht="19.5" customHeight="1">
      <c r="A973" s="328">
        <f t="shared" si="28"/>
        <v>41735</v>
      </c>
      <c r="B973" s="327" t="s">
        <v>742</v>
      </c>
      <c r="C973" s="328">
        <v>41735</v>
      </c>
      <c r="D973" s="330" t="s">
        <v>700</v>
      </c>
      <c r="E973" s="353" t="s">
        <v>84</v>
      </c>
      <c r="F973" s="331" t="s">
        <v>701</v>
      </c>
      <c r="G973" s="74">
        <v>202592000</v>
      </c>
      <c r="H973" s="74"/>
      <c r="I973" s="84"/>
    </row>
    <row r="974" spans="1:9" s="91" customFormat="1" ht="19.5" customHeight="1">
      <c r="A974" s="328">
        <f t="shared" si="28"/>
        <v>41805</v>
      </c>
      <c r="B974" s="343" t="s">
        <v>692</v>
      </c>
      <c r="C974" s="328">
        <v>41805</v>
      </c>
      <c r="D974" s="330" t="s">
        <v>735</v>
      </c>
      <c r="E974" s="353" t="s">
        <v>84</v>
      </c>
      <c r="F974" s="331" t="s">
        <v>694</v>
      </c>
      <c r="G974" s="74"/>
      <c r="H974" s="344">
        <v>92327000</v>
      </c>
      <c r="I974" s="84"/>
    </row>
    <row r="975" spans="1:9" s="91" customFormat="1" ht="19.5" customHeight="1">
      <c r="A975" s="328">
        <f t="shared" si="28"/>
        <v>41808</v>
      </c>
      <c r="B975" s="343" t="s">
        <v>717</v>
      </c>
      <c r="C975" s="328">
        <v>41808</v>
      </c>
      <c r="D975" s="330" t="s">
        <v>735</v>
      </c>
      <c r="E975" s="353" t="s">
        <v>84</v>
      </c>
      <c r="F975" s="331" t="s">
        <v>694</v>
      </c>
      <c r="G975" s="74"/>
      <c r="H975" s="344">
        <v>97427000</v>
      </c>
      <c r="I975" s="84"/>
    </row>
    <row r="976" spans="1:9" s="91" customFormat="1" ht="19.5" customHeight="1">
      <c r="A976" s="328">
        <f t="shared" si="28"/>
        <v>41820</v>
      </c>
      <c r="B976" s="327" t="s">
        <v>747</v>
      </c>
      <c r="C976" s="324">
        <v>41820</v>
      </c>
      <c r="D976" s="325" t="s">
        <v>700</v>
      </c>
      <c r="E976" s="353" t="s">
        <v>84</v>
      </c>
      <c r="F976" s="326" t="s">
        <v>701</v>
      </c>
      <c r="G976" s="74">
        <v>189754000</v>
      </c>
      <c r="H976" s="74"/>
      <c r="I976" s="84"/>
    </row>
    <row r="977" spans="1:9" s="91" customFormat="1" ht="19.5" customHeight="1">
      <c r="A977" s="328">
        <f t="shared" si="28"/>
        <v>41915</v>
      </c>
      <c r="B977" s="343" t="s">
        <v>750</v>
      </c>
      <c r="C977" s="324">
        <v>41915</v>
      </c>
      <c r="D977" s="325" t="s">
        <v>735</v>
      </c>
      <c r="E977" s="353" t="s">
        <v>84</v>
      </c>
      <c r="F977" s="326" t="s">
        <v>694</v>
      </c>
      <c r="G977" s="74"/>
      <c r="H977" s="344">
        <v>101439000</v>
      </c>
      <c r="I977" s="84"/>
    </row>
    <row r="978" spans="1:9" s="91" customFormat="1" ht="19.5" customHeight="1">
      <c r="A978" s="328">
        <f t="shared" si="28"/>
        <v>41943</v>
      </c>
      <c r="B978" s="327" t="s">
        <v>754</v>
      </c>
      <c r="C978" s="324">
        <v>41943</v>
      </c>
      <c r="D978" s="325" t="s">
        <v>700</v>
      </c>
      <c r="E978" s="353" t="s">
        <v>84</v>
      </c>
      <c r="F978" s="326" t="s">
        <v>701</v>
      </c>
      <c r="G978" s="74">
        <v>101439000</v>
      </c>
      <c r="H978" s="74"/>
      <c r="I978" s="84"/>
    </row>
    <row r="979" spans="1:9" s="91" customFormat="1" ht="19.5" customHeight="1">
      <c r="A979" s="328">
        <f t="shared" si="28"/>
        <v>41649</v>
      </c>
      <c r="B979" s="343" t="s">
        <v>744</v>
      </c>
      <c r="C979" s="328">
        <v>41649</v>
      </c>
      <c r="D979" s="330" t="s">
        <v>698</v>
      </c>
      <c r="E979" s="353" t="s">
        <v>85</v>
      </c>
      <c r="F979" s="331" t="s">
        <v>694</v>
      </c>
      <c r="G979" s="70"/>
      <c r="H979" s="344">
        <v>150748000</v>
      </c>
      <c r="I979" s="84"/>
    </row>
    <row r="980" spans="1:9" s="91" customFormat="1" ht="19.5" customHeight="1">
      <c r="A980" s="328">
        <f t="shared" si="28"/>
        <v>41670</v>
      </c>
      <c r="B980" s="327" t="s">
        <v>699</v>
      </c>
      <c r="C980" s="328">
        <v>41670</v>
      </c>
      <c r="D980" s="330" t="s">
        <v>700</v>
      </c>
      <c r="E980" s="353" t="s">
        <v>85</v>
      </c>
      <c r="F980" s="331" t="s">
        <v>701</v>
      </c>
      <c r="G980" s="74">
        <v>150748000</v>
      </c>
      <c r="H980" s="74"/>
      <c r="I980" s="84"/>
    </row>
    <row r="981" spans="1:9" s="91" customFormat="1" ht="19.5" customHeight="1">
      <c r="A981" s="328">
        <f t="shared" si="28"/>
        <v>41699</v>
      </c>
      <c r="B981" s="343" t="s">
        <v>697</v>
      </c>
      <c r="C981" s="328">
        <v>41699</v>
      </c>
      <c r="D981" s="330" t="s">
        <v>751</v>
      </c>
      <c r="E981" s="353" t="s">
        <v>85</v>
      </c>
      <c r="F981" s="331" t="s">
        <v>694</v>
      </c>
      <c r="G981" s="74"/>
      <c r="H981" s="344">
        <v>120240000</v>
      </c>
      <c r="I981" s="84"/>
    </row>
    <row r="982" spans="1:9" s="91" customFormat="1" ht="19.5" customHeight="1">
      <c r="A982" s="328">
        <f t="shared" si="28"/>
        <v>41705</v>
      </c>
      <c r="B982" s="343" t="s">
        <v>757</v>
      </c>
      <c r="C982" s="328">
        <v>41705</v>
      </c>
      <c r="D982" s="330" t="s">
        <v>698</v>
      </c>
      <c r="E982" s="353" t="s">
        <v>85</v>
      </c>
      <c r="F982" s="331" t="s">
        <v>694</v>
      </c>
      <c r="G982" s="74"/>
      <c r="H982" s="344">
        <v>103722500</v>
      </c>
      <c r="I982" s="84"/>
    </row>
    <row r="983" spans="1:9" s="91" customFormat="1" ht="19.5" customHeight="1">
      <c r="A983" s="328">
        <f t="shared" si="28"/>
        <v>41729</v>
      </c>
      <c r="B983" s="327" t="s">
        <v>707</v>
      </c>
      <c r="C983" s="324">
        <v>41729</v>
      </c>
      <c r="D983" s="330" t="s">
        <v>700</v>
      </c>
      <c r="E983" s="353" t="s">
        <v>85</v>
      </c>
      <c r="F983" s="331" t="s">
        <v>701</v>
      </c>
      <c r="G983" s="74">
        <v>223962500</v>
      </c>
      <c r="H983" s="74"/>
      <c r="I983" s="84"/>
    </row>
    <row r="984" spans="1:9" s="91" customFormat="1" ht="19.5" customHeight="1">
      <c r="A984" s="328">
        <f t="shared" si="28"/>
        <v>41744</v>
      </c>
      <c r="B984" s="343" t="s">
        <v>757</v>
      </c>
      <c r="C984" s="324">
        <v>41744</v>
      </c>
      <c r="D984" s="330" t="s">
        <v>696</v>
      </c>
      <c r="E984" s="353" t="s">
        <v>85</v>
      </c>
      <c r="F984" s="331" t="s">
        <v>694</v>
      </c>
      <c r="G984" s="74"/>
      <c r="H984" s="344">
        <v>154310000</v>
      </c>
      <c r="I984" s="84"/>
    </row>
    <row r="985" spans="1:9" s="91" customFormat="1" ht="19.5" customHeight="1">
      <c r="A985" s="328">
        <f t="shared" si="28"/>
        <v>41746</v>
      </c>
      <c r="B985" s="343" t="s">
        <v>744</v>
      </c>
      <c r="C985" s="324">
        <v>41746</v>
      </c>
      <c r="D985" s="330" t="s">
        <v>698</v>
      </c>
      <c r="E985" s="353" t="s">
        <v>85</v>
      </c>
      <c r="F985" s="331" t="s">
        <v>694</v>
      </c>
      <c r="G985" s="74"/>
      <c r="H985" s="344">
        <v>123200000</v>
      </c>
      <c r="I985" s="84"/>
    </row>
    <row r="986" spans="1:9" s="91" customFormat="1" ht="19.5" customHeight="1">
      <c r="A986" s="328">
        <f t="shared" si="28"/>
        <v>41766</v>
      </c>
      <c r="B986" s="343" t="s">
        <v>715</v>
      </c>
      <c r="C986" s="324">
        <v>41766</v>
      </c>
      <c r="D986" s="330" t="s">
        <v>698</v>
      </c>
      <c r="E986" s="353" t="s">
        <v>85</v>
      </c>
      <c r="F986" s="331" t="s">
        <v>694</v>
      </c>
      <c r="G986" s="74"/>
      <c r="H986" s="344">
        <v>91930500</v>
      </c>
      <c r="I986" s="84"/>
    </row>
    <row r="987" spans="1:9" s="91" customFormat="1" ht="19.5" customHeight="1">
      <c r="A987" s="328">
        <f t="shared" si="28"/>
        <v>41767</v>
      </c>
      <c r="B987" s="327" t="s">
        <v>708</v>
      </c>
      <c r="C987" s="324">
        <v>41767</v>
      </c>
      <c r="D987" s="330" t="s">
        <v>700</v>
      </c>
      <c r="E987" s="353" t="s">
        <v>85</v>
      </c>
      <c r="F987" s="331" t="s">
        <v>701</v>
      </c>
      <c r="G987" s="74">
        <v>277510000</v>
      </c>
      <c r="H987" s="74"/>
      <c r="I987" s="84"/>
    </row>
    <row r="988" spans="1:9" s="91" customFormat="1" ht="19.5" customHeight="1">
      <c r="A988" s="328">
        <f t="shared" si="28"/>
        <v>41790</v>
      </c>
      <c r="B988" s="327" t="s">
        <v>760</v>
      </c>
      <c r="C988" s="324">
        <v>41790</v>
      </c>
      <c r="D988" s="330" t="s">
        <v>700</v>
      </c>
      <c r="E988" s="353" t="s">
        <v>85</v>
      </c>
      <c r="F988" s="331" t="s">
        <v>701</v>
      </c>
      <c r="G988" s="74">
        <v>91930500</v>
      </c>
      <c r="H988" s="74"/>
      <c r="I988" s="84"/>
    </row>
    <row r="989" spans="1:9" s="91" customFormat="1" ht="19.5" customHeight="1">
      <c r="A989" s="328">
        <f t="shared" si="28"/>
        <v>41791</v>
      </c>
      <c r="B989" s="343" t="s">
        <v>692</v>
      </c>
      <c r="C989" s="324">
        <v>41791</v>
      </c>
      <c r="D989" s="330" t="s">
        <v>698</v>
      </c>
      <c r="E989" s="353" t="s">
        <v>85</v>
      </c>
      <c r="F989" s="331" t="s">
        <v>694</v>
      </c>
      <c r="G989" s="74"/>
      <c r="H989" s="344">
        <v>192920000</v>
      </c>
      <c r="I989" s="84"/>
    </row>
    <row r="990" spans="1:9" s="91" customFormat="1" ht="19.5" customHeight="1">
      <c r="A990" s="328">
        <f t="shared" si="28"/>
        <v>41809</v>
      </c>
      <c r="B990" s="343" t="s">
        <v>743</v>
      </c>
      <c r="C990" s="328">
        <v>41809</v>
      </c>
      <c r="D990" s="330" t="s">
        <v>698</v>
      </c>
      <c r="E990" s="353" t="s">
        <v>85</v>
      </c>
      <c r="F990" s="331" t="s">
        <v>694</v>
      </c>
      <c r="G990" s="74"/>
      <c r="H990" s="344">
        <v>113067000</v>
      </c>
      <c r="I990" s="84"/>
    </row>
    <row r="991" spans="1:9" s="91" customFormat="1" ht="19.5" customHeight="1">
      <c r="A991" s="328">
        <f t="shared" si="28"/>
        <v>41815</v>
      </c>
      <c r="B991" s="343" t="s">
        <v>748</v>
      </c>
      <c r="C991" s="328">
        <v>41815</v>
      </c>
      <c r="D991" s="330" t="s">
        <v>751</v>
      </c>
      <c r="E991" s="353" t="s">
        <v>85</v>
      </c>
      <c r="F991" s="331" t="s">
        <v>694</v>
      </c>
      <c r="G991" s="74"/>
      <c r="H991" s="344">
        <v>147180000</v>
      </c>
      <c r="I991" s="84"/>
    </row>
    <row r="992" spans="1:9" s="91" customFormat="1" ht="19.5" customHeight="1">
      <c r="A992" s="328">
        <f t="shared" si="28"/>
        <v>41820</v>
      </c>
      <c r="B992" s="327" t="s">
        <v>713</v>
      </c>
      <c r="C992" s="328">
        <v>41820</v>
      </c>
      <c r="D992" s="330" t="s">
        <v>700</v>
      </c>
      <c r="E992" s="353" t="s">
        <v>85</v>
      </c>
      <c r="F992" s="331" t="s">
        <v>701</v>
      </c>
      <c r="G992" s="74">
        <v>453167000</v>
      </c>
      <c r="H992" s="74"/>
      <c r="I992" s="84"/>
    </row>
    <row r="993" spans="1:9" s="91" customFormat="1" ht="19.5" customHeight="1">
      <c r="A993" s="328">
        <f t="shared" si="28"/>
        <v>41840</v>
      </c>
      <c r="B993" s="343" t="s">
        <v>724</v>
      </c>
      <c r="C993" s="328">
        <v>41840</v>
      </c>
      <c r="D993" s="330" t="s">
        <v>698</v>
      </c>
      <c r="E993" s="353" t="s">
        <v>85</v>
      </c>
      <c r="F993" s="331" t="s">
        <v>694</v>
      </c>
      <c r="G993" s="74"/>
      <c r="H993" s="344">
        <v>136675000</v>
      </c>
      <c r="I993" s="84"/>
    </row>
    <row r="994" spans="1:9" s="91" customFormat="1" ht="19.5" customHeight="1">
      <c r="A994" s="328">
        <f t="shared" si="28"/>
        <v>41851</v>
      </c>
      <c r="B994" s="327" t="s">
        <v>716</v>
      </c>
      <c r="C994" s="328">
        <v>41851</v>
      </c>
      <c r="D994" s="330" t="s">
        <v>700</v>
      </c>
      <c r="E994" s="353" t="s">
        <v>85</v>
      </c>
      <c r="F994" s="331" t="s">
        <v>701</v>
      </c>
      <c r="G994" s="74">
        <v>136675000</v>
      </c>
      <c r="H994" s="74"/>
      <c r="I994" s="84"/>
    </row>
    <row r="995" spans="1:9" s="91" customFormat="1" ht="19.5" customHeight="1">
      <c r="A995" s="328">
        <f t="shared" si="28"/>
        <v>41852</v>
      </c>
      <c r="B995" s="343" t="s">
        <v>714</v>
      </c>
      <c r="C995" s="328">
        <v>41852</v>
      </c>
      <c r="D995" s="330" t="s">
        <v>698</v>
      </c>
      <c r="E995" s="353" t="s">
        <v>85</v>
      </c>
      <c r="F995" s="331" t="s">
        <v>694</v>
      </c>
      <c r="G995" s="74"/>
      <c r="H995" s="344">
        <v>138655000</v>
      </c>
      <c r="I995" s="84"/>
    </row>
    <row r="996" spans="1:9" s="91" customFormat="1" ht="19.5" customHeight="1">
      <c r="A996" s="328">
        <f t="shared" si="28"/>
        <v>41882</v>
      </c>
      <c r="B996" s="327" t="s">
        <v>718</v>
      </c>
      <c r="C996" s="328">
        <v>41882</v>
      </c>
      <c r="D996" s="330" t="s">
        <v>700</v>
      </c>
      <c r="E996" s="353" t="s">
        <v>85</v>
      </c>
      <c r="F996" s="331" t="s">
        <v>701</v>
      </c>
      <c r="G996" s="74">
        <v>138655000</v>
      </c>
      <c r="H996" s="74"/>
      <c r="I996" s="84"/>
    </row>
    <row r="997" spans="1:9" s="91" customFormat="1" ht="19.5" customHeight="1">
      <c r="A997" s="328">
        <f t="shared" si="28"/>
        <v>41883</v>
      </c>
      <c r="B997" s="343" t="s">
        <v>714</v>
      </c>
      <c r="C997" s="328">
        <v>41883</v>
      </c>
      <c r="D997" s="330" t="s">
        <v>751</v>
      </c>
      <c r="E997" s="353" t="s">
        <v>85</v>
      </c>
      <c r="F997" s="331" t="s">
        <v>694</v>
      </c>
      <c r="G997" s="74"/>
      <c r="H997" s="344">
        <v>126910000</v>
      </c>
      <c r="I997" s="84"/>
    </row>
    <row r="998" spans="1:9" s="91" customFormat="1" ht="19.5" customHeight="1">
      <c r="A998" s="328">
        <f t="shared" si="28"/>
        <v>41892</v>
      </c>
      <c r="B998" s="343" t="s">
        <v>744</v>
      </c>
      <c r="C998" s="328">
        <v>41892</v>
      </c>
      <c r="D998" s="330" t="s">
        <v>696</v>
      </c>
      <c r="E998" s="353" t="s">
        <v>85</v>
      </c>
      <c r="F998" s="331" t="s">
        <v>694</v>
      </c>
      <c r="G998" s="74"/>
      <c r="H998" s="344">
        <v>175240000</v>
      </c>
      <c r="I998" s="84"/>
    </row>
    <row r="999" spans="1:9" s="91" customFormat="1" ht="19.5" customHeight="1">
      <c r="A999" s="328">
        <f t="shared" si="28"/>
        <v>41897</v>
      </c>
      <c r="B999" s="343" t="s">
        <v>775</v>
      </c>
      <c r="C999" s="328">
        <v>41897</v>
      </c>
      <c r="D999" s="330" t="s">
        <v>696</v>
      </c>
      <c r="E999" s="353" t="s">
        <v>85</v>
      </c>
      <c r="F999" s="331" t="s">
        <v>694</v>
      </c>
      <c r="G999" s="74"/>
      <c r="H999" s="344">
        <v>172640000</v>
      </c>
      <c r="I999" s="84"/>
    </row>
    <row r="1000" spans="1:9" s="91" customFormat="1" ht="19.5" customHeight="1">
      <c r="A1000" s="328">
        <f t="shared" si="28"/>
        <v>41899</v>
      </c>
      <c r="B1000" s="343" t="s">
        <v>711</v>
      </c>
      <c r="C1000" s="328">
        <v>41899</v>
      </c>
      <c r="D1000" s="330" t="s">
        <v>696</v>
      </c>
      <c r="E1000" s="353" t="s">
        <v>85</v>
      </c>
      <c r="F1000" s="331" t="s">
        <v>694</v>
      </c>
      <c r="G1000" s="74"/>
      <c r="H1000" s="344">
        <v>156312000</v>
      </c>
      <c r="I1000" s="84"/>
    </row>
    <row r="1001" spans="1:9" s="91" customFormat="1" ht="19.5" customHeight="1">
      <c r="A1001" s="328">
        <f t="shared" si="28"/>
        <v>41901</v>
      </c>
      <c r="B1001" s="343" t="s">
        <v>736</v>
      </c>
      <c r="C1001" s="328">
        <v>41901</v>
      </c>
      <c r="D1001" s="330" t="s">
        <v>696</v>
      </c>
      <c r="E1001" s="353" t="s">
        <v>85</v>
      </c>
      <c r="F1001" s="331" t="s">
        <v>694</v>
      </c>
      <c r="G1001" s="74"/>
      <c r="H1001" s="344">
        <v>181558000</v>
      </c>
      <c r="I1001" s="84"/>
    </row>
    <row r="1002" spans="1:9" s="91" customFormat="1" ht="19.5" customHeight="1">
      <c r="A1002" s="328">
        <f t="shared" si="28"/>
        <v>41912</v>
      </c>
      <c r="B1002" s="327" t="s">
        <v>720</v>
      </c>
      <c r="C1002" s="328">
        <v>41912</v>
      </c>
      <c r="D1002" s="330" t="s">
        <v>700</v>
      </c>
      <c r="E1002" s="353" t="s">
        <v>85</v>
      </c>
      <c r="F1002" s="331" t="s">
        <v>701</v>
      </c>
      <c r="G1002" s="74">
        <v>812660000</v>
      </c>
      <c r="H1002" s="74"/>
      <c r="I1002" s="84"/>
    </row>
    <row r="1003" spans="1:9" s="91" customFormat="1" ht="19.5" customHeight="1">
      <c r="A1003" s="328">
        <f t="shared" si="28"/>
        <v>41914</v>
      </c>
      <c r="B1003" s="343" t="s">
        <v>732</v>
      </c>
      <c r="C1003" s="328">
        <v>41914</v>
      </c>
      <c r="D1003" s="330" t="s">
        <v>751</v>
      </c>
      <c r="E1003" s="353" t="s">
        <v>85</v>
      </c>
      <c r="F1003" s="331" t="s">
        <v>694</v>
      </c>
      <c r="G1003" s="74"/>
      <c r="H1003" s="344">
        <v>127645000</v>
      </c>
      <c r="I1003" s="84"/>
    </row>
    <row r="1004" spans="1:9" s="91" customFormat="1" ht="19.5" customHeight="1">
      <c r="A1004" s="328">
        <f t="shared" si="28"/>
        <v>41927</v>
      </c>
      <c r="B1004" s="343" t="s">
        <v>730</v>
      </c>
      <c r="C1004" s="328">
        <v>41927</v>
      </c>
      <c r="D1004" s="330" t="s">
        <v>696</v>
      </c>
      <c r="E1004" s="353" t="s">
        <v>85</v>
      </c>
      <c r="F1004" s="331" t="s">
        <v>694</v>
      </c>
      <c r="G1004" s="74"/>
      <c r="H1004" s="344">
        <v>131118000</v>
      </c>
      <c r="I1004" s="84"/>
    </row>
    <row r="1005" spans="1:9" s="91" customFormat="1" ht="19.5" customHeight="1">
      <c r="A1005" s="328">
        <f t="shared" si="28"/>
        <v>41929</v>
      </c>
      <c r="B1005" s="343" t="s">
        <v>724</v>
      </c>
      <c r="C1005" s="328">
        <v>41929</v>
      </c>
      <c r="D1005" s="330" t="s">
        <v>698</v>
      </c>
      <c r="E1005" s="353" t="s">
        <v>85</v>
      </c>
      <c r="F1005" s="331" t="s">
        <v>694</v>
      </c>
      <c r="G1005" s="74"/>
      <c r="H1005" s="344">
        <v>161425000</v>
      </c>
      <c r="I1005" s="84"/>
    </row>
    <row r="1006" spans="1:9" s="91" customFormat="1" ht="19.5" customHeight="1">
      <c r="A1006" s="328">
        <f t="shared" si="28"/>
        <v>41943</v>
      </c>
      <c r="B1006" s="327" t="s">
        <v>723</v>
      </c>
      <c r="C1006" s="324">
        <v>41943</v>
      </c>
      <c r="D1006" s="325" t="s">
        <v>700</v>
      </c>
      <c r="E1006" s="353" t="s">
        <v>85</v>
      </c>
      <c r="F1006" s="326" t="s">
        <v>701</v>
      </c>
      <c r="G1006" s="74">
        <v>420188000</v>
      </c>
      <c r="H1006" s="74"/>
      <c r="I1006" s="84"/>
    </row>
    <row r="1007" spans="1:9" s="91" customFormat="1" ht="19.5" customHeight="1">
      <c r="A1007" s="328">
        <f t="shared" si="28"/>
        <v>41944</v>
      </c>
      <c r="B1007" s="343" t="s">
        <v>714</v>
      </c>
      <c r="C1007" s="324">
        <v>41944</v>
      </c>
      <c r="D1007" s="325" t="s">
        <v>751</v>
      </c>
      <c r="E1007" s="353" t="s">
        <v>85</v>
      </c>
      <c r="F1007" s="326" t="s">
        <v>694</v>
      </c>
      <c r="G1007" s="74"/>
      <c r="H1007" s="344">
        <v>62392000</v>
      </c>
      <c r="I1007" s="84"/>
    </row>
    <row r="1008" spans="1:9" s="91" customFormat="1" ht="19.5" customHeight="1">
      <c r="A1008" s="328">
        <f t="shared" si="28"/>
        <v>41946</v>
      </c>
      <c r="B1008" s="343" t="s">
        <v>717</v>
      </c>
      <c r="C1008" s="324">
        <v>41946</v>
      </c>
      <c r="D1008" s="325" t="s">
        <v>698</v>
      </c>
      <c r="E1008" s="353" t="s">
        <v>85</v>
      </c>
      <c r="F1008" s="326" t="s">
        <v>694</v>
      </c>
      <c r="G1008" s="74"/>
      <c r="H1008" s="344">
        <v>144580500</v>
      </c>
      <c r="I1008" s="84"/>
    </row>
    <row r="1009" spans="1:9" s="91" customFormat="1" ht="19.5" customHeight="1">
      <c r="A1009" s="328">
        <f t="shared" si="28"/>
        <v>41973</v>
      </c>
      <c r="B1009" s="327" t="s">
        <v>725</v>
      </c>
      <c r="C1009" s="334">
        <v>41973</v>
      </c>
      <c r="D1009" s="325" t="s">
        <v>700</v>
      </c>
      <c r="E1009" s="353" t="s">
        <v>85</v>
      </c>
      <c r="F1009" s="326" t="s">
        <v>701</v>
      </c>
      <c r="G1009" s="78">
        <v>206972500</v>
      </c>
      <c r="H1009" s="78"/>
      <c r="I1009" s="84"/>
    </row>
    <row r="1010" spans="1:9" s="91" customFormat="1" ht="19.5" customHeight="1">
      <c r="A1010" s="328">
        <f t="shared" si="28"/>
        <v>41981</v>
      </c>
      <c r="B1010" s="343" t="s">
        <v>702</v>
      </c>
      <c r="C1010" s="334">
        <v>41981</v>
      </c>
      <c r="D1010" s="325" t="s">
        <v>696</v>
      </c>
      <c r="E1010" s="353" t="s">
        <v>85</v>
      </c>
      <c r="F1010" s="326" t="s">
        <v>694</v>
      </c>
      <c r="G1010" s="78"/>
      <c r="H1010" s="349">
        <v>154960000</v>
      </c>
      <c r="I1010" s="84"/>
    </row>
    <row r="1011" spans="1:9" s="91" customFormat="1" ht="19.5" customHeight="1">
      <c r="A1011" s="328">
        <f t="shared" si="28"/>
        <v>41983</v>
      </c>
      <c r="B1011" s="343" t="s">
        <v>703</v>
      </c>
      <c r="C1011" s="334">
        <v>41983</v>
      </c>
      <c r="D1011" s="325" t="s">
        <v>698</v>
      </c>
      <c r="E1011" s="353" t="s">
        <v>85</v>
      </c>
      <c r="F1011" s="326" t="s">
        <v>694</v>
      </c>
      <c r="G1011" s="78"/>
      <c r="H1011" s="349">
        <v>144723000</v>
      </c>
      <c r="I1011" s="84"/>
    </row>
    <row r="1012" spans="1:9" s="91" customFormat="1" ht="19.5" customHeight="1">
      <c r="A1012" s="328">
        <f t="shared" si="28"/>
        <v>41988</v>
      </c>
      <c r="B1012" s="343" t="s">
        <v>719</v>
      </c>
      <c r="C1012" s="334">
        <v>41988</v>
      </c>
      <c r="D1012" s="325" t="s">
        <v>696</v>
      </c>
      <c r="E1012" s="353" t="s">
        <v>85</v>
      </c>
      <c r="F1012" s="326" t="s">
        <v>694</v>
      </c>
      <c r="G1012" s="78"/>
      <c r="H1012" s="349">
        <v>154180000</v>
      </c>
      <c r="I1012" s="84"/>
    </row>
    <row r="1013" spans="1:9" s="91" customFormat="1" ht="19.5" customHeight="1">
      <c r="A1013" s="328">
        <f t="shared" si="28"/>
        <v>41990</v>
      </c>
      <c r="B1013" s="343" t="s">
        <v>775</v>
      </c>
      <c r="C1013" s="334">
        <v>41990</v>
      </c>
      <c r="D1013" s="325" t="s">
        <v>751</v>
      </c>
      <c r="E1013" s="353" t="s">
        <v>85</v>
      </c>
      <c r="F1013" s="326" t="s">
        <v>694</v>
      </c>
      <c r="G1013" s="78"/>
      <c r="H1013" s="349">
        <v>145605000</v>
      </c>
      <c r="I1013" s="84"/>
    </row>
    <row r="1014" spans="1:9" s="91" customFormat="1" ht="19.5" customHeight="1">
      <c r="A1014" s="328">
        <f t="shared" si="28"/>
        <v>41990</v>
      </c>
      <c r="B1014" s="343" t="s">
        <v>711</v>
      </c>
      <c r="C1014" s="334">
        <v>41990</v>
      </c>
      <c r="D1014" s="325" t="s">
        <v>696</v>
      </c>
      <c r="E1014" s="353" t="s">
        <v>85</v>
      </c>
      <c r="F1014" s="326" t="s">
        <v>694</v>
      </c>
      <c r="G1014" s="78"/>
      <c r="H1014" s="349">
        <v>138840000</v>
      </c>
      <c r="I1014" s="84"/>
    </row>
    <row r="1015" spans="1:9" s="91" customFormat="1" ht="19.5" customHeight="1">
      <c r="A1015" s="328">
        <f t="shared" si="28"/>
        <v>41993</v>
      </c>
      <c r="B1015" s="343" t="s">
        <v>764</v>
      </c>
      <c r="C1015" s="334">
        <v>41993</v>
      </c>
      <c r="D1015" s="325" t="s">
        <v>696</v>
      </c>
      <c r="E1015" s="353" t="s">
        <v>85</v>
      </c>
      <c r="F1015" s="326" t="s">
        <v>694</v>
      </c>
      <c r="G1015" s="78"/>
      <c r="H1015" s="349">
        <v>174460000</v>
      </c>
      <c r="I1015" s="84"/>
    </row>
    <row r="1016" spans="1:9" s="91" customFormat="1" ht="19.5" customHeight="1">
      <c r="A1016" s="328">
        <f t="shared" si="28"/>
        <v>42004</v>
      </c>
      <c r="B1016" s="327" t="s">
        <v>726</v>
      </c>
      <c r="C1016" s="334">
        <v>42004</v>
      </c>
      <c r="D1016" s="325" t="s">
        <v>700</v>
      </c>
      <c r="E1016" s="353" t="s">
        <v>85</v>
      </c>
      <c r="F1016" s="326" t="s">
        <v>701</v>
      </c>
      <c r="G1016" s="78">
        <v>912768000</v>
      </c>
      <c r="H1016" s="78"/>
      <c r="I1016" s="84"/>
    </row>
    <row r="1017" spans="1:9" s="91" customFormat="1" ht="19.5" customHeight="1">
      <c r="A1017" s="328">
        <f t="shared" si="28"/>
        <v>41646</v>
      </c>
      <c r="B1017" s="343" t="s">
        <v>769</v>
      </c>
      <c r="C1017" s="328">
        <v>41646</v>
      </c>
      <c r="D1017" s="330" t="s">
        <v>698</v>
      </c>
      <c r="E1017" s="353" t="s">
        <v>86</v>
      </c>
      <c r="F1017" s="331" t="s">
        <v>694</v>
      </c>
      <c r="G1017" s="70"/>
      <c r="H1017" s="344">
        <v>149318000</v>
      </c>
      <c r="I1017" s="84"/>
    </row>
    <row r="1018" spans="1:9" s="91" customFormat="1" ht="19.5" customHeight="1">
      <c r="A1018" s="328">
        <f t="shared" si="28"/>
        <v>41649</v>
      </c>
      <c r="B1018" s="343" t="s">
        <v>748</v>
      </c>
      <c r="C1018" s="328">
        <v>41649</v>
      </c>
      <c r="D1018" s="330" t="s">
        <v>696</v>
      </c>
      <c r="E1018" s="353" t="s">
        <v>86</v>
      </c>
      <c r="F1018" s="331" t="s">
        <v>694</v>
      </c>
      <c r="G1018" s="74"/>
      <c r="H1018" s="344">
        <v>140208000</v>
      </c>
      <c r="I1018" s="84"/>
    </row>
    <row r="1019" spans="1:9" s="91" customFormat="1" ht="19.5" customHeight="1">
      <c r="A1019" s="328">
        <f t="shared" si="28"/>
        <v>41670</v>
      </c>
      <c r="B1019" s="327" t="s">
        <v>738</v>
      </c>
      <c r="C1019" s="328">
        <v>41670</v>
      </c>
      <c r="D1019" s="330" t="s">
        <v>700</v>
      </c>
      <c r="E1019" s="353" t="s">
        <v>86</v>
      </c>
      <c r="F1019" s="331" t="s">
        <v>701</v>
      </c>
      <c r="G1019" s="74">
        <v>289526000</v>
      </c>
      <c r="H1019" s="74"/>
      <c r="I1019" s="84"/>
    </row>
    <row r="1020" spans="1:9" s="91" customFormat="1" ht="19.5" customHeight="1">
      <c r="A1020" s="328">
        <f t="shared" si="28"/>
        <v>41685</v>
      </c>
      <c r="B1020" s="343" t="s">
        <v>757</v>
      </c>
      <c r="C1020" s="324">
        <v>41685</v>
      </c>
      <c r="D1020" s="330" t="s">
        <v>698</v>
      </c>
      <c r="E1020" s="353" t="s">
        <v>86</v>
      </c>
      <c r="F1020" s="331" t="s">
        <v>694</v>
      </c>
      <c r="G1020" s="74"/>
      <c r="H1020" s="344">
        <v>153712000</v>
      </c>
      <c r="I1020" s="84"/>
    </row>
    <row r="1021" spans="1:9" s="91" customFormat="1" ht="19.5" customHeight="1">
      <c r="A1021" s="328">
        <f t="shared" si="28"/>
        <v>41685</v>
      </c>
      <c r="B1021" s="343" t="s">
        <v>769</v>
      </c>
      <c r="C1021" s="324">
        <v>41685</v>
      </c>
      <c r="D1021" s="330" t="s">
        <v>696</v>
      </c>
      <c r="E1021" s="353" t="s">
        <v>86</v>
      </c>
      <c r="F1021" s="331" t="s">
        <v>694</v>
      </c>
      <c r="G1021" s="74"/>
      <c r="H1021" s="344">
        <v>143688000</v>
      </c>
      <c r="I1021" s="84"/>
    </row>
    <row r="1022" spans="1:9" s="91" customFormat="1" ht="19.5" customHeight="1">
      <c r="A1022" s="328">
        <f t="shared" si="28"/>
        <v>41698</v>
      </c>
      <c r="B1022" s="327" t="s">
        <v>739</v>
      </c>
      <c r="C1022" s="324">
        <v>41698</v>
      </c>
      <c r="D1022" s="330" t="s">
        <v>700</v>
      </c>
      <c r="E1022" s="353" t="s">
        <v>86</v>
      </c>
      <c r="F1022" s="331" t="s">
        <v>701</v>
      </c>
      <c r="G1022" s="74">
        <v>297400000</v>
      </c>
      <c r="H1022" s="74"/>
      <c r="I1022" s="84"/>
    </row>
    <row r="1023" spans="1:9" s="91" customFormat="1" ht="19.5" customHeight="1">
      <c r="A1023" s="328">
        <f t="shared" si="28"/>
        <v>41708</v>
      </c>
      <c r="B1023" s="343" t="s">
        <v>748</v>
      </c>
      <c r="C1023" s="324">
        <v>41708</v>
      </c>
      <c r="D1023" s="330" t="s">
        <v>698</v>
      </c>
      <c r="E1023" s="353" t="s">
        <v>86</v>
      </c>
      <c r="F1023" s="331" t="s">
        <v>694</v>
      </c>
      <c r="G1023" s="74"/>
      <c r="H1023" s="344">
        <v>115727500</v>
      </c>
      <c r="I1023" s="84"/>
    </row>
    <row r="1024" spans="1:9" s="91" customFormat="1" ht="19.5" customHeight="1">
      <c r="A1024" s="328">
        <f t="shared" si="28"/>
        <v>41713</v>
      </c>
      <c r="B1024" s="343" t="s">
        <v>730</v>
      </c>
      <c r="C1024" s="328">
        <v>41713</v>
      </c>
      <c r="D1024" s="330" t="s">
        <v>698</v>
      </c>
      <c r="E1024" s="353" t="s">
        <v>86</v>
      </c>
      <c r="F1024" s="331" t="s">
        <v>694</v>
      </c>
      <c r="G1024" s="74"/>
      <c r="H1024" s="344">
        <v>118037500</v>
      </c>
      <c r="I1024" s="84"/>
    </row>
    <row r="1025" spans="1:9" s="91" customFormat="1" ht="19.5" customHeight="1">
      <c r="A1025" s="328">
        <f t="shared" si="28"/>
        <v>41715</v>
      </c>
      <c r="B1025" s="343" t="s">
        <v>721</v>
      </c>
      <c r="C1025" s="328">
        <v>41715</v>
      </c>
      <c r="D1025" s="330" t="s">
        <v>698</v>
      </c>
      <c r="E1025" s="353" t="s">
        <v>86</v>
      </c>
      <c r="F1025" s="331" t="s">
        <v>694</v>
      </c>
      <c r="G1025" s="74"/>
      <c r="H1025" s="344">
        <v>164642500</v>
      </c>
      <c r="I1025" s="84"/>
    </row>
    <row r="1026" spans="1:9" s="91" customFormat="1" ht="19.5" customHeight="1">
      <c r="A1026" s="328">
        <f t="shared" si="28"/>
        <v>41718</v>
      </c>
      <c r="B1026" s="343" t="s">
        <v>731</v>
      </c>
      <c r="C1026" s="328">
        <v>41718</v>
      </c>
      <c r="D1026" s="330" t="s">
        <v>698</v>
      </c>
      <c r="E1026" s="353" t="s">
        <v>86</v>
      </c>
      <c r="F1026" s="331" t="s">
        <v>694</v>
      </c>
      <c r="G1026" s="74"/>
      <c r="H1026" s="344">
        <v>162057500</v>
      </c>
      <c r="I1026" s="84"/>
    </row>
    <row r="1027" spans="1:9" s="91" customFormat="1" ht="19.5" customHeight="1">
      <c r="A1027" s="328">
        <f t="shared" si="28"/>
        <v>41735</v>
      </c>
      <c r="B1027" s="327" t="s">
        <v>742</v>
      </c>
      <c r="C1027" s="328">
        <v>41735</v>
      </c>
      <c r="D1027" s="330" t="s">
        <v>700</v>
      </c>
      <c r="E1027" s="353" t="s">
        <v>86</v>
      </c>
      <c r="F1027" s="331" t="s">
        <v>701</v>
      </c>
      <c r="G1027" s="74">
        <v>560465000</v>
      </c>
      <c r="H1027" s="74"/>
      <c r="I1027" s="84"/>
    </row>
    <row r="1028" spans="1:9" s="91" customFormat="1" ht="19.5" customHeight="1">
      <c r="A1028" s="328">
        <f t="shared" si="28"/>
        <v>41740</v>
      </c>
      <c r="B1028" s="343" t="s">
        <v>703</v>
      </c>
      <c r="C1028" s="328">
        <v>41740</v>
      </c>
      <c r="D1028" s="330" t="s">
        <v>698</v>
      </c>
      <c r="E1028" s="353" t="s">
        <v>86</v>
      </c>
      <c r="F1028" s="331" t="s">
        <v>694</v>
      </c>
      <c r="G1028" s="74"/>
      <c r="H1028" s="344">
        <v>164642500</v>
      </c>
      <c r="I1028" s="84"/>
    </row>
    <row r="1029" spans="1:9" s="91" customFormat="1" ht="19.5" customHeight="1">
      <c r="A1029" s="328">
        <f t="shared" si="28"/>
        <v>41740</v>
      </c>
      <c r="B1029" s="343" t="s">
        <v>733</v>
      </c>
      <c r="C1029" s="328">
        <v>41740</v>
      </c>
      <c r="D1029" s="330" t="s">
        <v>696</v>
      </c>
      <c r="E1029" s="353" t="s">
        <v>86</v>
      </c>
      <c r="F1029" s="331" t="s">
        <v>694</v>
      </c>
      <c r="G1029" s="74"/>
      <c r="H1029" s="344">
        <v>153712000</v>
      </c>
      <c r="I1029" s="84"/>
    </row>
    <row r="1030" spans="1:9" s="91" customFormat="1" ht="19.5" customHeight="1">
      <c r="A1030" s="328">
        <f t="shared" si="28"/>
        <v>41748</v>
      </c>
      <c r="B1030" s="343" t="s">
        <v>752</v>
      </c>
      <c r="C1030" s="328">
        <v>41748</v>
      </c>
      <c r="D1030" s="330" t="s">
        <v>693</v>
      </c>
      <c r="E1030" s="353" t="s">
        <v>86</v>
      </c>
      <c r="F1030" s="331" t="s">
        <v>694</v>
      </c>
      <c r="G1030" s="74"/>
      <c r="H1030" s="344">
        <v>75405000</v>
      </c>
      <c r="I1030" s="84"/>
    </row>
    <row r="1031" spans="1:9" s="91" customFormat="1" ht="19.5" customHeight="1">
      <c r="A1031" s="328">
        <f t="shared" si="28"/>
        <v>41764</v>
      </c>
      <c r="B1031" s="343" t="s">
        <v>733</v>
      </c>
      <c r="C1031" s="328">
        <v>41764</v>
      </c>
      <c r="D1031" s="330" t="s">
        <v>759</v>
      </c>
      <c r="E1031" s="353" t="s">
        <v>86</v>
      </c>
      <c r="F1031" s="331" t="s">
        <v>694</v>
      </c>
      <c r="G1031" s="74"/>
      <c r="H1031" s="344">
        <v>101400000</v>
      </c>
      <c r="I1031" s="84"/>
    </row>
    <row r="1032" spans="1:9" s="91" customFormat="1" ht="19.5" customHeight="1">
      <c r="A1032" s="328">
        <f t="shared" si="28"/>
        <v>41775</v>
      </c>
      <c r="B1032" s="327" t="s">
        <v>745</v>
      </c>
      <c r="C1032" s="328">
        <v>41775</v>
      </c>
      <c r="D1032" s="330" t="s">
        <v>700</v>
      </c>
      <c r="E1032" s="353" t="s">
        <v>86</v>
      </c>
      <c r="F1032" s="331" t="s">
        <v>701</v>
      </c>
      <c r="G1032" s="74">
        <v>393759500</v>
      </c>
      <c r="H1032" s="74"/>
      <c r="I1032" s="84"/>
    </row>
    <row r="1033" spans="1:9" s="91" customFormat="1" ht="19.5" customHeight="1">
      <c r="A1033" s="328">
        <f t="shared" si="28"/>
        <v>41790</v>
      </c>
      <c r="B1033" s="327" t="s">
        <v>746</v>
      </c>
      <c r="C1033" s="328">
        <v>41790</v>
      </c>
      <c r="D1033" s="330" t="s">
        <v>700</v>
      </c>
      <c r="E1033" s="353" t="s">
        <v>86</v>
      </c>
      <c r="F1033" s="331" t="s">
        <v>701</v>
      </c>
      <c r="G1033" s="74">
        <v>101400000</v>
      </c>
      <c r="H1033" s="74"/>
      <c r="I1033" s="84"/>
    </row>
    <row r="1034" spans="1:9" s="91" customFormat="1" ht="19.5" customHeight="1">
      <c r="A1034" s="328">
        <f t="shared" si="28"/>
        <v>41799</v>
      </c>
      <c r="B1034" s="343" t="s">
        <v>750</v>
      </c>
      <c r="C1034" s="328">
        <v>41799</v>
      </c>
      <c r="D1034" s="330" t="s">
        <v>698</v>
      </c>
      <c r="E1034" s="353" t="s">
        <v>86</v>
      </c>
      <c r="F1034" s="331" t="s">
        <v>694</v>
      </c>
      <c r="G1034" s="74"/>
      <c r="H1034" s="344">
        <v>191800000</v>
      </c>
      <c r="I1034" s="84"/>
    </row>
    <row r="1035" spans="1:9" s="91" customFormat="1" ht="19.5" customHeight="1">
      <c r="A1035" s="328">
        <f t="shared" si="28"/>
        <v>41818</v>
      </c>
      <c r="B1035" s="343" t="s">
        <v>722</v>
      </c>
      <c r="C1035" s="328">
        <v>41818</v>
      </c>
      <c r="D1035" s="330" t="s">
        <v>698</v>
      </c>
      <c r="E1035" s="353" t="s">
        <v>86</v>
      </c>
      <c r="F1035" s="331" t="s">
        <v>694</v>
      </c>
      <c r="G1035" s="74"/>
      <c r="H1035" s="344">
        <v>118762000</v>
      </c>
      <c r="I1035" s="84"/>
    </row>
    <row r="1036" spans="1:9" s="91" customFormat="1" ht="19.5" customHeight="1">
      <c r="A1036" s="328">
        <f t="shared" si="28"/>
        <v>41820</v>
      </c>
      <c r="B1036" s="327" t="s">
        <v>747</v>
      </c>
      <c r="C1036" s="328">
        <v>41820</v>
      </c>
      <c r="D1036" s="330" t="s">
        <v>700</v>
      </c>
      <c r="E1036" s="353" t="s">
        <v>86</v>
      </c>
      <c r="F1036" s="331" t="s">
        <v>701</v>
      </c>
      <c r="G1036" s="74">
        <v>310562000</v>
      </c>
      <c r="H1036" s="74"/>
      <c r="I1036" s="84"/>
    </row>
    <row r="1037" spans="1:9" s="91" customFormat="1" ht="19.5" customHeight="1">
      <c r="A1037" s="328">
        <f t="shared" si="28"/>
        <v>41829</v>
      </c>
      <c r="B1037" s="343" t="s">
        <v>776</v>
      </c>
      <c r="C1037" s="324">
        <v>41829</v>
      </c>
      <c r="D1037" s="325" t="s">
        <v>698</v>
      </c>
      <c r="E1037" s="353" t="s">
        <v>86</v>
      </c>
      <c r="F1037" s="326" t="s">
        <v>694</v>
      </c>
      <c r="G1037" s="74"/>
      <c r="H1037" s="344">
        <v>157932500</v>
      </c>
      <c r="I1037" s="84"/>
    </row>
    <row r="1038" spans="1:9" s="91" customFormat="1" ht="19.5" customHeight="1">
      <c r="A1038" s="328">
        <f t="shared" si="28"/>
        <v>41829</v>
      </c>
      <c r="B1038" s="343" t="s">
        <v>755</v>
      </c>
      <c r="C1038" s="324">
        <v>41829</v>
      </c>
      <c r="D1038" s="325" t="s">
        <v>696</v>
      </c>
      <c r="E1038" s="353" t="s">
        <v>86</v>
      </c>
      <c r="F1038" s="326" t="s">
        <v>694</v>
      </c>
      <c r="G1038" s="74"/>
      <c r="H1038" s="344">
        <v>158730000</v>
      </c>
      <c r="I1038" s="84"/>
    </row>
    <row r="1039" spans="1:9" s="91" customFormat="1" ht="19.5" customHeight="1">
      <c r="A1039" s="328">
        <f t="shared" si="28"/>
        <v>41851</v>
      </c>
      <c r="B1039" s="327" t="s">
        <v>749</v>
      </c>
      <c r="C1039" s="324">
        <v>41851</v>
      </c>
      <c r="D1039" s="325" t="s">
        <v>700</v>
      </c>
      <c r="E1039" s="353" t="s">
        <v>86</v>
      </c>
      <c r="F1039" s="326" t="s">
        <v>701</v>
      </c>
      <c r="G1039" s="74">
        <v>316662500</v>
      </c>
      <c r="H1039" s="74"/>
      <c r="I1039" s="84"/>
    </row>
    <row r="1040" spans="1:9" s="91" customFormat="1" ht="19.5" customHeight="1">
      <c r="A1040" s="328">
        <f t="shared" si="28"/>
        <v>41889</v>
      </c>
      <c r="B1040" s="343" t="s">
        <v>769</v>
      </c>
      <c r="C1040" s="324">
        <v>41889</v>
      </c>
      <c r="D1040" s="325" t="s">
        <v>751</v>
      </c>
      <c r="E1040" s="353" t="s">
        <v>86</v>
      </c>
      <c r="F1040" s="326" t="s">
        <v>694</v>
      </c>
      <c r="G1040" s="74"/>
      <c r="H1040" s="344">
        <v>125440000</v>
      </c>
      <c r="I1040" s="84"/>
    </row>
    <row r="1041" spans="1:9" s="91" customFormat="1" ht="19.5" customHeight="1">
      <c r="A1041" s="328">
        <f t="shared" si="28"/>
        <v>41899</v>
      </c>
      <c r="B1041" s="343" t="s">
        <v>730</v>
      </c>
      <c r="C1041" s="324">
        <v>41899</v>
      </c>
      <c r="D1041" s="325" t="s">
        <v>696</v>
      </c>
      <c r="E1041" s="353" t="s">
        <v>86</v>
      </c>
      <c r="F1041" s="326" t="s">
        <v>694</v>
      </c>
      <c r="G1041" s="74"/>
      <c r="H1041" s="344">
        <v>163020000</v>
      </c>
      <c r="I1041" s="84"/>
    </row>
    <row r="1042" spans="1:9" s="91" customFormat="1" ht="19.5" customHeight="1">
      <c r="A1042" s="328">
        <f t="shared" si="28"/>
        <v>41912</v>
      </c>
      <c r="B1042" s="327" t="s">
        <v>753</v>
      </c>
      <c r="C1042" s="324">
        <v>41912</v>
      </c>
      <c r="D1042" s="325" t="s">
        <v>700</v>
      </c>
      <c r="E1042" s="353" t="s">
        <v>86</v>
      </c>
      <c r="F1042" s="326" t="s">
        <v>701</v>
      </c>
      <c r="G1042" s="74">
        <v>288460000</v>
      </c>
      <c r="H1042" s="74"/>
      <c r="I1042" s="84"/>
    </row>
    <row r="1043" spans="1:9" s="91" customFormat="1" ht="19.5" customHeight="1">
      <c r="A1043" s="328">
        <f t="shared" si="28"/>
        <v>41953</v>
      </c>
      <c r="B1043" s="343" t="s">
        <v>775</v>
      </c>
      <c r="C1043" s="324">
        <v>41953</v>
      </c>
      <c r="D1043" s="325" t="s">
        <v>698</v>
      </c>
      <c r="E1043" s="353" t="s">
        <v>86</v>
      </c>
      <c r="F1043" s="326" t="s">
        <v>694</v>
      </c>
      <c r="G1043" s="74"/>
      <c r="H1043" s="344">
        <v>118845000</v>
      </c>
      <c r="I1043" s="84"/>
    </row>
    <row r="1044" spans="1:9" s="91" customFormat="1" ht="19.5" customHeight="1">
      <c r="A1044" s="328">
        <f t="shared" si="28"/>
        <v>41973</v>
      </c>
      <c r="B1044" s="335" t="s">
        <v>756</v>
      </c>
      <c r="C1044" s="334">
        <v>41973</v>
      </c>
      <c r="D1044" s="325" t="s">
        <v>700</v>
      </c>
      <c r="E1044" s="353" t="s">
        <v>86</v>
      </c>
      <c r="F1044" s="326" t="s">
        <v>701</v>
      </c>
      <c r="G1044" s="78">
        <v>118845000</v>
      </c>
      <c r="H1044" s="78"/>
      <c r="I1044" s="84"/>
    </row>
    <row r="1045" spans="1:9" s="91" customFormat="1" ht="19.5" customHeight="1">
      <c r="A1045" s="328">
        <f t="shared" si="28"/>
        <v>41990</v>
      </c>
      <c r="B1045" s="352" t="s">
        <v>730</v>
      </c>
      <c r="C1045" s="334">
        <v>41990</v>
      </c>
      <c r="D1045" s="325" t="s">
        <v>696</v>
      </c>
      <c r="E1045" s="353" t="s">
        <v>86</v>
      </c>
      <c r="F1045" s="326" t="s">
        <v>694</v>
      </c>
      <c r="G1045" s="78"/>
      <c r="H1045" s="349">
        <v>154180000</v>
      </c>
      <c r="I1045" s="84"/>
    </row>
    <row r="1046" spans="1:9" s="91" customFormat="1" ht="19.5" customHeight="1">
      <c r="A1046" s="328">
        <f t="shared" si="28"/>
        <v>42004</v>
      </c>
      <c r="B1046" s="335" t="s">
        <v>772</v>
      </c>
      <c r="C1046" s="334">
        <v>42004</v>
      </c>
      <c r="D1046" s="325" t="s">
        <v>700</v>
      </c>
      <c r="E1046" s="353" t="s">
        <v>86</v>
      </c>
      <c r="F1046" s="326" t="s">
        <v>701</v>
      </c>
      <c r="G1046" s="78">
        <v>154180000</v>
      </c>
      <c r="H1046" s="78"/>
      <c r="I1046" s="84"/>
    </row>
    <row r="1047" spans="1:9" s="91" customFormat="1" ht="19.5" customHeight="1">
      <c r="A1047" s="328">
        <f t="shared" si="28"/>
        <v>41708</v>
      </c>
      <c r="B1047" s="343" t="s">
        <v>755</v>
      </c>
      <c r="C1047" s="328">
        <v>41708</v>
      </c>
      <c r="D1047" s="330" t="s">
        <v>698</v>
      </c>
      <c r="E1047" s="353" t="s">
        <v>87</v>
      </c>
      <c r="F1047" s="331" t="s">
        <v>694</v>
      </c>
      <c r="G1047" s="70"/>
      <c r="H1047" s="344">
        <v>112402500</v>
      </c>
      <c r="I1047" s="84"/>
    </row>
    <row r="1048" spans="1:9" s="91" customFormat="1" ht="19.5" customHeight="1">
      <c r="A1048" s="328">
        <f t="shared" si="28"/>
        <v>41729</v>
      </c>
      <c r="B1048" s="327" t="s">
        <v>707</v>
      </c>
      <c r="C1048" s="328">
        <v>41729</v>
      </c>
      <c r="D1048" s="330" t="s">
        <v>700</v>
      </c>
      <c r="E1048" s="353" t="s">
        <v>87</v>
      </c>
      <c r="F1048" s="331" t="s">
        <v>701</v>
      </c>
      <c r="G1048" s="74">
        <v>112402500</v>
      </c>
      <c r="H1048" s="74"/>
      <c r="I1048" s="84"/>
    </row>
    <row r="1049" spans="1:9" s="91" customFormat="1" ht="19.5" customHeight="1">
      <c r="A1049" s="328">
        <f t="shared" si="28"/>
        <v>41760</v>
      </c>
      <c r="B1049" s="343" t="s">
        <v>695</v>
      </c>
      <c r="C1049" s="328">
        <v>41760</v>
      </c>
      <c r="D1049" s="330" t="s">
        <v>698</v>
      </c>
      <c r="E1049" s="353" t="s">
        <v>87</v>
      </c>
      <c r="F1049" s="331" t="s">
        <v>694</v>
      </c>
      <c r="G1049" s="74"/>
      <c r="H1049" s="344">
        <v>80615500</v>
      </c>
      <c r="I1049" s="84"/>
    </row>
    <row r="1050" spans="1:9" s="91" customFormat="1" ht="19.5" customHeight="1">
      <c r="A1050" s="328">
        <f t="shared" si="28"/>
        <v>41790</v>
      </c>
      <c r="B1050" s="327" t="s">
        <v>760</v>
      </c>
      <c r="C1050" s="328">
        <v>41790</v>
      </c>
      <c r="D1050" s="330" t="s">
        <v>700</v>
      </c>
      <c r="E1050" s="353" t="s">
        <v>87</v>
      </c>
      <c r="F1050" s="331" t="s">
        <v>701</v>
      </c>
      <c r="G1050" s="74">
        <v>80615500</v>
      </c>
      <c r="H1050" s="74"/>
      <c r="I1050" s="84"/>
    </row>
    <row r="1051" spans="1:9" s="91" customFormat="1" ht="19.5" customHeight="1">
      <c r="A1051" s="328">
        <f t="shared" si="28"/>
        <v>41821</v>
      </c>
      <c r="B1051" s="343" t="s">
        <v>697</v>
      </c>
      <c r="C1051" s="328">
        <v>41821</v>
      </c>
      <c r="D1051" s="330" t="s">
        <v>693</v>
      </c>
      <c r="E1051" s="353" t="s">
        <v>87</v>
      </c>
      <c r="F1051" s="331" t="s">
        <v>694</v>
      </c>
      <c r="G1051" s="74"/>
      <c r="H1051" s="344">
        <v>75195000</v>
      </c>
      <c r="I1051" s="84"/>
    </row>
    <row r="1052" spans="1:9" s="91" customFormat="1" ht="19.5" customHeight="1">
      <c r="A1052" s="328">
        <f t="shared" si="28"/>
        <v>41851</v>
      </c>
      <c r="B1052" s="327" t="s">
        <v>716</v>
      </c>
      <c r="C1052" s="328">
        <v>41851</v>
      </c>
      <c r="D1052" s="330" t="s">
        <v>700</v>
      </c>
      <c r="E1052" s="353" t="s">
        <v>87</v>
      </c>
      <c r="F1052" s="331" t="s">
        <v>701</v>
      </c>
      <c r="G1052" s="74">
        <v>75195000</v>
      </c>
      <c r="H1052" s="74"/>
      <c r="I1052" s="84"/>
    </row>
    <row r="1053" spans="1:9" s="91" customFormat="1" ht="19.5" customHeight="1">
      <c r="A1053" s="328">
        <f t="shared" si="28"/>
        <v>41852</v>
      </c>
      <c r="B1053" s="343" t="s">
        <v>702</v>
      </c>
      <c r="C1053" s="328">
        <v>41852</v>
      </c>
      <c r="D1053" s="330" t="s">
        <v>693</v>
      </c>
      <c r="E1053" s="353" t="s">
        <v>87</v>
      </c>
      <c r="F1053" s="331" t="s">
        <v>694</v>
      </c>
      <c r="G1053" s="74"/>
      <c r="H1053" s="344">
        <v>88650000</v>
      </c>
      <c r="I1053" s="84"/>
    </row>
    <row r="1054" spans="1:9" s="91" customFormat="1" ht="19.5" customHeight="1">
      <c r="A1054" s="328">
        <f t="shared" si="28"/>
        <v>41861</v>
      </c>
      <c r="B1054" s="343" t="s">
        <v>715</v>
      </c>
      <c r="C1054" s="324">
        <v>41861</v>
      </c>
      <c r="D1054" s="330" t="s">
        <v>693</v>
      </c>
      <c r="E1054" s="353" t="s">
        <v>87</v>
      </c>
      <c r="F1054" s="331" t="s">
        <v>694</v>
      </c>
      <c r="G1054" s="74"/>
      <c r="H1054" s="344">
        <v>89550000</v>
      </c>
      <c r="I1054" s="84"/>
    </row>
    <row r="1055" spans="1:9" s="91" customFormat="1" ht="19.5" customHeight="1">
      <c r="A1055" s="328">
        <f t="shared" si="28"/>
        <v>41882</v>
      </c>
      <c r="B1055" s="327" t="s">
        <v>718</v>
      </c>
      <c r="C1055" s="328">
        <v>41882</v>
      </c>
      <c r="D1055" s="330" t="s">
        <v>700</v>
      </c>
      <c r="E1055" s="353" t="s">
        <v>87</v>
      </c>
      <c r="F1055" s="331" t="s">
        <v>701</v>
      </c>
      <c r="G1055" s="74">
        <v>178200000</v>
      </c>
      <c r="H1055" s="74"/>
      <c r="I1055" s="84"/>
    </row>
    <row r="1056" spans="1:9" s="91" customFormat="1" ht="19.5" customHeight="1">
      <c r="A1056" s="328">
        <f t="shared" si="28"/>
        <v>41883</v>
      </c>
      <c r="B1056" s="343" t="s">
        <v>697</v>
      </c>
      <c r="C1056" s="328">
        <v>41883</v>
      </c>
      <c r="D1056" s="330" t="s">
        <v>693</v>
      </c>
      <c r="E1056" s="353" t="s">
        <v>87</v>
      </c>
      <c r="F1056" s="331" t="s">
        <v>694</v>
      </c>
      <c r="G1056" s="74"/>
      <c r="H1056" s="344">
        <v>86490000</v>
      </c>
      <c r="I1056" s="84"/>
    </row>
    <row r="1057" spans="1:9" s="91" customFormat="1" ht="19.5" customHeight="1">
      <c r="A1057" s="328">
        <f t="shared" si="28"/>
        <v>41889</v>
      </c>
      <c r="B1057" s="343" t="s">
        <v>709</v>
      </c>
      <c r="C1057" s="328">
        <v>41889</v>
      </c>
      <c r="D1057" s="330" t="s">
        <v>696</v>
      </c>
      <c r="E1057" s="353" t="s">
        <v>87</v>
      </c>
      <c r="F1057" s="331" t="s">
        <v>694</v>
      </c>
      <c r="G1057" s="74"/>
      <c r="H1057" s="344">
        <v>180050000</v>
      </c>
      <c r="I1057" s="84"/>
    </row>
    <row r="1058" spans="1:9" s="91" customFormat="1" ht="19.5" customHeight="1">
      <c r="A1058" s="328">
        <f t="shared" si="28"/>
        <v>41912</v>
      </c>
      <c r="B1058" s="327" t="s">
        <v>720</v>
      </c>
      <c r="C1058" s="328">
        <v>41912</v>
      </c>
      <c r="D1058" s="330" t="s">
        <v>700</v>
      </c>
      <c r="E1058" s="353" t="s">
        <v>87</v>
      </c>
      <c r="F1058" s="331" t="s">
        <v>701</v>
      </c>
      <c r="G1058" s="74">
        <v>266540000</v>
      </c>
      <c r="H1058" s="74"/>
      <c r="I1058" s="84"/>
    </row>
    <row r="1059" spans="1:9" s="91" customFormat="1" ht="19.5" customHeight="1">
      <c r="A1059" s="328">
        <f t="shared" si="28"/>
        <v>41919</v>
      </c>
      <c r="B1059" s="343" t="s">
        <v>743</v>
      </c>
      <c r="C1059" s="328">
        <v>41919</v>
      </c>
      <c r="D1059" s="330" t="s">
        <v>693</v>
      </c>
      <c r="E1059" s="353" t="s">
        <v>87</v>
      </c>
      <c r="F1059" s="331" t="s">
        <v>694</v>
      </c>
      <c r="G1059" s="74"/>
      <c r="H1059" s="344">
        <v>49445000</v>
      </c>
      <c r="I1059" s="84"/>
    </row>
    <row r="1060" spans="1:9" s="91" customFormat="1" ht="19.5" customHeight="1">
      <c r="A1060" s="328">
        <f t="shared" si="28"/>
        <v>41920</v>
      </c>
      <c r="B1060" s="343" t="s">
        <v>695</v>
      </c>
      <c r="C1060" s="328">
        <v>41920</v>
      </c>
      <c r="D1060" s="330" t="s">
        <v>693</v>
      </c>
      <c r="E1060" s="353" t="s">
        <v>87</v>
      </c>
      <c r="F1060" s="331" t="s">
        <v>694</v>
      </c>
      <c r="G1060" s="74"/>
      <c r="H1060" s="344">
        <v>91760000</v>
      </c>
      <c r="I1060" s="84"/>
    </row>
    <row r="1061" spans="1:9" s="91" customFormat="1" ht="19.5" customHeight="1">
      <c r="A1061" s="328">
        <f t="shared" si="28"/>
        <v>41922</v>
      </c>
      <c r="B1061" s="343" t="s">
        <v>740</v>
      </c>
      <c r="C1061" s="324">
        <v>41922</v>
      </c>
      <c r="D1061" s="325" t="s">
        <v>693</v>
      </c>
      <c r="E1061" s="353" t="s">
        <v>87</v>
      </c>
      <c r="F1061" s="326" t="s">
        <v>694</v>
      </c>
      <c r="G1061" s="74"/>
      <c r="H1061" s="344">
        <v>90520000</v>
      </c>
      <c r="I1061" s="84"/>
    </row>
    <row r="1062" spans="1:9" s="91" customFormat="1" ht="19.5" customHeight="1">
      <c r="A1062" s="328">
        <f t="shared" si="28"/>
        <v>41943</v>
      </c>
      <c r="B1062" s="327" t="s">
        <v>723</v>
      </c>
      <c r="C1062" s="324">
        <v>41943</v>
      </c>
      <c r="D1062" s="325" t="s">
        <v>700</v>
      </c>
      <c r="E1062" s="353" t="s">
        <v>87</v>
      </c>
      <c r="F1062" s="326" t="s">
        <v>701</v>
      </c>
      <c r="G1062" s="74">
        <v>231725000</v>
      </c>
      <c r="H1062" s="74"/>
      <c r="I1062" s="84"/>
    </row>
    <row r="1063" spans="1:9" s="91" customFormat="1" ht="19.5" customHeight="1">
      <c r="A1063" s="328">
        <f t="shared" si="28"/>
        <v>41957</v>
      </c>
      <c r="B1063" s="343" t="s">
        <v>765</v>
      </c>
      <c r="C1063" s="324">
        <v>41957</v>
      </c>
      <c r="D1063" s="325" t="s">
        <v>693</v>
      </c>
      <c r="E1063" s="353" t="s">
        <v>87</v>
      </c>
      <c r="F1063" s="326" t="s">
        <v>694</v>
      </c>
      <c r="G1063" s="74"/>
      <c r="H1063" s="344">
        <v>92130000</v>
      </c>
      <c r="I1063" s="84"/>
    </row>
    <row r="1064" spans="1:9" s="91" customFormat="1" ht="19.5" customHeight="1">
      <c r="A1064" s="328">
        <f t="shared" si="28"/>
        <v>41960</v>
      </c>
      <c r="B1064" s="343" t="s">
        <v>705</v>
      </c>
      <c r="C1064" s="324">
        <v>41960</v>
      </c>
      <c r="D1064" s="325" t="s">
        <v>693</v>
      </c>
      <c r="E1064" s="353" t="s">
        <v>87</v>
      </c>
      <c r="F1064" s="326" t="s">
        <v>694</v>
      </c>
      <c r="G1064" s="74"/>
      <c r="H1064" s="344">
        <v>83176000</v>
      </c>
      <c r="I1064" s="84"/>
    </row>
    <row r="1065" spans="1:9" s="91" customFormat="1" ht="19.5" customHeight="1">
      <c r="A1065" s="328">
        <f t="shared" si="28"/>
        <v>41970</v>
      </c>
      <c r="B1065" s="343" t="s">
        <v>722</v>
      </c>
      <c r="C1065" s="324">
        <v>41970</v>
      </c>
      <c r="D1065" s="325" t="s">
        <v>693</v>
      </c>
      <c r="E1065" s="353" t="s">
        <v>87</v>
      </c>
      <c r="F1065" s="326" t="s">
        <v>694</v>
      </c>
      <c r="G1065" s="74"/>
      <c r="H1065" s="344">
        <v>87727500</v>
      </c>
      <c r="I1065" s="84"/>
    </row>
    <row r="1066" spans="1:9" s="91" customFormat="1" ht="19.5" customHeight="1">
      <c r="A1066" s="328">
        <f t="shared" si="28"/>
        <v>41973</v>
      </c>
      <c r="B1066" s="327" t="s">
        <v>725</v>
      </c>
      <c r="C1066" s="324">
        <v>41973</v>
      </c>
      <c r="D1066" s="325" t="s">
        <v>700</v>
      </c>
      <c r="E1066" s="353" t="s">
        <v>87</v>
      </c>
      <c r="F1066" s="326" t="s">
        <v>701</v>
      </c>
      <c r="G1066" s="74">
        <v>263033500</v>
      </c>
      <c r="H1066" s="74"/>
      <c r="I1066" s="84"/>
    </row>
    <row r="1067" spans="1:9" s="91" customFormat="1" ht="19.5" customHeight="1">
      <c r="A1067" s="328">
        <f t="shared" si="28"/>
        <v>41978</v>
      </c>
      <c r="B1067" s="343" t="s">
        <v>714</v>
      </c>
      <c r="C1067" s="324">
        <v>41978</v>
      </c>
      <c r="D1067" s="325" t="s">
        <v>696</v>
      </c>
      <c r="E1067" s="353" t="s">
        <v>87</v>
      </c>
      <c r="F1067" s="326" t="s">
        <v>694</v>
      </c>
      <c r="G1067" s="74"/>
      <c r="H1067" s="344">
        <v>155480000</v>
      </c>
      <c r="I1067" s="84"/>
    </row>
    <row r="1068" spans="1:9" s="91" customFormat="1" ht="19.5" customHeight="1">
      <c r="A1068" s="328">
        <f t="shared" si="28"/>
        <v>42004</v>
      </c>
      <c r="B1068" s="327" t="s">
        <v>726</v>
      </c>
      <c r="C1068" s="324">
        <v>42004</v>
      </c>
      <c r="D1068" s="325" t="s">
        <v>700</v>
      </c>
      <c r="E1068" s="353" t="s">
        <v>87</v>
      </c>
      <c r="F1068" s="326" t="s">
        <v>701</v>
      </c>
      <c r="G1068" s="74">
        <v>155480000</v>
      </c>
      <c r="H1068" s="74"/>
      <c r="I1068" s="84"/>
    </row>
    <row r="1069" spans="1:9" s="91" customFormat="1" ht="19.5" customHeight="1">
      <c r="A1069" s="328">
        <f t="shared" si="28"/>
        <v>41699</v>
      </c>
      <c r="B1069" s="343" t="s">
        <v>714</v>
      </c>
      <c r="C1069" s="328">
        <v>41699</v>
      </c>
      <c r="D1069" s="330" t="s">
        <v>735</v>
      </c>
      <c r="E1069" s="353" t="s">
        <v>337</v>
      </c>
      <c r="F1069" s="331" t="s">
        <v>694</v>
      </c>
      <c r="G1069" s="70"/>
      <c r="H1069" s="344">
        <v>107840000</v>
      </c>
      <c r="I1069" s="84"/>
    </row>
    <row r="1070" spans="1:9" s="91" customFormat="1" ht="19.5" customHeight="1">
      <c r="A1070" s="328">
        <f t="shared" si="28"/>
        <v>41703</v>
      </c>
      <c r="B1070" s="343" t="s">
        <v>769</v>
      </c>
      <c r="C1070" s="328">
        <v>41703</v>
      </c>
      <c r="D1070" s="330" t="s">
        <v>735</v>
      </c>
      <c r="E1070" s="353" t="s">
        <v>337</v>
      </c>
      <c r="F1070" s="331" t="s">
        <v>694</v>
      </c>
      <c r="G1070" s="70"/>
      <c r="H1070" s="344">
        <v>104688000</v>
      </c>
      <c r="I1070" s="84"/>
    </row>
    <row r="1071" spans="1:9" s="91" customFormat="1" ht="19.5" customHeight="1">
      <c r="A1071" s="328">
        <f t="shared" si="28"/>
        <v>41705</v>
      </c>
      <c r="B1071" s="343" t="s">
        <v>744</v>
      </c>
      <c r="C1071" s="328">
        <v>41705</v>
      </c>
      <c r="D1071" s="330" t="s">
        <v>735</v>
      </c>
      <c r="E1071" s="353" t="s">
        <v>337</v>
      </c>
      <c r="F1071" s="331" t="s">
        <v>694</v>
      </c>
      <c r="G1071" s="70"/>
      <c r="H1071" s="344">
        <v>95776000</v>
      </c>
      <c r="I1071" s="84"/>
    </row>
    <row r="1072" spans="1:9" s="91" customFormat="1" ht="19.5" customHeight="1">
      <c r="A1072" s="328">
        <f t="shared" si="28"/>
        <v>41735</v>
      </c>
      <c r="B1072" s="327" t="s">
        <v>742</v>
      </c>
      <c r="C1072" s="328">
        <v>41735</v>
      </c>
      <c r="D1072" s="330" t="s">
        <v>700</v>
      </c>
      <c r="E1072" s="353" t="s">
        <v>337</v>
      </c>
      <c r="F1072" s="331" t="s">
        <v>701</v>
      </c>
      <c r="G1072" s="70">
        <v>308304000</v>
      </c>
      <c r="H1072" s="74"/>
      <c r="I1072" s="84"/>
    </row>
    <row r="1073" spans="1:9" s="91" customFormat="1" ht="19.5" customHeight="1">
      <c r="A1073" s="328">
        <f t="shared" si="28"/>
        <v>41805</v>
      </c>
      <c r="B1073" s="343" t="s">
        <v>727</v>
      </c>
      <c r="C1073" s="328">
        <v>41805</v>
      </c>
      <c r="D1073" s="330" t="s">
        <v>735</v>
      </c>
      <c r="E1073" s="353" t="s">
        <v>337</v>
      </c>
      <c r="F1073" s="331" t="s">
        <v>694</v>
      </c>
      <c r="G1073" s="70"/>
      <c r="H1073" s="344">
        <v>99127000</v>
      </c>
      <c r="I1073" s="84"/>
    </row>
    <row r="1074" spans="1:9" s="91" customFormat="1" ht="19.5" customHeight="1">
      <c r="A1074" s="328">
        <f t="shared" si="28"/>
        <v>41820</v>
      </c>
      <c r="B1074" s="327" t="s">
        <v>747</v>
      </c>
      <c r="C1074" s="328">
        <v>41820</v>
      </c>
      <c r="D1074" s="330" t="s">
        <v>700</v>
      </c>
      <c r="E1074" s="353" t="s">
        <v>337</v>
      </c>
      <c r="F1074" s="331" t="s">
        <v>701</v>
      </c>
      <c r="G1074" s="70">
        <v>99127000</v>
      </c>
      <c r="H1074" s="74"/>
      <c r="I1074" s="84"/>
    </row>
    <row r="1075" spans="1:9" s="91" customFormat="1" ht="19.5" customHeight="1">
      <c r="A1075" s="328">
        <f t="shared" si="28"/>
        <v>41913</v>
      </c>
      <c r="B1075" s="343" t="s">
        <v>714</v>
      </c>
      <c r="C1075" s="324">
        <v>41913</v>
      </c>
      <c r="D1075" s="325" t="s">
        <v>735</v>
      </c>
      <c r="E1075" s="353" t="s">
        <v>337</v>
      </c>
      <c r="F1075" s="326" t="s">
        <v>694</v>
      </c>
      <c r="G1075" s="74"/>
      <c r="H1075" s="344">
        <v>95013000</v>
      </c>
      <c r="I1075" s="84"/>
    </row>
    <row r="1076" spans="1:9" s="91" customFormat="1" ht="19.5" customHeight="1">
      <c r="A1076" s="328">
        <f t="shared" si="28"/>
        <v>41915</v>
      </c>
      <c r="B1076" s="343" t="s">
        <v>709</v>
      </c>
      <c r="C1076" s="324">
        <v>41915</v>
      </c>
      <c r="D1076" s="325" t="s">
        <v>735</v>
      </c>
      <c r="E1076" s="353" t="s">
        <v>337</v>
      </c>
      <c r="F1076" s="326" t="s">
        <v>694</v>
      </c>
      <c r="G1076" s="74"/>
      <c r="H1076" s="344">
        <v>97427000</v>
      </c>
      <c r="I1076" s="84"/>
    </row>
    <row r="1077" spans="1:9" s="91" customFormat="1" ht="19.5" customHeight="1">
      <c r="A1077" s="328">
        <f t="shared" si="28"/>
        <v>41943</v>
      </c>
      <c r="B1077" s="327" t="s">
        <v>754</v>
      </c>
      <c r="C1077" s="324">
        <v>41943</v>
      </c>
      <c r="D1077" s="325" t="s">
        <v>700</v>
      </c>
      <c r="E1077" s="353" t="s">
        <v>337</v>
      </c>
      <c r="F1077" s="326" t="s">
        <v>701</v>
      </c>
      <c r="G1077" s="74">
        <v>192440000</v>
      </c>
      <c r="H1077" s="74"/>
      <c r="I1077" s="84"/>
    </row>
    <row r="1078" spans="1:9" s="91" customFormat="1" ht="19.5" customHeight="1">
      <c r="A1078" s="328">
        <f t="shared" si="28"/>
        <v>41649</v>
      </c>
      <c r="B1078" s="343" t="s">
        <v>732</v>
      </c>
      <c r="C1078" s="328">
        <v>41649</v>
      </c>
      <c r="D1078" s="330" t="s">
        <v>698</v>
      </c>
      <c r="E1078" s="353" t="s">
        <v>88</v>
      </c>
      <c r="F1078" s="331" t="s">
        <v>694</v>
      </c>
      <c r="G1078" s="70"/>
      <c r="H1078" s="344">
        <v>152438000</v>
      </c>
      <c r="I1078" s="84"/>
    </row>
    <row r="1079" spans="1:9" s="91" customFormat="1" ht="19.5" customHeight="1">
      <c r="A1079" s="328">
        <f t="shared" si="28"/>
        <v>41670</v>
      </c>
      <c r="B1079" s="327" t="s">
        <v>699</v>
      </c>
      <c r="C1079" s="328">
        <v>41670</v>
      </c>
      <c r="D1079" s="330" t="s">
        <v>700</v>
      </c>
      <c r="E1079" s="353" t="s">
        <v>88</v>
      </c>
      <c r="F1079" s="331" t="s">
        <v>701</v>
      </c>
      <c r="G1079" s="70">
        <v>152438000</v>
      </c>
      <c r="H1079" s="74"/>
      <c r="I1079" s="84"/>
    </row>
    <row r="1080" spans="1:9" s="91" customFormat="1" ht="19.5" customHeight="1">
      <c r="A1080" s="328">
        <f t="shared" si="28"/>
        <v>41705</v>
      </c>
      <c r="B1080" s="343" t="s">
        <v>715</v>
      </c>
      <c r="C1080" s="324">
        <v>41705</v>
      </c>
      <c r="D1080" s="330" t="s">
        <v>698</v>
      </c>
      <c r="E1080" s="353" t="s">
        <v>88</v>
      </c>
      <c r="F1080" s="331" t="s">
        <v>694</v>
      </c>
      <c r="G1080" s="70"/>
      <c r="H1080" s="344">
        <v>112210000</v>
      </c>
      <c r="I1080" s="84"/>
    </row>
    <row r="1081" spans="1:9" s="91" customFormat="1" ht="19.5" customHeight="1">
      <c r="A1081" s="328">
        <f t="shared" si="28"/>
        <v>41729</v>
      </c>
      <c r="B1081" s="327" t="s">
        <v>707</v>
      </c>
      <c r="C1081" s="324">
        <v>41729</v>
      </c>
      <c r="D1081" s="330" t="s">
        <v>700</v>
      </c>
      <c r="E1081" s="353" t="s">
        <v>88</v>
      </c>
      <c r="F1081" s="331" t="s">
        <v>701</v>
      </c>
      <c r="G1081" s="70">
        <v>112210000</v>
      </c>
      <c r="H1081" s="74"/>
      <c r="I1081" s="84"/>
    </row>
    <row r="1082" spans="1:9" s="91" customFormat="1" ht="19.5" customHeight="1">
      <c r="A1082" s="328">
        <f t="shared" si="28"/>
        <v>41744</v>
      </c>
      <c r="B1082" s="343" t="s">
        <v>715</v>
      </c>
      <c r="C1082" s="324">
        <v>41744</v>
      </c>
      <c r="D1082" s="330" t="s">
        <v>696</v>
      </c>
      <c r="E1082" s="353" t="s">
        <v>88</v>
      </c>
      <c r="F1082" s="331" t="s">
        <v>694</v>
      </c>
      <c r="G1082" s="70"/>
      <c r="H1082" s="344">
        <v>151762000</v>
      </c>
      <c r="I1082" s="84"/>
    </row>
    <row r="1083" spans="1:9" s="91" customFormat="1" ht="19.5" customHeight="1">
      <c r="A1083" s="328">
        <f t="shared" si="28"/>
        <v>41746</v>
      </c>
      <c r="B1083" s="343" t="s">
        <v>776</v>
      </c>
      <c r="C1083" s="324">
        <v>41746</v>
      </c>
      <c r="D1083" s="330" t="s">
        <v>698</v>
      </c>
      <c r="E1083" s="353" t="s">
        <v>88</v>
      </c>
      <c r="F1083" s="331" t="s">
        <v>694</v>
      </c>
      <c r="G1083" s="70"/>
      <c r="H1083" s="344">
        <v>144375000</v>
      </c>
      <c r="I1083" s="84"/>
    </row>
    <row r="1084" spans="1:9" s="91" customFormat="1" ht="19.5" customHeight="1">
      <c r="A1084" s="328">
        <f t="shared" si="28"/>
        <v>41760</v>
      </c>
      <c r="B1084" s="343" t="s">
        <v>692</v>
      </c>
      <c r="C1084" s="324">
        <v>41760</v>
      </c>
      <c r="D1084" s="330" t="s">
        <v>759</v>
      </c>
      <c r="E1084" s="353" t="s">
        <v>88</v>
      </c>
      <c r="F1084" s="331" t="s">
        <v>694</v>
      </c>
      <c r="G1084" s="70"/>
      <c r="H1084" s="344">
        <v>101460000</v>
      </c>
      <c r="I1084" s="84"/>
    </row>
    <row r="1085" spans="1:9" s="91" customFormat="1" ht="19.5" customHeight="1">
      <c r="A1085" s="328">
        <f t="shared" si="28"/>
        <v>41766</v>
      </c>
      <c r="B1085" s="343" t="s">
        <v>729</v>
      </c>
      <c r="C1085" s="328">
        <v>41766</v>
      </c>
      <c r="D1085" s="330" t="s">
        <v>698</v>
      </c>
      <c r="E1085" s="353" t="s">
        <v>88</v>
      </c>
      <c r="F1085" s="331" t="s">
        <v>694</v>
      </c>
      <c r="G1085" s="70"/>
      <c r="H1085" s="344">
        <v>78709000</v>
      </c>
      <c r="I1085" s="84"/>
    </row>
    <row r="1086" spans="1:9" s="91" customFormat="1" ht="19.5" customHeight="1">
      <c r="A1086" s="328">
        <f t="shared" si="28"/>
        <v>41767</v>
      </c>
      <c r="B1086" s="327" t="s">
        <v>708</v>
      </c>
      <c r="C1086" s="328">
        <v>41767</v>
      </c>
      <c r="D1086" s="330" t="s">
        <v>700</v>
      </c>
      <c r="E1086" s="353" t="s">
        <v>88</v>
      </c>
      <c r="F1086" s="331" t="s">
        <v>701</v>
      </c>
      <c r="G1086" s="70">
        <v>296137000</v>
      </c>
      <c r="H1086" s="74"/>
      <c r="I1086" s="84"/>
    </row>
    <row r="1087" spans="1:9" s="91" customFormat="1" ht="19.5" customHeight="1">
      <c r="A1087" s="328">
        <f t="shared" si="28"/>
        <v>41779</v>
      </c>
      <c r="B1087" s="343" t="s">
        <v>752</v>
      </c>
      <c r="C1087" s="328">
        <v>41779</v>
      </c>
      <c r="D1087" s="330" t="s">
        <v>698</v>
      </c>
      <c r="E1087" s="353" t="s">
        <v>88</v>
      </c>
      <c r="F1087" s="331" t="s">
        <v>694</v>
      </c>
      <c r="G1087" s="70"/>
      <c r="H1087" s="344">
        <v>100127500</v>
      </c>
      <c r="I1087" s="84"/>
    </row>
    <row r="1088" spans="1:9" s="91" customFormat="1" ht="19.5" customHeight="1">
      <c r="A1088" s="328">
        <f t="shared" si="28"/>
        <v>41790</v>
      </c>
      <c r="B1088" s="327" t="s">
        <v>760</v>
      </c>
      <c r="C1088" s="328">
        <v>41790</v>
      </c>
      <c r="D1088" s="330" t="s">
        <v>700</v>
      </c>
      <c r="E1088" s="353" t="s">
        <v>88</v>
      </c>
      <c r="F1088" s="331" t="s">
        <v>701</v>
      </c>
      <c r="G1088" s="70">
        <v>280296500</v>
      </c>
      <c r="H1088" s="74"/>
      <c r="I1088" s="84"/>
    </row>
    <row r="1089" spans="1:9" s="91" customFormat="1" ht="19.5" customHeight="1">
      <c r="A1089" s="328">
        <f t="shared" si="28"/>
        <v>41791</v>
      </c>
      <c r="B1089" s="343" t="s">
        <v>727</v>
      </c>
      <c r="C1089" s="328">
        <v>41791</v>
      </c>
      <c r="D1089" s="330" t="s">
        <v>698</v>
      </c>
      <c r="E1089" s="353" t="s">
        <v>88</v>
      </c>
      <c r="F1089" s="331" t="s">
        <v>694</v>
      </c>
      <c r="G1089" s="70"/>
      <c r="H1089" s="344">
        <v>189000000</v>
      </c>
      <c r="I1089" s="84"/>
    </row>
    <row r="1090" spans="1:9" s="91" customFormat="1" ht="19.5" customHeight="1">
      <c r="A1090" s="328">
        <f t="shared" si="28"/>
        <v>41809</v>
      </c>
      <c r="B1090" s="343" t="s">
        <v>752</v>
      </c>
      <c r="C1090" s="328">
        <v>41809</v>
      </c>
      <c r="D1090" s="330" t="s">
        <v>698</v>
      </c>
      <c r="E1090" s="353" t="s">
        <v>88</v>
      </c>
      <c r="F1090" s="331" t="s">
        <v>694</v>
      </c>
      <c r="G1090" s="70"/>
      <c r="H1090" s="344">
        <v>111962000</v>
      </c>
      <c r="I1090" s="84"/>
    </row>
    <row r="1091" spans="1:9" s="91" customFormat="1" ht="19.5" customHeight="1">
      <c r="A1091" s="328">
        <f t="shared" si="28"/>
        <v>41820</v>
      </c>
      <c r="B1091" s="327" t="s">
        <v>713</v>
      </c>
      <c r="C1091" s="328">
        <v>41820</v>
      </c>
      <c r="D1091" s="330" t="s">
        <v>700</v>
      </c>
      <c r="E1091" s="353" t="s">
        <v>88</v>
      </c>
      <c r="F1091" s="331" t="s">
        <v>701</v>
      </c>
      <c r="G1091" s="70">
        <v>300962000</v>
      </c>
      <c r="H1091" s="74"/>
      <c r="I1091" s="84"/>
    </row>
    <row r="1092" spans="1:9" s="91" customFormat="1" ht="19.5" customHeight="1">
      <c r="A1092" s="328">
        <f t="shared" si="28"/>
        <v>41839</v>
      </c>
      <c r="B1092" s="343" t="s">
        <v>762</v>
      </c>
      <c r="C1092" s="328">
        <v>41839</v>
      </c>
      <c r="D1092" s="330" t="s">
        <v>696</v>
      </c>
      <c r="E1092" s="353" t="s">
        <v>88</v>
      </c>
      <c r="F1092" s="331" t="s">
        <v>694</v>
      </c>
      <c r="G1092" s="70"/>
      <c r="H1092" s="344">
        <v>132210000</v>
      </c>
      <c r="I1092" s="84"/>
    </row>
    <row r="1093" spans="1:9" s="91" customFormat="1" ht="19.5" customHeight="1">
      <c r="A1093" s="328">
        <f t="shared" si="28"/>
        <v>41840</v>
      </c>
      <c r="B1093" s="343" t="s">
        <v>734</v>
      </c>
      <c r="C1093" s="328">
        <v>41840</v>
      </c>
      <c r="D1093" s="330" t="s">
        <v>698</v>
      </c>
      <c r="E1093" s="353" t="s">
        <v>88</v>
      </c>
      <c r="F1093" s="331" t="s">
        <v>694</v>
      </c>
      <c r="G1093" s="70"/>
      <c r="H1093" s="344">
        <v>139452500</v>
      </c>
      <c r="I1093" s="84"/>
    </row>
    <row r="1094" spans="1:9" s="91" customFormat="1" ht="19.5" customHeight="1">
      <c r="A1094" s="328">
        <f t="shared" si="28"/>
        <v>41851</v>
      </c>
      <c r="B1094" s="327" t="s">
        <v>716</v>
      </c>
      <c r="C1094" s="328">
        <v>41851</v>
      </c>
      <c r="D1094" s="330" t="s">
        <v>700</v>
      </c>
      <c r="E1094" s="353" t="s">
        <v>88</v>
      </c>
      <c r="F1094" s="331" t="s">
        <v>701</v>
      </c>
      <c r="G1094" s="70">
        <v>271662500</v>
      </c>
      <c r="H1094" s="74"/>
      <c r="I1094" s="84"/>
    </row>
    <row r="1095" spans="1:9" s="91" customFormat="1" ht="19.5" customHeight="1">
      <c r="A1095" s="328">
        <f t="shared" si="28"/>
        <v>41892</v>
      </c>
      <c r="B1095" s="343" t="s">
        <v>715</v>
      </c>
      <c r="C1095" s="328">
        <v>41892</v>
      </c>
      <c r="D1095" s="330" t="s">
        <v>751</v>
      </c>
      <c r="E1095" s="353" t="s">
        <v>88</v>
      </c>
      <c r="F1095" s="331" t="s">
        <v>694</v>
      </c>
      <c r="G1095" s="70"/>
      <c r="H1095" s="344">
        <v>151557000</v>
      </c>
      <c r="I1095" s="84"/>
    </row>
    <row r="1096" spans="1:9" s="91" customFormat="1" ht="19.5" customHeight="1">
      <c r="A1096" s="328">
        <f t="shared" si="28"/>
        <v>41892</v>
      </c>
      <c r="B1096" s="343" t="s">
        <v>776</v>
      </c>
      <c r="C1096" s="328">
        <v>41892</v>
      </c>
      <c r="D1096" s="330" t="s">
        <v>696</v>
      </c>
      <c r="E1096" s="353" t="s">
        <v>88</v>
      </c>
      <c r="F1096" s="331" t="s">
        <v>694</v>
      </c>
      <c r="G1096" s="70"/>
      <c r="H1096" s="344">
        <v>177840000</v>
      </c>
      <c r="I1096" s="84"/>
    </row>
    <row r="1097" spans="1:9" s="91" customFormat="1" ht="19.5" customHeight="1">
      <c r="A1097" s="328">
        <f t="shared" si="28"/>
        <v>41901</v>
      </c>
      <c r="B1097" s="343" t="s">
        <v>724</v>
      </c>
      <c r="C1097" s="328">
        <v>41901</v>
      </c>
      <c r="D1097" s="330" t="s">
        <v>696</v>
      </c>
      <c r="E1097" s="353" t="s">
        <v>88</v>
      </c>
      <c r="F1097" s="331" t="s">
        <v>694</v>
      </c>
      <c r="G1097" s="70"/>
      <c r="H1097" s="344">
        <v>170586000</v>
      </c>
      <c r="I1097" s="84"/>
    </row>
    <row r="1098" spans="1:9" s="91" customFormat="1" ht="19.5" customHeight="1">
      <c r="A1098" s="328">
        <f t="shared" si="28"/>
        <v>41912</v>
      </c>
      <c r="B1098" s="327" t="s">
        <v>720</v>
      </c>
      <c r="C1098" s="328">
        <v>41912</v>
      </c>
      <c r="D1098" s="330" t="s">
        <v>700</v>
      </c>
      <c r="E1098" s="353" t="s">
        <v>88</v>
      </c>
      <c r="F1098" s="331" t="s">
        <v>701</v>
      </c>
      <c r="G1098" s="70">
        <v>499983000</v>
      </c>
      <c r="H1098" s="74"/>
      <c r="I1098" s="84"/>
    </row>
    <row r="1099" spans="1:9" s="91" customFormat="1" ht="19.5" customHeight="1">
      <c r="A1099" s="328">
        <f t="shared" si="28"/>
        <v>41917</v>
      </c>
      <c r="B1099" s="343" t="s">
        <v>776</v>
      </c>
      <c r="C1099" s="324">
        <v>41917</v>
      </c>
      <c r="D1099" s="325" t="s">
        <v>751</v>
      </c>
      <c r="E1099" s="353" t="s">
        <v>88</v>
      </c>
      <c r="F1099" s="326" t="s">
        <v>694</v>
      </c>
      <c r="G1099" s="74"/>
      <c r="H1099" s="344">
        <v>130340000</v>
      </c>
      <c r="I1099" s="84"/>
    </row>
    <row r="1100" spans="1:9" s="91" customFormat="1" ht="19.5" customHeight="1">
      <c r="A1100" s="328">
        <f t="shared" si="28"/>
        <v>41927</v>
      </c>
      <c r="B1100" s="343" t="s">
        <v>706</v>
      </c>
      <c r="C1100" s="324">
        <v>41927</v>
      </c>
      <c r="D1100" s="325" t="s">
        <v>696</v>
      </c>
      <c r="E1100" s="353" t="s">
        <v>88</v>
      </c>
      <c r="F1100" s="326" t="s">
        <v>694</v>
      </c>
      <c r="G1100" s="74"/>
      <c r="H1100" s="344">
        <v>145236000</v>
      </c>
      <c r="I1100" s="84"/>
    </row>
    <row r="1101" spans="1:9" s="91" customFormat="1" ht="19.5" customHeight="1">
      <c r="A1101" s="328">
        <f t="shared" si="28"/>
        <v>41943</v>
      </c>
      <c r="B1101" s="327" t="s">
        <v>723</v>
      </c>
      <c r="C1101" s="324">
        <v>41943</v>
      </c>
      <c r="D1101" s="325" t="s">
        <v>700</v>
      </c>
      <c r="E1101" s="353" t="s">
        <v>88</v>
      </c>
      <c r="F1101" s="326" t="s">
        <v>701</v>
      </c>
      <c r="G1101" s="74">
        <v>275576000</v>
      </c>
      <c r="H1101" s="74"/>
      <c r="I1101" s="84"/>
    </row>
    <row r="1102" spans="1:9" s="91" customFormat="1" ht="19.5" customHeight="1">
      <c r="A1102" s="328">
        <f t="shared" si="28"/>
        <v>41946</v>
      </c>
      <c r="B1102" s="343" t="s">
        <v>702</v>
      </c>
      <c r="C1102" s="324">
        <v>41946</v>
      </c>
      <c r="D1102" s="325" t="s">
        <v>751</v>
      </c>
      <c r="E1102" s="353" t="s">
        <v>88</v>
      </c>
      <c r="F1102" s="326" t="s">
        <v>694</v>
      </c>
      <c r="G1102" s="74"/>
      <c r="H1102" s="344">
        <v>56023000</v>
      </c>
      <c r="I1102" s="84"/>
    </row>
    <row r="1103" spans="1:9" s="91" customFormat="1" ht="19.5" customHeight="1">
      <c r="A1103" s="328">
        <f t="shared" si="28"/>
        <v>41973</v>
      </c>
      <c r="B1103" s="327" t="s">
        <v>725</v>
      </c>
      <c r="C1103" s="324">
        <v>41973</v>
      </c>
      <c r="D1103" s="325" t="s">
        <v>700</v>
      </c>
      <c r="E1103" s="353" t="s">
        <v>88</v>
      </c>
      <c r="F1103" s="326" t="s">
        <v>701</v>
      </c>
      <c r="G1103" s="74">
        <v>56023000</v>
      </c>
      <c r="H1103" s="74"/>
      <c r="I1103" s="84"/>
    </row>
    <row r="1104" spans="1:9" s="91" customFormat="1" ht="19.5" customHeight="1">
      <c r="A1104" s="328">
        <f t="shared" si="28"/>
        <v>41981</v>
      </c>
      <c r="B1104" s="343" t="s">
        <v>695</v>
      </c>
      <c r="C1104" s="324">
        <v>41981</v>
      </c>
      <c r="D1104" s="325" t="s">
        <v>696</v>
      </c>
      <c r="E1104" s="353" t="s">
        <v>88</v>
      </c>
      <c r="F1104" s="326" t="s">
        <v>694</v>
      </c>
      <c r="G1104" s="74"/>
      <c r="H1104" s="344">
        <v>151606000</v>
      </c>
      <c r="I1104" s="84"/>
    </row>
    <row r="1105" spans="1:9" s="91" customFormat="1" ht="19.5" customHeight="1">
      <c r="A1105" s="328">
        <f t="shared" si="28"/>
        <v>41983</v>
      </c>
      <c r="B1105" s="343" t="s">
        <v>717</v>
      </c>
      <c r="C1105" s="324">
        <v>41983</v>
      </c>
      <c r="D1105" s="325" t="s">
        <v>698</v>
      </c>
      <c r="E1105" s="353" t="s">
        <v>88</v>
      </c>
      <c r="F1105" s="326" t="s">
        <v>694</v>
      </c>
      <c r="G1105" s="74"/>
      <c r="H1105" s="344">
        <v>154755000</v>
      </c>
      <c r="I1105" s="84"/>
    </row>
    <row r="1106" spans="1:9" s="91" customFormat="1" ht="19.5" customHeight="1">
      <c r="A1106" s="328">
        <f t="shared" si="28"/>
        <v>41992</v>
      </c>
      <c r="B1106" s="343" t="s">
        <v>736</v>
      </c>
      <c r="C1106" s="324">
        <v>41992</v>
      </c>
      <c r="D1106" s="325" t="s">
        <v>751</v>
      </c>
      <c r="E1106" s="353" t="s">
        <v>88</v>
      </c>
      <c r="F1106" s="326" t="s">
        <v>694</v>
      </c>
      <c r="G1106" s="74"/>
      <c r="H1106" s="344">
        <v>133620000</v>
      </c>
      <c r="I1106" s="84"/>
    </row>
    <row r="1107" spans="1:9" s="91" customFormat="1" ht="19.5" customHeight="1">
      <c r="A1107" s="328">
        <f t="shared" si="28"/>
        <v>41993</v>
      </c>
      <c r="B1107" s="343" t="s">
        <v>741</v>
      </c>
      <c r="C1107" s="324">
        <v>41993</v>
      </c>
      <c r="D1107" s="325" t="s">
        <v>696</v>
      </c>
      <c r="E1107" s="353" t="s">
        <v>88</v>
      </c>
      <c r="F1107" s="326" t="s">
        <v>694</v>
      </c>
      <c r="G1107" s="74"/>
      <c r="H1107" s="344">
        <v>147810000</v>
      </c>
      <c r="I1107" s="84"/>
    </row>
    <row r="1108" spans="1:9" s="91" customFormat="1" ht="19.5" customHeight="1">
      <c r="A1108" s="328">
        <f t="shared" si="28"/>
        <v>42004</v>
      </c>
      <c r="B1108" s="327" t="s">
        <v>726</v>
      </c>
      <c r="C1108" s="324">
        <v>42004</v>
      </c>
      <c r="D1108" s="325" t="s">
        <v>700</v>
      </c>
      <c r="E1108" s="353" t="s">
        <v>88</v>
      </c>
      <c r="F1108" s="326" t="s">
        <v>701</v>
      </c>
      <c r="G1108" s="74">
        <v>587791000</v>
      </c>
      <c r="H1108" s="74"/>
      <c r="I1108" s="84"/>
    </row>
    <row r="1109" spans="1:9" s="91" customFormat="1" ht="19.5" customHeight="1">
      <c r="A1109" s="328">
        <f t="shared" si="28"/>
        <v>41646</v>
      </c>
      <c r="B1109" s="343" t="s">
        <v>715</v>
      </c>
      <c r="C1109" s="328">
        <v>41646</v>
      </c>
      <c r="D1109" s="330" t="s">
        <v>766</v>
      </c>
      <c r="E1109" s="353" t="s">
        <v>338</v>
      </c>
      <c r="F1109" s="331" t="s">
        <v>694</v>
      </c>
      <c r="G1109" s="70"/>
      <c r="H1109" s="344">
        <v>181525000</v>
      </c>
      <c r="I1109" s="84"/>
    </row>
    <row r="1110" spans="1:9" s="91" customFormat="1" ht="19.5" customHeight="1">
      <c r="A1110" s="328">
        <f t="shared" si="28"/>
        <v>41664</v>
      </c>
      <c r="B1110" s="343" t="s">
        <v>705</v>
      </c>
      <c r="C1110" s="328">
        <v>41664</v>
      </c>
      <c r="D1110" s="330" t="s">
        <v>766</v>
      </c>
      <c r="E1110" s="353" t="s">
        <v>338</v>
      </c>
      <c r="F1110" s="331" t="s">
        <v>694</v>
      </c>
      <c r="G1110" s="74"/>
      <c r="H1110" s="344">
        <v>158337500</v>
      </c>
      <c r="I1110" s="84"/>
    </row>
    <row r="1111" spans="1:9" s="91" customFormat="1" ht="19.5" customHeight="1">
      <c r="A1111" s="328">
        <f t="shared" si="28"/>
        <v>41670</v>
      </c>
      <c r="B1111" s="327" t="s">
        <v>738</v>
      </c>
      <c r="C1111" s="328">
        <v>41670</v>
      </c>
      <c r="D1111" s="330" t="s">
        <v>700</v>
      </c>
      <c r="E1111" s="353" t="s">
        <v>338</v>
      </c>
      <c r="F1111" s="331" t="s">
        <v>701</v>
      </c>
      <c r="G1111" s="74">
        <v>339862500</v>
      </c>
      <c r="H1111" s="74"/>
      <c r="I1111" s="84"/>
    </row>
    <row r="1112" spans="1:9" s="91" customFormat="1" ht="19.5" customHeight="1">
      <c r="A1112" s="328">
        <f t="shared" si="28"/>
        <v>41671</v>
      </c>
      <c r="B1112" s="343" t="s">
        <v>692</v>
      </c>
      <c r="C1112" s="328">
        <v>41671</v>
      </c>
      <c r="D1112" s="330" t="s">
        <v>766</v>
      </c>
      <c r="E1112" s="353" t="s">
        <v>338</v>
      </c>
      <c r="F1112" s="331" t="s">
        <v>694</v>
      </c>
      <c r="G1112" s="74"/>
      <c r="H1112" s="344">
        <v>156668000</v>
      </c>
      <c r="I1112" s="84"/>
    </row>
    <row r="1113" spans="1:9" s="91" customFormat="1" ht="19.5" customHeight="1">
      <c r="A1113" s="328">
        <f t="shared" si="28"/>
        <v>41698</v>
      </c>
      <c r="B1113" s="327" t="s">
        <v>739</v>
      </c>
      <c r="C1113" s="328">
        <v>41698</v>
      </c>
      <c r="D1113" s="330" t="s">
        <v>700</v>
      </c>
      <c r="E1113" s="353" t="s">
        <v>338</v>
      </c>
      <c r="F1113" s="331" t="s">
        <v>701</v>
      </c>
      <c r="G1113" s="74">
        <v>156668000</v>
      </c>
      <c r="H1113" s="74"/>
      <c r="I1113" s="84"/>
    </row>
    <row r="1114" spans="1:9" s="91" customFormat="1" ht="19.5" customHeight="1">
      <c r="A1114" s="328">
        <f t="shared" si="28"/>
        <v>41709</v>
      </c>
      <c r="B1114" s="343" t="s">
        <v>743</v>
      </c>
      <c r="C1114" s="328">
        <v>41709</v>
      </c>
      <c r="D1114" s="330" t="s">
        <v>766</v>
      </c>
      <c r="E1114" s="353" t="s">
        <v>338</v>
      </c>
      <c r="F1114" s="331" t="s">
        <v>694</v>
      </c>
      <c r="G1114" s="74"/>
      <c r="H1114" s="344">
        <v>74762500</v>
      </c>
      <c r="I1114" s="84"/>
    </row>
    <row r="1115" spans="1:9" s="91" customFormat="1" ht="19.5" customHeight="1">
      <c r="A1115" s="328">
        <f t="shared" si="28"/>
        <v>41715</v>
      </c>
      <c r="B1115" s="343" t="s">
        <v>724</v>
      </c>
      <c r="C1115" s="328">
        <v>41715</v>
      </c>
      <c r="D1115" s="330" t="s">
        <v>766</v>
      </c>
      <c r="E1115" s="353" t="s">
        <v>338</v>
      </c>
      <c r="F1115" s="331" t="s">
        <v>694</v>
      </c>
      <c r="G1115" s="74"/>
      <c r="H1115" s="344">
        <v>74650000</v>
      </c>
      <c r="I1115" s="84"/>
    </row>
    <row r="1116" spans="1:9" s="91" customFormat="1" ht="19.5" customHeight="1">
      <c r="A1116" s="328">
        <f t="shared" si="28"/>
        <v>41718</v>
      </c>
      <c r="B1116" s="343" t="s">
        <v>777</v>
      </c>
      <c r="C1116" s="328">
        <v>41718</v>
      </c>
      <c r="D1116" s="330" t="s">
        <v>766</v>
      </c>
      <c r="E1116" s="353" t="s">
        <v>338</v>
      </c>
      <c r="F1116" s="331" t="s">
        <v>694</v>
      </c>
      <c r="G1116" s="74"/>
      <c r="H1116" s="344">
        <v>158470000</v>
      </c>
      <c r="I1116" s="84"/>
    </row>
    <row r="1117" spans="1:9" s="91" customFormat="1" ht="19.5" customHeight="1">
      <c r="A1117" s="328">
        <f t="shared" si="28"/>
        <v>41735</v>
      </c>
      <c r="B1117" s="327" t="s">
        <v>742</v>
      </c>
      <c r="C1117" s="328">
        <v>41735</v>
      </c>
      <c r="D1117" s="330" t="s">
        <v>700</v>
      </c>
      <c r="E1117" s="353" t="s">
        <v>338</v>
      </c>
      <c r="F1117" s="331" t="s">
        <v>701</v>
      </c>
      <c r="G1117" s="74">
        <v>307882500</v>
      </c>
      <c r="H1117" s="74"/>
      <c r="I1117" s="84"/>
    </row>
    <row r="1118" spans="1:9" s="91" customFormat="1" ht="19.5" customHeight="1">
      <c r="A1118" s="328">
        <f t="shared" si="28"/>
        <v>41746</v>
      </c>
      <c r="B1118" s="343" t="s">
        <v>719</v>
      </c>
      <c r="C1118" s="328">
        <v>41746</v>
      </c>
      <c r="D1118" s="330" t="s">
        <v>766</v>
      </c>
      <c r="E1118" s="353" t="s">
        <v>338</v>
      </c>
      <c r="F1118" s="331" t="s">
        <v>694</v>
      </c>
      <c r="G1118" s="74"/>
      <c r="H1118" s="344">
        <v>139019000</v>
      </c>
      <c r="I1118" s="84"/>
    </row>
    <row r="1119" spans="1:9" s="91" customFormat="1" ht="19.5" customHeight="1">
      <c r="A1119" s="328">
        <f t="shared" si="28"/>
        <v>41748</v>
      </c>
      <c r="B1119" s="343" t="s">
        <v>775</v>
      </c>
      <c r="C1119" s="328">
        <v>41748</v>
      </c>
      <c r="D1119" s="330" t="s">
        <v>766</v>
      </c>
      <c r="E1119" s="353" t="s">
        <v>338</v>
      </c>
      <c r="F1119" s="331" t="s">
        <v>694</v>
      </c>
      <c r="G1119" s="74"/>
      <c r="H1119" s="344">
        <v>146810000</v>
      </c>
      <c r="I1119" s="84"/>
    </row>
    <row r="1120" spans="1:9" s="91" customFormat="1" ht="19.5" customHeight="1">
      <c r="A1120" s="328">
        <f t="shared" si="28"/>
        <v>41775</v>
      </c>
      <c r="B1120" s="327" t="s">
        <v>745</v>
      </c>
      <c r="C1120" s="328">
        <v>41775</v>
      </c>
      <c r="D1120" s="330" t="s">
        <v>700</v>
      </c>
      <c r="E1120" s="353" t="s">
        <v>338</v>
      </c>
      <c r="F1120" s="331" t="s">
        <v>701</v>
      </c>
      <c r="G1120" s="74">
        <v>285829000</v>
      </c>
      <c r="H1120" s="74"/>
      <c r="I1120" s="84"/>
    </row>
    <row r="1121" spans="1:9" s="91" customFormat="1" ht="19.5" customHeight="1">
      <c r="A1121" s="328">
        <f t="shared" si="28"/>
        <v>41825</v>
      </c>
      <c r="B1121" s="343" t="s">
        <v>733</v>
      </c>
      <c r="C1121" s="328">
        <v>41825</v>
      </c>
      <c r="D1121" s="330" t="s">
        <v>766</v>
      </c>
      <c r="E1121" s="353" t="s">
        <v>338</v>
      </c>
      <c r="F1121" s="331" t="s">
        <v>694</v>
      </c>
      <c r="G1121" s="74"/>
      <c r="H1121" s="344">
        <v>184705000</v>
      </c>
      <c r="I1121" s="84"/>
    </row>
    <row r="1122" spans="1:9" s="91" customFormat="1" ht="19.5" customHeight="1">
      <c r="A1122" s="328">
        <f t="shared" si="28"/>
        <v>41827</v>
      </c>
      <c r="B1122" s="343" t="s">
        <v>757</v>
      </c>
      <c r="C1122" s="324">
        <v>41827</v>
      </c>
      <c r="D1122" s="330" t="s">
        <v>766</v>
      </c>
      <c r="E1122" s="353" t="s">
        <v>338</v>
      </c>
      <c r="F1122" s="331" t="s">
        <v>694</v>
      </c>
      <c r="G1122" s="74"/>
      <c r="H1122" s="344">
        <v>182426000</v>
      </c>
      <c r="I1122" s="84"/>
    </row>
    <row r="1123" spans="1:9" s="91" customFormat="1" ht="19.5" customHeight="1">
      <c r="A1123" s="328">
        <f t="shared" si="28"/>
        <v>41835</v>
      </c>
      <c r="B1123" s="343" t="s">
        <v>765</v>
      </c>
      <c r="C1123" s="324">
        <v>41835</v>
      </c>
      <c r="D1123" s="330" t="s">
        <v>766</v>
      </c>
      <c r="E1123" s="353" t="s">
        <v>338</v>
      </c>
      <c r="F1123" s="331" t="s">
        <v>694</v>
      </c>
      <c r="G1123" s="74"/>
      <c r="H1123" s="344">
        <v>178080000</v>
      </c>
      <c r="I1123" s="84"/>
    </row>
    <row r="1124" spans="1:9" s="91" customFormat="1" ht="19.5" customHeight="1">
      <c r="A1124" s="328">
        <f t="shared" si="28"/>
        <v>41851</v>
      </c>
      <c r="B1124" s="327" t="s">
        <v>749</v>
      </c>
      <c r="C1124" s="324">
        <v>41851</v>
      </c>
      <c r="D1124" s="330" t="s">
        <v>700</v>
      </c>
      <c r="E1124" s="353" t="s">
        <v>338</v>
      </c>
      <c r="F1124" s="331" t="s">
        <v>701</v>
      </c>
      <c r="G1124" s="74">
        <v>545211000</v>
      </c>
      <c r="H1124" s="74"/>
      <c r="I1124" s="84"/>
    </row>
    <row r="1125" spans="1:9" s="91" customFormat="1" ht="19.5" customHeight="1">
      <c r="A1125" s="328">
        <f t="shared" si="28"/>
        <v>41853</v>
      </c>
      <c r="B1125" s="343" t="s">
        <v>728</v>
      </c>
      <c r="C1125" s="324">
        <v>41853</v>
      </c>
      <c r="D1125" s="330" t="s">
        <v>766</v>
      </c>
      <c r="E1125" s="353" t="s">
        <v>338</v>
      </c>
      <c r="F1125" s="331" t="s">
        <v>694</v>
      </c>
      <c r="G1125" s="74"/>
      <c r="H1125" s="344">
        <v>158470000</v>
      </c>
      <c r="I1125" s="84"/>
    </row>
    <row r="1126" spans="1:9" s="91" customFormat="1" ht="19.5" customHeight="1">
      <c r="A1126" s="328">
        <f t="shared" si="28"/>
        <v>41882</v>
      </c>
      <c r="B1126" s="327" t="s">
        <v>770</v>
      </c>
      <c r="C1126" s="324">
        <v>41882</v>
      </c>
      <c r="D1126" s="330" t="s">
        <v>700</v>
      </c>
      <c r="E1126" s="353" t="s">
        <v>338</v>
      </c>
      <c r="F1126" s="331" t="s">
        <v>701</v>
      </c>
      <c r="G1126" s="74">
        <v>158470000</v>
      </c>
      <c r="H1126" s="74"/>
      <c r="I1126" s="84"/>
    </row>
    <row r="1127" spans="1:9" s="91" customFormat="1" ht="19.5" customHeight="1">
      <c r="A1127" s="328">
        <f t="shared" si="28"/>
        <v>41887</v>
      </c>
      <c r="B1127" s="343" t="s">
        <v>717</v>
      </c>
      <c r="C1127" s="324">
        <v>41887</v>
      </c>
      <c r="D1127" s="325" t="s">
        <v>766</v>
      </c>
      <c r="E1127" s="353" t="s">
        <v>338</v>
      </c>
      <c r="F1127" s="326" t="s">
        <v>694</v>
      </c>
      <c r="G1127" s="74"/>
      <c r="H1127" s="344">
        <v>119780000</v>
      </c>
      <c r="I1127" s="84"/>
    </row>
    <row r="1128" spans="1:9" s="91" customFormat="1" ht="19.5" customHeight="1">
      <c r="A1128" s="328">
        <f t="shared" si="28"/>
        <v>41912</v>
      </c>
      <c r="B1128" s="327" t="s">
        <v>753</v>
      </c>
      <c r="C1128" s="324">
        <v>41912</v>
      </c>
      <c r="D1128" s="325" t="s">
        <v>700</v>
      </c>
      <c r="E1128" s="353" t="s">
        <v>338</v>
      </c>
      <c r="F1128" s="326" t="s">
        <v>701</v>
      </c>
      <c r="G1128" s="74">
        <v>119780000</v>
      </c>
      <c r="H1128" s="74"/>
      <c r="I1128" s="84"/>
    </row>
    <row r="1129" spans="1:9" s="91" customFormat="1" ht="19.5" customHeight="1">
      <c r="A1129" s="328">
        <f t="shared" si="28"/>
        <v>41950</v>
      </c>
      <c r="B1129" s="343" t="s">
        <v>729</v>
      </c>
      <c r="C1129" s="324">
        <v>41950</v>
      </c>
      <c r="D1129" s="325" t="s">
        <v>766</v>
      </c>
      <c r="E1129" s="353" t="s">
        <v>338</v>
      </c>
      <c r="F1129" s="326" t="s">
        <v>694</v>
      </c>
      <c r="G1129" s="74"/>
      <c r="H1129" s="344">
        <v>192225000</v>
      </c>
      <c r="I1129" s="84"/>
    </row>
    <row r="1130" spans="1:9" s="91" customFormat="1" ht="19.5" customHeight="1">
      <c r="A1130" s="328">
        <f t="shared" si="28"/>
        <v>41952</v>
      </c>
      <c r="B1130" s="343" t="s">
        <v>776</v>
      </c>
      <c r="C1130" s="324">
        <v>41952</v>
      </c>
      <c r="D1130" s="325" t="s">
        <v>766</v>
      </c>
      <c r="E1130" s="353" t="s">
        <v>338</v>
      </c>
      <c r="F1130" s="326" t="s">
        <v>694</v>
      </c>
      <c r="G1130" s="74"/>
      <c r="H1130" s="344">
        <v>191950000</v>
      </c>
      <c r="I1130" s="84"/>
    </row>
    <row r="1131" spans="1:9" s="91" customFormat="1" ht="19.5" customHeight="1">
      <c r="A1131" s="328">
        <f t="shared" si="28"/>
        <v>41973</v>
      </c>
      <c r="B1131" s="327" t="s">
        <v>756</v>
      </c>
      <c r="C1131" s="324">
        <v>41973</v>
      </c>
      <c r="D1131" s="325" t="s">
        <v>700</v>
      </c>
      <c r="E1131" s="353" t="s">
        <v>338</v>
      </c>
      <c r="F1131" s="326" t="s">
        <v>701</v>
      </c>
      <c r="G1131" s="74">
        <v>384175000</v>
      </c>
      <c r="H1131" s="74"/>
      <c r="I1131" s="84"/>
    </row>
    <row r="1132" spans="1:9" s="91" customFormat="1" ht="19.5" customHeight="1">
      <c r="A1132" s="328">
        <f t="shared" si="28"/>
        <v>41988</v>
      </c>
      <c r="B1132" s="343" t="s">
        <v>744</v>
      </c>
      <c r="C1132" s="324">
        <v>41988</v>
      </c>
      <c r="D1132" s="325" t="s">
        <v>766</v>
      </c>
      <c r="E1132" s="353" t="s">
        <v>338</v>
      </c>
      <c r="F1132" s="326" t="s">
        <v>694</v>
      </c>
      <c r="G1132" s="74"/>
      <c r="H1132" s="344">
        <v>160378000</v>
      </c>
      <c r="I1132" s="84"/>
    </row>
    <row r="1133" spans="1:9" s="91" customFormat="1" ht="19.5" customHeight="1">
      <c r="A1133" s="328">
        <f t="shared" si="28"/>
        <v>41990</v>
      </c>
      <c r="B1133" s="343" t="s">
        <v>740</v>
      </c>
      <c r="C1133" s="324">
        <v>41990</v>
      </c>
      <c r="D1133" s="325" t="s">
        <v>766</v>
      </c>
      <c r="E1133" s="353" t="s">
        <v>338</v>
      </c>
      <c r="F1133" s="326" t="s">
        <v>694</v>
      </c>
      <c r="G1133" s="74"/>
      <c r="H1133" s="344">
        <v>151315000</v>
      </c>
      <c r="I1133" s="84"/>
    </row>
    <row r="1134" spans="1:9" s="91" customFormat="1" ht="19.5" customHeight="1">
      <c r="A1134" s="328">
        <f t="shared" si="28"/>
        <v>41992</v>
      </c>
      <c r="B1134" s="343" t="s">
        <v>705</v>
      </c>
      <c r="C1134" s="324">
        <v>41992</v>
      </c>
      <c r="D1134" s="325" t="s">
        <v>766</v>
      </c>
      <c r="E1134" s="353" t="s">
        <v>338</v>
      </c>
      <c r="F1134" s="326" t="s">
        <v>694</v>
      </c>
      <c r="G1134" s="74"/>
      <c r="H1134" s="344">
        <v>170395000</v>
      </c>
      <c r="I1134" s="84"/>
    </row>
    <row r="1135" spans="1:9" s="91" customFormat="1" ht="19.5" customHeight="1">
      <c r="A1135" s="328">
        <f t="shared" si="28"/>
        <v>42004</v>
      </c>
      <c r="B1135" s="327" t="s">
        <v>772</v>
      </c>
      <c r="C1135" s="324">
        <v>42004</v>
      </c>
      <c r="D1135" s="325" t="s">
        <v>700</v>
      </c>
      <c r="E1135" s="353" t="s">
        <v>338</v>
      </c>
      <c r="F1135" s="326" t="s">
        <v>701</v>
      </c>
      <c r="G1135" s="74">
        <v>482088000</v>
      </c>
      <c r="H1135" s="74"/>
      <c r="I1135" s="84"/>
    </row>
    <row r="1136" spans="1:9" s="91" customFormat="1" ht="19.5" customHeight="1">
      <c r="A1136" s="328">
        <f t="shared" si="28"/>
        <v>41643</v>
      </c>
      <c r="B1136" s="328" t="s">
        <v>702</v>
      </c>
      <c r="C1136" s="328">
        <v>41643</v>
      </c>
      <c r="D1136" s="330" t="s">
        <v>698</v>
      </c>
      <c r="E1136" s="353" t="s">
        <v>339</v>
      </c>
      <c r="F1136" s="331" t="s">
        <v>694</v>
      </c>
      <c r="G1136" s="70"/>
      <c r="H1136" s="344">
        <v>151632000</v>
      </c>
      <c r="I1136" s="84"/>
    </row>
    <row r="1137" spans="1:9" s="91" customFormat="1" ht="19.5" customHeight="1">
      <c r="A1137" s="328">
        <f t="shared" si="28"/>
        <v>41643</v>
      </c>
      <c r="B1137" s="324" t="s">
        <v>703</v>
      </c>
      <c r="C1137" s="324">
        <v>41643</v>
      </c>
      <c r="D1137" s="325" t="s">
        <v>696</v>
      </c>
      <c r="E1137" s="353" t="s">
        <v>339</v>
      </c>
      <c r="F1137" s="331" t="s">
        <v>694</v>
      </c>
      <c r="G1137" s="74"/>
      <c r="H1137" s="344">
        <v>137760000</v>
      </c>
      <c r="I1137" s="84"/>
    </row>
    <row r="1138" spans="1:9" s="91" customFormat="1" ht="19.5" customHeight="1">
      <c r="A1138" s="328">
        <f t="shared" si="28"/>
        <v>41643</v>
      </c>
      <c r="B1138" s="324" t="s">
        <v>717</v>
      </c>
      <c r="C1138" s="324">
        <v>41643</v>
      </c>
      <c r="D1138" s="325" t="s">
        <v>693</v>
      </c>
      <c r="E1138" s="353" t="s">
        <v>339</v>
      </c>
      <c r="F1138" s="331" t="s">
        <v>694</v>
      </c>
      <c r="G1138" s="74"/>
      <c r="H1138" s="344">
        <v>86160000</v>
      </c>
      <c r="I1138" s="84"/>
    </row>
    <row r="1139" spans="1:9" s="91" customFormat="1" ht="19.5" customHeight="1">
      <c r="A1139" s="328">
        <f t="shared" si="28"/>
        <v>41670</v>
      </c>
      <c r="B1139" s="327" t="s">
        <v>699</v>
      </c>
      <c r="C1139" s="324">
        <v>41670</v>
      </c>
      <c r="D1139" s="325" t="s">
        <v>700</v>
      </c>
      <c r="E1139" s="353" t="s">
        <v>339</v>
      </c>
      <c r="F1139" s="331" t="s">
        <v>701</v>
      </c>
      <c r="G1139" s="74">
        <v>375552000</v>
      </c>
      <c r="H1139" s="74"/>
      <c r="I1139" s="84"/>
    </row>
    <row r="1140" spans="1:9" s="91" customFormat="1" ht="19.5" customHeight="1">
      <c r="A1140" s="328">
        <f t="shared" si="28"/>
        <v>41673</v>
      </c>
      <c r="B1140" s="324" t="s">
        <v>717</v>
      </c>
      <c r="C1140" s="324">
        <v>41673</v>
      </c>
      <c r="D1140" s="325" t="s">
        <v>698</v>
      </c>
      <c r="E1140" s="353" t="s">
        <v>339</v>
      </c>
      <c r="F1140" s="331" t="s">
        <v>694</v>
      </c>
      <c r="G1140" s="74"/>
      <c r="H1140" s="344">
        <v>122278000</v>
      </c>
      <c r="I1140" s="84"/>
    </row>
    <row r="1141" spans="1:9" s="91" customFormat="1" ht="19.5" customHeight="1">
      <c r="A1141" s="328">
        <f t="shared" si="28"/>
        <v>41673</v>
      </c>
      <c r="B1141" s="324" t="s">
        <v>695</v>
      </c>
      <c r="C1141" s="324">
        <v>41673</v>
      </c>
      <c r="D1141" s="325" t="s">
        <v>696</v>
      </c>
      <c r="E1141" s="353" t="s">
        <v>339</v>
      </c>
      <c r="F1141" s="331" t="s">
        <v>694</v>
      </c>
      <c r="G1141" s="74"/>
      <c r="H1141" s="344">
        <v>143736000</v>
      </c>
      <c r="I1141" s="84"/>
    </row>
    <row r="1142" spans="1:9" s="91" customFormat="1" ht="19.5" customHeight="1">
      <c r="A1142" s="328">
        <f t="shared" si="28"/>
        <v>41698</v>
      </c>
      <c r="B1142" s="327" t="s">
        <v>704</v>
      </c>
      <c r="C1142" s="324">
        <v>41698</v>
      </c>
      <c r="D1142" s="325" t="s">
        <v>700</v>
      </c>
      <c r="E1142" s="353" t="s">
        <v>339</v>
      </c>
      <c r="F1142" s="331" t="s">
        <v>701</v>
      </c>
      <c r="G1142" s="74">
        <v>266014000</v>
      </c>
      <c r="H1142" s="74"/>
      <c r="I1142" s="84"/>
    </row>
    <row r="1143" spans="1:9" s="91" customFormat="1" ht="19.5" customHeight="1">
      <c r="A1143" s="328">
        <f t="shared" si="28"/>
        <v>41702</v>
      </c>
      <c r="B1143" s="324" t="s">
        <v>703</v>
      </c>
      <c r="C1143" s="324">
        <v>41702</v>
      </c>
      <c r="D1143" s="325" t="s">
        <v>698</v>
      </c>
      <c r="E1143" s="353" t="s">
        <v>339</v>
      </c>
      <c r="F1143" s="331" t="s">
        <v>694</v>
      </c>
      <c r="G1143" s="74"/>
      <c r="H1143" s="344">
        <v>137967500</v>
      </c>
      <c r="I1143" s="84"/>
    </row>
    <row r="1144" spans="1:9" s="91" customFormat="1" ht="19.5" customHeight="1">
      <c r="A1144" s="328">
        <f t="shared" si="28"/>
        <v>41715</v>
      </c>
      <c r="B1144" s="324" t="s">
        <v>762</v>
      </c>
      <c r="C1144" s="324">
        <v>41715</v>
      </c>
      <c r="D1144" s="325" t="s">
        <v>698</v>
      </c>
      <c r="E1144" s="353" t="s">
        <v>339</v>
      </c>
      <c r="F1144" s="331" t="s">
        <v>694</v>
      </c>
      <c r="G1144" s="74"/>
      <c r="H1144" s="344">
        <v>129332500</v>
      </c>
      <c r="I1144" s="84"/>
    </row>
    <row r="1145" spans="1:9" s="91" customFormat="1" ht="19.5" customHeight="1">
      <c r="A1145" s="328">
        <f t="shared" si="28"/>
        <v>41715</v>
      </c>
      <c r="B1145" s="76" t="s">
        <v>764</v>
      </c>
      <c r="C1145" s="324">
        <v>41715</v>
      </c>
      <c r="D1145" s="325" t="s">
        <v>696</v>
      </c>
      <c r="E1145" s="353" t="s">
        <v>339</v>
      </c>
      <c r="F1145" s="331" t="s">
        <v>694</v>
      </c>
      <c r="G1145" s="74"/>
      <c r="H1145" s="344">
        <v>166452000</v>
      </c>
      <c r="I1145" s="84"/>
    </row>
    <row r="1146" spans="1:9" s="91" customFormat="1" ht="19.5" customHeight="1">
      <c r="A1146" s="328">
        <f t="shared" si="28"/>
        <v>41729</v>
      </c>
      <c r="B1146" s="327" t="s">
        <v>707</v>
      </c>
      <c r="C1146" s="324">
        <v>41729</v>
      </c>
      <c r="D1146" s="325" t="s">
        <v>700</v>
      </c>
      <c r="E1146" s="353" t="s">
        <v>339</v>
      </c>
      <c r="F1146" s="331" t="s">
        <v>701</v>
      </c>
      <c r="G1146" s="74">
        <v>433752000</v>
      </c>
      <c r="H1146" s="74"/>
      <c r="I1146" s="84"/>
    </row>
    <row r="1147" spans="1:9" s="91" customFormat="1" ht="19.5" customHeight="1">
      <c r="A1147" s="328">
        <f t="shared" si="28"/>
        <v>41738</v>
      </c>
      <c r="B1147" s="324" t="s">
        <v>727</v>
      </c>
      <c r="C1147" s="324">
        <v>41738</v>
      </c>
      <c r="D1147" s="325" t="s">
        <v>698</v>
      </c>
      <c r="E1147" s="353" t="s">
        <v>339</v>
      </c>
      <c r="F1147" s="331" t="s">
        <v>694</v>
      </c>
      <c r="G1147" s="74"/>
      <c r="H1147" s="344">
        <v>129332500</v>
      </c>
      <c r="I1147" s="84"/>
    </row>
    <row r="1148" spans="1:9" s="91" customFormat="1" ht="19.5" customHeight="1">
      <c r="A1148" s="328">
        <f t="shared" si="28"/>
        <v>41738</v>
      </c>
      <c r="B1148" s="324" t="s">
        <v>695</v>
      </c>
      <c r="C1148" s="324">
        <v>41738</v>
      </c>
      <c r="D1148" s="325" t="s">
        <v>696</v>
      </c>
      <c r="E1148" s="353" t="s">
        <v>339</v>
      </c>
      <c r="F1148" s="331" t="s">
        <v>694</v>
      </c>
      <c r="G1148" s="74"/>
      <c r="H1148" s="344">
        <v>166452000</v>
      </c>
      <c r="I1148" s="84"/>
    </row>
    <row r="1149" spans="1:9" s="91" customFormat="1" ht="19.5" customHeight="1">
      <c r="A1149" s="328">
        <f t="shared" si="28"/>
        <v>41767</v>
      </c>
      <c r="B1149" s="327" t="s">
        <v>708</v>
      </c>
      <c r="C1149" s="324">
        <v>41767</v>
      </c>
      <c r="D1149" s="325" t="s">
        <v>700</v>
      </c>
      <c r="E1149" s="353" t="s">
        <v>339</v>
      </c>
      <c r="F1149" s="331" t="s">
        <v>701</v>
      </c>
      <c r="G1149" s="74">
        <v>295784500</v>
      </c>
      <c r="H1149" s="74"/>
      <c r="I1149" s="84"/>
    </row>
    <row r="1150" spans="1:9" s="91" customFormat="1" ht="19.5" customHeight="1">
      <c r="A1150" s="328">
        <f t="shared" si="28"/>
        <v>41779</v>
      </c>
      <c r="B1150" s="324" t="s">
        <v>743</v>
      </c>
      <c r="C1150" s="324">
        <v>41779</v>
      </c>
      <c r="D1150" s="325" t="s">
        <v>698</v>
      </c>
      <c r="E1150" s="353" t="s">
        <v>339</v>
      </c>
      <c r="F1150" s="331" t="s">
        <v>694</v>
      </c>
      <c r="G1150" s="74"/>
      <c r="H1150" s="344">
        <v>85497500</v>
      </c>
      <c r="I1150" s="84"/>
    </row>
    <row r="1151" spans="1:9" s="91" customFormat="1" ht="19.5" customHeight="1">
      <c r="A1151" s="328">
        <f t="shared" si="28"/>
        <v>41790</v>
      </c>
      <c r="B1151" s="327" t="s">
        <v>760</v>
      </c>
      <c r="C1151" s="324">
        <v>41790</v>
      </c>
      <c r="D1151" s="325" t="s">
        <v>700</v>
      </c>
      <c r="E1151" s="353" t="s">
        <v>339</v>
      </c>
      <c r="F1151" s="331" t="s">
        <v>701</v>
      </c>
      <c r="G1151" s="74">
        <v>85497500</v>
      </c>
      <c r="H1151" s="74"/>
      <c r="I1151" s="84"/>
    </row>
    <row r="1152" spans="1:9" s="91" customFormat="1" ht="19.5" customHeight="1">
      <c r="A1152" s="328">
        <f t="shared" si="28"/>
        <v>41796</v>
      </c>
      <c r="B1152" s="324" t="s">
        <v>703</v>
      </c>
      <c r="C1152" s="324">
        <v>41796</v>
      </c>
      <c r="D1152" s="325" t="s">
        <v>698</v>
      </c>
      <c r="E1152" s="353" t="s">
        <v>339</v>
      </c>
      <c r="F1152" s="331" t="s">
        <v>694</v>
      </c>
      <c r="G1152" s="74"/>
      <c r="H1152" s="344">
        <v>195720000</v>
      </c>
      <c r="I1152" s="84"/>
    </row>
    <row r="1153" spans="1:9" s="91" customFormat="1" ht="19.5" customHeight="1">
      <c r="A1153" s="328">
        <f t="shared" si="28"/>
        <v>41813</v>
      </c>
      <c r="B1153" s="327" t="s">
        <v>721</v>
      </c>
      <c r="C1153" s="324">
        <v>41813</v>
      </c>
      <c r="D1153" s="325" t="s">
        <v>698</v>
      </c>
      <c r="E1153" s="353" t="s">
        <v>339</v>
      </c>
      <c r="F1153" s="331" t="s">
        <v>694</v>
      </c>
      <c r="G1153" s="74"/>
      <c r="H1153" s="344">
        <v>111078000</v>
      </c>
      <c r="I1153" s="84"/>
    </row>
    <row r="1154" spans="1:9" s="91" customFormat="1" ht="19.5" customHeight="1">
      <c r="A1154" s="328">
        <f t="shared" si="28"/>
        <v>41820</v>
      </c>
      <c r="B1154" s="327" t="s">
        <v>713</v>
      </c>
      <c r="C1154" s="324">
        <v>41820</v>
      </c>
      <c r="D1154" s="325" t="s">
        <v>700</v>
      </c>
      <c r="E1154" s="353" t="s">
        <v>339</v>
      </c>
      <c r="F1154" s="331" t="s">
        <v>701</v>
      </c>
      <c r="G1154" s="74">
        <v>306798000</v>
      </c>
      <c r="H1154" s="74"/>
      <c r="I1154" s="84"/>
    </row>
    <row r="1155" spans="1:9" s="91" customFormat="1" ht="19.5" customHeight="1">
      <c r="A1155" s="328">
        <f t="shared" si="28"/>
        <v>41821</v>
      </c>
      <c r="B1155" s="327" t="s">
        <v>692</v>
      </c>
      <c r="C1155" s="324">
        <v>41821</v>
      </c>
      <c r="D1155" s="325" t="s">
        <v>698</v>
      </c>
      <c r="E1155" s="353" t="s">
        <v>339</v>
      </c>
      <c r="F1155" s="331" t="s">
        <v>694</v>
      </c>
      <c r="G1155" s="74"/>
      <c r="H1155" s="344">
        <v>93885000</v>
      </c>
      <c r="I1155" s="84"/>
    </row>
    <row r="1156" spans="1:9" s="91" customFormat="1" ht="19.5" customHeight="1">
      <c r="A1156" s="328">
        <f t="shared" si="28"/>
        <v>41825</v>
      </c>
      <c r="B1156" s="327" t="s">
        <v>728</v>
      </c>
      <c r="C1156" s="324">
        <v>41825</v>
      </c>
      <c r="D1156" s="325" t="s">
        <v>698</v>
      </c>
      <c r="E1156" s="353" t="s">
        <v>339</v>
      </c>
      <c r="F1156" s="331" t="s">
        <v>694</v>
      </c>
      <c r="G1156" s="74"/>
      <c r="H1156" s="344">
        <v>160380000</v>
      </c>
      <c r="I1156" s="84"/>
    </row>
    <row r="1157" spans="1:9" s="91" customFormat="1" ht="19.5" customHeight="1">
      <c r="A1157" s="328">
        <f t="shared" si="28"/>
        <v>41827</v>
      </c>
      <c r="B1157" s="324" t="s">
        <v>758</v>
      </c>
      <c r="C1157" s="324">
        <v>41827</v>
      </c>
      <c r="D1157" s="325" t="s">
        <v>696</v>
      </c>
      <c r="E1157" s="353" t="s">
        <v>339</v>
      </c>
      <c r="F1157" s="331" t="s">
        <v>694</v>
      </c>
      <c r="G1157" s="74"/>
      <c r="H1157" s="344">
        <v>162474000</v>
      </c>
      <c r="I1157" s="84"/>
    </row>
    <row r="1158" spans="1:9" s="91" customFormat="1" ht="19.5" customHeight="1">
      <c r="A1158" s="328">
        <f t="shared" si="28"/>
        <v>41837</v>
      </c>
      <c r="B1158" s="76" t="s">
        <v>706</v>
      </c>
      <c r="C1158" s="324">
        <v>41837</v>
      </c>
      <c r="D1158" s="325" t="s">
        <v>696</v>
      </c>
      <c r="E1158" s="353" t="s">
        <v>339</v>
      </c>
      <c r="F1158" s="331" t="s">
        <v>694</v>
      </c>
      <c r="G1158" s="74"/>
      <c r="H1158" s="344">
        <v>129220000</v>
      </c>
      <c r="I1158" s="84"/>
    </row>
    <row r="1159" spans="1:9" s="91" customFormat="1" ht="19.5" customHeight="1">
      <c r="A1159" s="328">
        <f t="shared" si="28"/>
        <v>41851</v>
      </c>
      <c r="B1159" s="327" t="s">
        <v>716</v>
      </c>
      <c r="C1159" s="324">
        <v>41851</v>
      </c>
      <c r="D1159" s="325" t="s">
        <v>700</v>
      </c>
      <c r="E1159" s="353" t="s">
        <v>339</v>
      </c>
      <c r="F1159" s="331" t="s">
        <v>701</v>
      </c>
      <c r="G1159" s="74">
        <v>545959000</v>
      </c>
      <c r="H1159" s="74"/>
      <c r="I1159" s="84"/>
    </row>
    <row r="1160" spans="1:9" s="91" customFormat="1" ht="19.5" customHeight="1">
      <c r="A1160" s="328">
        <f t="shared" si="28"/>
        <v>41856</v>
      </c>
      <c r="B1160" s="327" t="s">
        <v>750</v>
      </c>
      <c r="C1160" s="324">
        <v>41856</v>
      </c>
      <c r="D1160" s="325" t="s">
        <v>698</v>
      </c>
      <c r="E1160" s="353" t="s">
        <v>339</v>
      </c>
      <c r="F1160" s="331" t="s">
        <v>694</v>
      </c>
      <c r="G1160" s="74"/>
      <c r="H1160" s="344">
        <v>161370000</v>
      </c>
      <c r="I1160" s="84"/>
    </row>
    <row r="1161" spans="1:9" s="91" customFormat="1" ht="19.5" customHeight="1">
      <c r="A1161" s="328">
        <f t="shared" si="28"/>
        <v>41882</v>
      </c>
      <c r="B1161" s="327" t="s">
        <v>718</v>
      </c>
      <c r="C1161" s="324">
        <v>41882</v>
      </c>
      <c r="D1161" s="325" t="s">
        <v>700</v>
      </c>
      <c r="E1161" s="353" t="s">
        <v>339</v>
      </c>
      <c r="F1161" s="331" t="s">
        <v>701</v>
      </c>
      <c r="G1161" s="74">
        <v>161370000</v>
      </c>
      <c r="H1161" s="74"/>
      <c r="I1161" s="84"/>
    </row>
    <row r="1162" spans="1:9" s="91" customFormat="1" ht="19.5" customHeight="1">
      <c r="A1162" s="328">
        <f t="shared" ref="A1162:A1196" si="30">C1162</f>
        <v>41893</v>
      </c>
      <c r="B1162" s="324" t="s">
        <v>755</v>
      </c>
      <c r="C1162" s="324">
        <v>41893</v>
      </c>
      <c r="D1162" s="325" t="s">
        <v>696</v>
      </c>
      <c r="E1162" s="353" t="s">
        <v>339</v>
      </c>
      <c r="F1162" s="326" t="s">
        <v>694</v>
      </c>
      <c r="G1162" s="74"/>
      <c r="H1162" s="344">
        <v>174720000</v>
      </c>
      <c r="I1162" s="84"/>
    </row>
    <row r="1163" spans="1:9" s="91" customFormat="1" ht="19.5" customHeight="1">
      <c r="A1163" s="328">
        <f t="shared" si="30"/>
        <v>41912</v>
      </c>
      <c r="B1163" s="327" t="s">
        <v>720</v>
      </c>
      <c r="C1163" s="324">
        <v>41912</v>
      </c>
      <c r="D1163" s="325" t="s">
        <v>700</v>
      </c>
      <c r="E1163" s="353" t="s">
        <v>339</v>
      </c>
      <c r="F1163" s="326" t="s">
        <v>701</v>
      </c>
      <c r="G1163" s="74">
        <v>174720000</v>
      </c>
      <c r="H1163" s="74"/>
      <c r="I1163" s="84"/>
    </row>
    <row r="1164" spans="1:9" s="91" customFormat="1" ht="19.5" customHeight="1">
      <c r="A1164" s="328">
        <f t="shared" si="30"/>
        <v>41913</v>
      </c>
      <c r="B1164" s="327" t="s">
        <v>719</v>
      </c>
      <c r="C1164" s="324">
        <v>41913</v>
      </c>
      <c r="D1164" s="325" t="s">
        <v>693</v>
      </c>
      <c r="E1164" s="353" t="s">
        <v>339</v>
      </c>
      <c r="F1164" s="326" t="s">
        <v>694</v>
      </c>
      <c r="G1164" s="74"/>
      <c r="H1164" s="344">
        <v>54715000</v>
      </c>
      <c r="I1164" s="84"/>
    </row>
    <row r="1165" spans="1:9" s="91" customFormat="1" ht="19.5" customHeight="1">
      <c r="A1165" s="328">
        <f t="shared" si="30"/>
        <v>41931</v>
      </c>
      <c r="B1165" s="327" t="s">
        <v>762</v>
      </c>
      <c r="C1165" s="324">
        <v>41931</v>
      </c>
      <c r="D1165" s="325" t="s">
        <v>698</v>
      </c>
      <c r="E1165" s="353" t="s">
        <v>339</v>
      </c>
      <c r="F1165" s="326" t="s">
        <v>694</v>
      </c>
      <c r="G1165" s="74"/>
      <c r="H1165" s="344">
        <v>164450000</v>
      </c>
      <c r="I1165" s="84"/>
    </row>
    <row r="1166" spans="1:9" s="91" customFormat="1" ht="19.5" customHeight="1">
      <c r="A1166" s="328">
        <f t="shared" si="30"/>
        <v>41932</v>
      </c>
      <c r="B1166" s="345" t="s">
        <v>741</v>
      </c>
      <c r="C1166" s="324">
        <v>41932</v>
      </c>
      <c r="D1166" s="325" t="s">
        <v>696</v>
      </c>
      <c r="E1166" s="353" t="s">
        <v>339</v>
      </c>
      <c r="F1166" s="326" t="s">
        <v>694</v>
      </c>
      <c r="G1166" s="74"/>
      <c r="H1166" s="344">
        <v>136526000</v>
      </c>
      <c r="I1166" s="84"/>
    </row>
    <row r="1167" spans="1:9" s="91" customFormat="1" ht="19.5" customHeight="1">
      <c r="A1167" s="328">
        <f t="shared" si="30"/>
        <v>41943</v>
      </c>
      <c r="B1167" s="327" t="s">
        <v>723</v>
      </c>
      <c r="C1167" s="324">
        <v>41943</v>
      </c>
      <c r="D1167" s="325" t="s">
        <v>700</v>
      </c>
      <c r="E1167" s="353" t="s">
        <v>339</v>
      </c>
      <c r="F1167" s="326" t="s">
        <v>701</v>
      </c>
      <c r="G1167" s="74">
        <v>355691000</v>
      </c>
      <c r="H1167" s="74"/>
      <c r="I1167" s="84"/>
    </row>
    <row r="1168" spans="1:9" s="91" customFormat="1" ht="19.5" customHeight="1">
      <c r="A1168" s="328">
        <f t="shared" si="30"/>
        <v>41950</v>
      </c>
      <c r="B1168" s="345" t="s">
        <v>758</v>
      </c>
      <c r="C1168" s="324">
        <v>41950</v>
      </c>
      <c r="D1168" s="325" t="s">
        <v>698</v>
      </c>
      <c r="E1168" s="353" t="s">
        <v>339</v>
      </c>
      <c r="F1168" s="326" t="s">
        <v>694</v>
      </c>
      <c r="G1168" s="74"/>
      <c r="H1168" s="344">
        <v>150565500</v>
      </c>
      <c r="I1168" s="84"/>
    </row>
    <row r="1169" spans="1:9" s="91" customFormat="1" ht="19.5" customHeight="1">
      <c r="A1169" s="328">
        <f t="shared" si="30"/>
        <v>41968</v>
      </c>
      <c r="B1169" s="345" t="s">
        <v>705</v>
      </c>
      <c r="C1169" s="324">
        <v>41968</v>
      </c>
      <c r="D1169" s="325" t="s">
        <v>693</v>
      </c>
      <c r="E1169" s="353" t="s">
        <v>339</v>
      </c>
      <c r="F1169" s="326" t="s">
        <v>694</v>
      </c>
      <c r="G1169" s="74"/>
      <c r="H1169" s="344">
        <v>90877500</v>
      </c>
      <c r="I1169" s="84"/>
    </row>
    <row r="1170" spans="1:9" s="91" customFormat="1" ht="19.5" customHeight="1">
      <c r="A1170" s="328">
        <f t="shared" si="30"/>
        <v>41973</v>
      </c>
      <c r="B1170" s="327" t="s">
        <v>725</v>
      </c>
      <c r="C1170" s="324">
        <v>41973</v>
      </c>
      <c r="D1170" s="325" t="s">
        <v>700</v>
      </c>
      <c r="E1170" s="353" t="s">
        <v>339</v>
      </c>
      <c r="F1170" s="326" t="s">
        <v>701</v>
      </c>
      <c r="G1170" s="74">
        <v>241443000</v>
      </c>
      <c r="H1170" s="74"/>
      <c r="I1170" s="84"/>
    </row>
    <row r="1171" spans="1:9" s="91" customFormat="1" ht="19.5" customHeight="1">
      <c r="A1171" s="328">
        <f t="shared" si="30"/>
        <v>41986</v>
      </c>
      <c r="B1171" s="345" t="s">
        <v>757</v>
      </c>
      <c r="C1171" s="324">
        <v>41986</v>
      </c>
      <c r="D1171" s="325" t="s">
        <v>696</v>
      </c>
      <c r="E1171" s="353" t="s">
        <v>339</v>
      </c>
      <c r="F1171" s="326" t="s">
        <v>694</v>
      </c>
      <c r="G1171" s="74"/>
      <c r="H1171" s="344">
        <v>150592000</v>
      </c>
      <c r="I1171" s="84"/>
    </row>
    <row r="1172" spans="1:9" s="91" customFormat="1" ht="19.5" customHeight="1">
      <c r="A1172" s="328">
        <f t="shared" si="30"/>
        <v>41988</v>
      </c>
      <c r="B1172" s="345" t="s">
        <v>732</v>
      </c>
      <c r="C1172" s="324">
        <v>41988</v>
      </c>
      <c r="D1172" s="325" t="s">
        <v>698</v>
      </c>
      <c r="E1172" s="353" t="s">
        <v>339</v>
      </c>
      <c r="F1172" s="326" t="s">
        <v>694</v>
      </c>
      <c r="G1172" s="74"/>
      <c r="H1172" s="344">
        <v>149283000</v>
      </c>
      <c r="I1172" s="84"/>
    </row>
    <row r="1173" spans="1:9" s="91" customFormat="1" ht="19.5" customHeight="1">
      <c r="A1173" s="328">
        <f t="shared" si="30"/>
        <v>42004</v>
      </c>
      <c r="B1173" s="327" t="s">
        <v>726</v>
      </c>
      <c r="C1173" s="324">
        <v>42004</v>
      </c>
      <c r="D1173" s="325" t="s">
        <v>700</v>
      </c>
      <c r="E1173" s="353" t="s">
        <v>339</v>
      </c>
      <c r="F1173" s="326" t="s">
        <v>701</v>
      </c>
      <c r="G1173" s="74">
        <v>299875000</v>
      </c>
      <c r="H1173" s="74"/>
      <c r="I1173" s="84"/>
    </row>
    <row r="1174" spans="1:9" s="91" customFormat="1" ht="19.5" customHeight="1">
      <c r="A1174" s="328">
        <f t="shared" si="30"/>
        <v>41654</v>
      </c>
      <c r="B1174" s="343" t="s">
        <v>740</v>
      </c>
      <c r="C1174" s="328">
        <v>41654</v>
      </c>
      <c r="D1174" s="330" t="s">
        <v>698</v>
      </c>
      <c r="E1174" s="353" t="s">
        <v>89</v>
      </c>
      <c r="F1174" s="331" t="s">
        <v>694</v>
      </c>
      <c r="G1174" s="70"/>
      <c r="H1174" s="344">
        <v>155376000</v>
      </c>
      <c r="I1174" s="84"/>
    </row>
    <row r="1175" spans="1:9" s="91" customFormat="1" ht="19.5" customHeight="1">
      <c r="A1175" s="328">
        <f t="shared" si="30"/>
        <v>41666</v>
      </c>
      <c r="B1175" s="343" t="s">
        <v>712</v>
      </c>
      <c r="C1175" s="324">
        <v>41666</v>
      </c>
      <c r="D1175" s="330" t="s">
        <v>696</v>
      </c>
      <c r="E1175" s="353" t="s">
        <v>89</v>
      </c>
      <c r="F1175" s="331" t="s">
        <v>694</v>
      </c>
      <c r="G1175" s="74"/>
      <c r="H1175" s="344">
        <v>119592000</v>
      </c>
      <c r="I1175" s="84"/>
    </row>
    <row r="1176" spans="1:9" s="91" customFormat="1" ht="19.5" customHeight="1">
      <c r="A1176" s="328">
        <f t="shared" si="30"/>
        <v>41668</v>
      </c>
      <c r="B1176" s="343" t="s">
        <v>777</v>
      </c>
      <c r="C1176" s="328">
        <v>41668</v>
      </c>
      <c r="D1176" s="330" t="s">
        <v>696</v>
      </c>
      <c r="E1176" s="353" t="s">
        <v>89</v>
      </c>
      <c r="F1176" s="331" t="s">
        <v>694</v>
      </c>
      <c r="G1176" s="74"/>
      <c r="H1176" s="344">
        <v>119904000</v>
      </c>
      <c r="I1176" s="84"/>
    </row>
    <row r="1177" spans="1:9" s="91" customFormat="1" ht="19.5" customHeight="1">
      <c r="A1177" s="328">
        <f t="shared" si="30"/>
        <v>41670</v>
      </c>
      <c r="B1177" s="76" t="s">
        <v>738</v>
      </c>
      <c r="C1177" s="328">
        <v>41670</v>
      </c>
      <c r="D1177" s="330" t="s">
        <v>700</v>
      </c>
      <c r="E1177" s="353" t="s">
        <v>89</v>
      </c>
      <c r="F1177" s="331" t="s">
        <v>701</v>
      </c>
      <c r="G1177" s="74">
        <v>394872000</v>
      </c>
      <c r="H1177" s="74"/>
      <c r="I1177" s="84"/>
    </row>
    <row r="1178" spans="1:9" s="91" customFormat="1" ht="19.5" customHeight="1">
      <c r="A1178" s="328">
        <f t="shared" si="30"/>
        <v>41771</v>
      </c>
      <c r="B1178" s="343" t="s">
        <v>755</v>
      </c>
      <c r="C1178" s="324">
        <v>41771</v>
      </c>
      <c r="D1178" s="325" t="s">
        <v>698</v>
      </c>
      <c r="E1178" s="353" t="s">
        <v>89</v>
      </c>
      <c r="F1178" s="326" t="s">
        <v>694</v>
      </c>
      <c r="G1178" s="74"/>
      <c r="H1178" s="344">
        <v>91496500</v>
      </c>
      <c r="I1178" s="84"/>
    </row>
    <row r="1179" spans="1:9" s="91" customFormat="1" ht="19.5" customHeight="1">
      <c r="A1179" s="328">
        <f t="shared" si="30"/>
        <v>41790</v>
      </c>
      <c r="B1179" s="345" t="s">
        <v>746</v>
      </c>
      <c r="C1179" s="324">
        <v>41790</v>
      </c>
      <c r="D1179" s="325" t="s">
        <v>700</v>
      </c>
      <c r="E1179" s="353" t="s">
        <v>89</v>
      </c>
      <c r="F1179" s="326" t="s">
        <v>701</v>
      </c>
      <c r="G1179" s="74">
        <v>91496500</v>
      </c>
      <c r="H1179" s="74"/>
      <c r="I1179" s="84"/>
    </row>
    <row r="1180" spans="1:9" s="91" customFormat="1" ht="19.5" customHeight="1">
      <c r="A1180" s="328">
        <f t="shared" si="30"/>
        <v>41760</v>
      </c>
      <c r="B1180" s="343" t="s">
        <v>728</v>
      </c>
      <c r="C1180" s="328">
        <v>41760</v>
      </c>
      <c r="D1180" s="330" t="s">
        <v>698</v>
      </c>
      <c r="E1180" s="353" t="s">
        <v>90</v>
      </c>
      <c r="F1180" s="331" t="s">
        <v>694</v>
      </c>
      <c r="G1180" s="70"/>
      <c r="H1180" s="344">
        <v>86428000</v>
      </c>
      <c r="I1180" s="84"/>
    </row>
    <row r="1181" spans="1:9" s="91" customFormat="1" ht="19.5" customHeight="1">
      <c r="A1181" s="328">
        <f t="shared" si="30"/>
        <v>41790</v>
      </c>
      <c r="B1181" s="327" t="s">
        <v>760</v>
      </c>
      <c r="C1181" s="328">
        <v>41790</v>
      </c>
      <c r="D1181" s="330" t="s">
        <v>700</v>
      </c>
      <c r="E1181" s="353" t="s">
        <v>90</v>
      </c>
      <c r="F1181" s="331" t="s">
        <v>701</v>
      </c>
      <c r="G1181" s="74">
        <v>86428000</v>
      </c>
      <c r="H1181" s="74"/>
      <c r="I1181" s="84"/>
    </row>
    <row r="1182" spans="1:9" s="91" customFormat="1" ht="19.5" customHeight="1">
      <c r="A1182" s="328">
        <f t="shared" si="30"/>
        <v>41825</v>
      </c>
      <c r="B1182" s="343" t="s">
        <v>750</v>
      </c>
      <c r="C1182" s="328">
        <v>41825</v>
      </c>
      <c r="D1182" s="330" t="s">
        <v>693</v>
      </c>
      <c r="E1182" s="353" t="s">
        <v>90</v>
      </c>
      <c r="F1182" s="331" t="s">
        <v>694</v>
      </c>
      <c r="G1182" s="74"/>
      <c r="H1182" s="344">
        <v>76335000</v>
      </c>
      <c r="I1182" s="84"/>
    </row>
    <row r="1183" spans="1:9" s="91" customFormat="1" ht="19.5" customHeight="1">
      <c r="A1183" s="328">
        <f t="shared" si="30"/>
        <v>41851</v>
      </c>
      <c r="B1183" s="327" t="s">
        <v>716</v>
      </c>
      <c r="C1183" s="328">
        <v>41851</v>
      </c>
      <c r="D1183" s="330" t="s">
        <v>700</v>
      </c>
      <c r="E1183" s="353" t="s">
        <v>90</v>
      </c>
      <c r="F1183" s="331" t="s">
        <v>701</v>
      </c>
      <c r="G1183" s="74">
        <v>76335000</v>
      </c>
      <c r="H1183" s="74"/>
      <c r="I1183" s="84"/>
    </row>
    <row r="1184" spans="1:9" s="91" customFormat="1" ht="19.5" customHeight="1">
      <c r="A1184" s="328">
        <f t="shared" si="30"/>
        <v>41852</v>
      </c>
      <c r="B1184" s="343" t="s">
        <v>695</v>
      </c>
      <c r="C1184" s="324">
        <v>41852</v>
      </c>
      <c r="D1184" s="330" t="s">
        <v>693</v>
      </c>
      <c r="E1184" s="353" t="s">
        <v>90</v>
      </c>
      <c r="F1184" s="331" t="s">
        <v>694</v>
      </c>
      <c r="G1184" s="74"/>
      <c r="H1184" s="344">
        <v>81300000</v>
      </c>
      <c r="I1184" s="84"/>
    </row>
    <row r="1185" spans="1:9" s="91" customFormat="1" ht="19.5" customHeight="1">
      <c r="A1185" s="328">
        <f t="shared" si="30"/>
        <v>41882</v>
      </c>
      <c r="B1185" s="327" t="s">
        <v>718</v>
      </c>
      <c r="C1185" s="328">
        <v>41882</v>
      </c>
      <c r="D1185" s="330" t="s">
        <v>700</v>
      </c>
      <c r="E1185" s="353" t="s">
        <v>90</v>
      </c>
      <c r="F1185" s="331" t="s">
        <v>701</v>
      </c>
      <c r="G1185" s="74">
        <v>81300000</v>
      </c>
      <c r="H1185" s="74"/>
      <c r="I1185" s="84"/>
    </row>
    <row r="1186" spans="1:9" s="91" customFormat="1" ht="19.5" customHeight="1">
      <c r="A1186" s="328">
        <f t="shared" si="30"/>
        <v>41883</v>
      </c>
      <c r="B1186" s="343" t="s">
        <v>702</v>
      </c>
      <c r="C1186" s="328">
        <v>41883</v>
      </c>
      <c r="D1186" s="330" t="s">
        <v>693</v>
      </c>
      <c r="E1186" s="353" t="s">
        <v>90</v>
      </c>
      <c r="F1186" s="331" t="s">
        <v>694</v>
      </c>
      <c r="G1186" s="74"/>
      <c r="H1186" s="344">
        <v>97030000</v>
      </c>
      <c r="I1186" s="84"/>
    </row>
    <row r="1187" spans="1:9" s="91" customFormat="1" ht="19.5" customHeight="1">
      <c r="A1187" s="328">
        <f t="shared" si="30"/>
        <v>41889</v>
      </c>
      <c r="B1187" s="343" t="s">
        <v>729</v>
      </c>
      <c r="C1187" s="328">
        <v>41889</v>
      </c>
      <c r="D1187" s="330" t="s">
        <v>696</v>
      </c>
      <c r="E1187" s="353" t="s">
        <v>90</v>
      </c>
      <c r="F1187" s="331" t="s">
        <v>694</v>
      </c>
      <c r="G1187" s="74"/>
      <c r="H1187" s="344">
        <v>172198000</v>
      </c>
      <c r="I1187" s="84"/>
    </row>
    <row r="1188" spans="1:9" s="91" customFormat="1" ht="19.5" customHeight="1">
      <c r="A1188" s="328">
        <f t="shared" si="30"/>
        <v>41912</v>
      </c>
      <c r="B1188" s="327" t="s">
        <v>720</v>
      </c>
      <c r="C1188" s="328">
        <v>41912</v>
      </c>
      <c r="D1188" s="330" t="s">
        <v>700</v>
      </c>
      <c r="E1188" s="353" t="s">
        <v>90</v>
      </c>
      <c r="F1188" s="331" t="s">
        <v>701</v>
      </c>
      <c r="G1188" s="74">
        <v>269228000</v>
      </c>
      <c r="H1188" s="74"/>
      <c r="I1188" s="84"/>
    </row>
    <row r="1189" spans="1:9" s="91" customFormat="1" ht="19.5" customHeight="1">
      <c r="A1189" s="328">
        <f t="shared" si="30"/>
        <v>41920</v>
      </c>
      <c r="B1189" s="343" t="s">
        <v>775</v>
      </c>
      <c r="C1189" s="328">
        <v>41920</v>
      </c>
      <c r="D1189" s="330" t="s">
        <v>693</v>
      </c>
      <c r="E1189" s="353" t="s">
        <v>90</v>
      </c>
      <c r="F1189" s="331" t="s">
        <v>694</v>
      </c>
      <c r="G1189" s="74"/>
      <c r="H1189" s="344">
        <v>85870000</v>
      </c>
      <c r="I1189" s="84"/>
    </row>
    <row r="1190" spans="1:9" s="91" customFormat="1" ht="19.5" customHeight="1">
      <c r="A1190" s="328">
        <f t="shared" si="30"/>
        <v>41943</v>
      </c>
      <c r="B1190" s="327" t="s">
        <v>723</v>
      </c>
      <c r="C1190" s="324">
        <v>41943</v>
      </c>
      <c r="D1190" s="325" t="s">
        <v>700</v>
      </c>
      <c r="E1190" s="353" t="s">
        <v>90</v>
      </c>
      <c r="F1190" s="326" t="s">
        <v>701</v>
      </c>
      <c r="G1190" s="74">
        <v>85870000</v>
      </c>
      <c r="H1190" s="74"/>
      <c r="I1190" s="84"/>
    </row>
    <row r="1191" spans="1:9" s="91" customFormat="1" ht="19.5" customHeight="1">
      <c r="A1191" s="328">
        <f t="shared" si="30"/>
        <v>41957</v>
      </c>
      <c r="B1191" s="343" t="s">
        <v>711</v>
      </c>
      <c r="C1191" s="324">
        <v>41957</v>
      </c>
      <c r="D1191" s="325" t="s">
        <v>693</v>
      </c>
      <c r="E1191" s="353" t="s">
        <v>90</v>
      </c>
      <c r="F1191" s="326" t="s">
        <v>694</v>
      </c>
      <c r="G1191" s="74"/>
      <c r="H1191" s="344">
        <v>88060000</v>
      </c>
      <c r="I1191" s="84"/>
    </row>
    <row r="1192" spans="1:9" s="91" customFormat="1" ht="19.5" customHeight="1">
      <c r="A1192" s="328">
        <f t="shared" si="30"/>
        <v>41960</v>
      </c>
      <c r="B1192" s="343" t="s">
        <v>722</v>
      </c>
      <c r="C1192" s="324">
        <v>41960</v>
      </c>
      <c r="D1192" s="325" t="s">
        <v>693</v>
      </c>
      <c r="E1192" s="353" t="s">
        <v>90</v>
      </c>
      <c r="F1192" s="326" t="s">
        <v>694</v>
      </c>
      <c r="G1192" s="74"/>
      <c r="H1192" s="344">
        <v>92185500</v>
      </c>
      <c r="I1192" s="84"/>
    </row>
    <row r="1193" spans="1:9" s="91" customFormat="1" ht="19.5" customHeight="1">
      <c r="A1193" s="328">
        <f t="shared" si="30"/>
        <v>41970</v>
      </c>
      <c r="B1193" s="343" t="s">
        <v>764</v>
      </c>
      <c r="C1193" s="324">
        <v>41970</v>
      </c>
      <c r="D1193" s="325" t="s">
        <v>693</v>
      </c>
      <c r="E1193" s="353" t="s">
        <v>90</v>
      </c>
      <c r="F1193" s="326" t="s">
        <v>694</v>
      </c>
      <c r="G1193" s="74"/>
      <c r="H1193" s="344">
        <v>88252500</v>
      </c>
      <c r="I1193" s="84"/>
    </row>
    <row r="1194" spans="1:9" s="91" customFormat="1" ht="19.5" customHeight="1">
      <c r="A1194" s="328">
        <f t="shared" si="30"/>
        <v>41973</v>
      </c>
      <c r="B1194" s="327" t="s">
        <v>725</v>
      </c>
      <c r="C1194" s="324">
        <v>41973</v>
      </c>
      <c r="D1194" s="325" t="s">
        <v>700</v>
      </c>
      <c r="E1194" s="353" t="s">
        <v>90</v>
      </c>
      <c r="F1194" s="326" t="s">
        <v>701</v>
      </c>
      <c r="G1194" s="74">
        <v>268498000</v>
      </c>
      <c r="H1194" s="74"/>
      <c r="I1194" s="84"/>
    </row>
    <row r="1195" spans="1:9" s="91" customFormat="1" ht="19.5" customHeight="1">
      <c r="A1195" s="328">
        <f t="shared" si="30"/>
        <v>41978</v>
      </c>
      <c r="B1195" s="343" t="s">
        <v>692</v>
      </c>
      <c r="C1195" s="324">
        <v>41978</v>
      </c>
      <c r="D1195" s="325" t="s">
        <v>696</v>
      </c>
      <c r="E1195" s="353" t="s">
        <v>90</v>
      </c>
      <c r="F1195" s="326" t="s">
        <v>694</v>
      </c>
      <c r="G1195" s="74"/>
      <c r="H1195" s="344">
        <v>149760000</v>
      </c>
      <c r="I1195" s="84"/>
    </row>
    <row r="1196" spans="1:9" s="91" customFormat="1" ht="19.5" customHeight="1">
      <c r="A1196" s="328">
        <f t="shared" si="30"/>
        <v>42004</v>
      </c>
      <c r="B1196" s="327" t="s">
        <v>726</v>
      </c>
      <c r="C1196" s="324">
        <v>42004</v>
      </c>
      <c r="D1196" s="325" t="s">
        <v>700</v>
      </c>
      <c r="E1196" s="353" t="s">
        <v>90</v>
      </c>
      <c r="F1196" s="326" t="s">
        <v>701</v>
      </c>
      <c r="G1196" s="74">
        <v>149760000</v>
      </c>
      <c r="H1196" s="74"/>
      <c r="I1196" s="84"/>
    </row>
    <row r="1197" spans="1:9" s="91" customFormat="1" ht="19.5" customHeight="1">
      <c r="A1197" s="328">
        <f>C1197</f>
        <v>41708</v>
      </c>
      <c r="B1197" s="343" t="s">
        <v>775</v>
      </c>
      <c r="C1197" s="328">
        <v>41708</v>
      </c>
      <c r="D1197" s="330" t="s">
        <v>698</v>
      </c>
      <c r="E1197" s="353" t="s">
        <v>91</v>
      </c>
      <c r="F1197" s="331" t="s">
        <v>694</v>
      </c>
      <c r="G1197" s="70"/>
      <c r="H1197" s="344">
        <v>101727500</v>
      </c>
      <c r="I1197" s="84"/>
    </row>
    <row r="1198" spans="1:9" s="91" customFormat="1" ht="19.5" customHeight="1">
      <c r="A1198" s="328">
        <f>C1198</f>
        <v>41729</v>
      </c>
      <c r="B1198" s="76" t="s">
        <v>707</v>
      </c>
      <c r="C1198" s="328">
        <v>41729</v>
      </c>
      <c r="D1198" s="330" t="s">
        <v>700</v>
      </c>
      <c r="E1198" s="353" t="s">
        <v>91</v>
      </c>
      <c r="F1198" s="331" t="s">
        <v>701</v>
      </c>
      <c r="G1198" s="74">
        <v>101727500</v>
      </c>
      <c r="H1198" s="74"/>
      <c r="I1198" s="84"/>
    </row>
    <row r="1199" spans="1:9" s="91" customFormat="1" ht="19.5" customHeight="1">
      <c r="A1199" s="328">
        <f>C1199</f>
        <v>41760</v>
      </c>
      <c r="B1199" s="343" t="s">
        <v>697</v>
      </c>
      <c r="C1199" s="328">
        <v>41760</v>
      </c>
      <c r="D1199" s="330" t="s">
        <v>698</v>
      </c>
      <c r="E1199" s="353" t="s">
        <v>91</v>
      </c>
      <c r="F1199" s="331" t="s">
        <v>694</v>
      </c>
      <c r="G1199" s="74"/>
      <c r="H1199" s="344">
        <v>80801500</v>
      </c>
      <c r="I1199" s="84"/>
    </row>
    <row r="1200" spans="1:9" s="91" customFormat="1" ht="19.5" customHeight="1">
      <c r="A1200" s="328">
        <f>C1200</f>
        <v>41764</v>
      </c>
      <c r="B1200" s="343" t="s">
        <v>750</v>
      </c>
      <c r="C1200" s="324">
        <v>41764</v>
      </c>
      <c r="D1200" s="325" t="s">
        <v>759</v>
      </c>
      <c r="E1200" s="353" t="s">
        <v>91</v>
      </c>
      <c r="F1200" s="326" t="s">
        <v>694</v>
      </c>
      <c r="G1200" s="74"/>
      <c r="H1200" s="344">
        <v>116260000</v>
      </c>
      <c r="I1200" s="84"/>
    </row>
    <row r="1201" spans="1:9" s="91" customFormat="1" ht="19.5" customHeight="1">
      <c r="A1201" s="328">
        <f>C1201</f>
        <v>41790</v>
      </c>
      <c r="B1201" s="76" t="s">
        <v>760</v>
      </c>
      <c r="C1201" s="324">
        <v>41790</v>
      </c>
      <c r="D1201" s="325" t="s">
        <v>700</v>
      </c>
      <c r="E1201" s="353" t="s">
        <v>91</v>
      </c>
      <c r="F1201" s="326" t="s">
        <v>701</v>
      </c>
      <c r="G1201" s="74">
        <v>197061500</v>
      </c>
      <c r="H1201" s="74"/>
      <c r="I1201" s="84"/>
    </row>
    <row r="1202" spans="1:9" s="91" customFormat="1" ht="19.5" customHeight="1">
      <c r="A1202" s="328">
        <f t="shared" ref="A1202:A1265" si="31">C1202</f>
        <v>41699</v>
      </c>
      <c r="B1202" s="343" t="s">
        <v>692</v>
      </c>
      <c r="C1202" s="328">
        <v>41699</v>
      </c>
      <c r="D1202" s="330" t="s">
        <v>735</v>
      </c>
      <c r="E1202" s="353" t="s">
        <v>340</v>
      </c>
      <c r="F1202" s="331" t="s">
        <v>694</v>
      </c>
      <c r="G1202" s="70"/>
      <c r="H1202" s="344">
        <v>93296000</v>
      </c>
      <c r="I1202" s="84"/>
    </row>
    <row r="1203" spans="1:9" s="91" customFormat="1" ht="19.5" customHeight="1">
      <c r="A1203" s="328">
        <f t="shared" si="31"/>
        <v>41703</v>
      </c>
      <c r="B1203" s="343" t="s">
        <v>709</v>
      </c>
      <c r="C1203" s="328">
        <v>41703</v>
      </c>
      <c r="D1203" s="330" t="s">
        <v>735</v>
      </c>
      <c r="E1203" s="353" t="s">
        <v>340</v>
      </c>
      <c r="F1203" s="331" t="s">
        <v>694</v>
      </c>
      <c r="G1203" s="74"/>
      <c r="H1203" s="344">
        <v>103872000</v>
      </c>
      <c r="I1203" s="84"/>
    </row>
    <row r="1204" spans="1:9" s="91" customFormat="1" ht="19.5" customHeight="1">
      <c r="A1204" s="328">
        <f t="shared" si="31"/>
        <v>41705</v>
      </c>
      <c r="B1204" s="343" t="s">
        <v>776</v>
      </c>
      <c r="C1204" s="328">
        <v>41705</v>
      </c>
      <c r="D1204" s="330" t="s">
        <v>735</v>
      </c>
      <c r="E1204" s="353" t="s">
        <v>340</v>
      </c>
      <c r="F1204" s="331" t="s">
        <v>694</v>
      </c>
      <c r="G1204" s="74"/>
      <c r="H1204" s="344">
        <v>98240000</v>
      </c>
      <c r="I1204" s="84"/>
    </row>
    <row r="1205" spans="1:9" s="91" customFormat="1" ht="19.5" customHeight="1">
      <c r="A1205" s="328">
        <f t="shared" si="31"/>
        <v>41735</v>
      </c>
      <c r="B1205" s="327" t="s">
        <v>742</v>
      </c>
      <c r="C1205" s="328">
        <v>41735</v>
      </c>
      <c r="D1205" s="330" t="s">
        <v>700</v>
      </c>
      <c r="E1205" s="353" t="s">
        <v>340</v>
      </c>
      <c r="F1205" s="331" t="s">
        <v>701</v>
      </c>
      <c r="G1205" s="74">
        <v>295408000</v>
      </c>
      <c r="H1205" s="74"/>
      <c r="I1205" s="84"/>
    </row>
    <row r="1206" spans="1:9" s="91" customFormat="1" ht="19.5" customHeight="1">
      <c r="A1206" s="328">
        <f t="shared" si="31"/>
        <v>41805</v>
      </c>
      <c r="B1206" s="343" t="s">
        <v>697</v>
      </c>
      <c r="C1206" s="328">
        <v>41805</v>
      </c>
      <c r="D1206" s="330" t="s">
        <v>735</v>
      </c>
      <c r="E1206" s="353" t="s">
        <v>340</v>
      </c>
      <c r="F1206" s="331" t="s">
        <v>694</v>
      </c>
      <c r="G1206" s="74"/>
      <c r="H1206" s="344">
        <v>95013000</v>
      </c>
      <c r="I1206" s="84"/>
    </row>
    <row r="1207" spans="1:9" s="91" customFormat="1" ht="19.5" customHeight="1">
      <c r="A1207" s="328">
        <f t="shared" si="31"/>
        <v>41808</v>
      </c>
      <c r="B1207" s="343" t="s">
        <v>733</v>
      </c>
      <c r="C1207" s="328">
        <v>41808</v>
      </c>
      <c r="D1207" s="330" t="s">
        <v>735</v>
      </c>
      <c r="E1207" s="353" t="s">
        <v>340</v>
      </c>
      <c r="F1207" s="331" t="s">
        <v>694</v>
      </c>
      <c r="G1207" s="74"/>
      <c r="H1207" s="344">
        <v>85289000</v>
      </c>
      <c r="I1207" s="84"/>
    </row>
    <row r="1208" spans="1:9" s="91" customFormat="1" ht="19.5" customHeight="1">
      <c r="A1208" s="328">
        <f t="shared" si="31"/>
        <v>41820</v>
      </c>
      <c r="B1208" s="327" t="s">
        <v>747</v>
      </c>
      <c r="C1208" s="328">
        <v>41820</v>
      </c>
      <c r="D1208" s="330" t="s">
        <v>700</v>
      </c>
      <c r="E1208" s="353" t="s">
        <v>340</v>
      </c>
      <c r="F1208" s="331" t="s">
        <v>701</v>
      </c>
      <c r="G1208" s="74">
        <v>180302000</v>
      </c>
      <c r="H1208" s="74"/>
      <c r="I1208" s="84"/>
    </row>
    <row r="1209" spans="1:9" s="91" customFormat="1" ht="19.5" customHeight="1">
      <c r="A1209" s="328">
        <f t="shared" si="31"/>
        <v>41913</v>
      </c>
      <c r="B1209" s="343" t="s">
        <v>692</v>
      </c>
      <c r="C1209" s="324">
        <v>41913</v>
      </c>
      <c r="D1209" s="325" t="s">
        <v>735</v>
      </c>
      <c r="E1209" s="353" t="s">
        <v>340</v>
      </c>
      <c r="F1209" s="326" t="s">
        <v>694</v>
      </c>
      <c r="G1209" s="74"/>
      <c r="H1209" s="344">
        <v>99790000</v>
      </c>
      <c r="I1209" s="84"/>
    </row>
    <row r="1210" spans="1:9" s="91" customFormat="1" ht="19.5" customHeight="1">
      <c r="A1210" s="328">
        <f t="shared" si="31"/>
        <v>41917</v>
      </c>
      <c r="B1210" s="343" t="s">
        <v>715</v>
      </c>
      <c r="C1210" s="324">
        <v>41917</v>
      </c>
      <c r="D1210" s="325" t="s">
        <v>735</v>
      </c>
      <c r="E1210" s="353" t="s">
        <v>340</v>
      </c>
      <c r="F1210" s="326" t="s">
        <v>694</v>
      </c>
      <c r="G1210" s="74"/>
      <c r="H1210" s="344">
        <v>56950000</v>
      </c>
      <c r="I1210" s="84"/>
    </row>
    <row r="1211" spans="1:9" s="91" customFormat="1" ht="19.5" customHeight="1">
      <c r="A1211" s="328">
        <f t="shared" si="31"/>
        <v>41943</v>
      </c>
      <c r="B1211" s="327" t="s">
        <v>754</v>
      </c>
      <c r="C1211" s="324">
        <v>41943</v>
      </c>
      <c r="D1211" s="325" t="s">
        <v>700</v>
      </c>
      <c r="E1211" s="353" t="s">
        <v>340</v>
      </c>
      <c r="F1211" s="326" t="s">
        <v>701</v>
      </c>
      <c r="G1211" s="74">
        <v>156740000</v>
      </c>
      <c r="H1211" s="74"/>
      <c r="I1211" s="84"/>
    </row>
    <row r="1212" spans="1:9" s="91" customFormat="1" ht="19.5" customHeight="1">
      <c r="A1212" s="328">
        <f t="shared" si="31"/>
        <v>41646</v>
      </c>
      <c r="B1212" s="343" t="s">
        <v>757</v>
      </c>
      <c r="C1212" s="328">
        <v>41646</v>
      </c>
      <c r="D1212" s="330" t="s">
        <v>698</v>
      </c>
      <c r="E1212" s="353" t="s">
        <v>341</v>
      </c>
      <c r="F1212" s="331" t="s">
        <v>694</v>
      </c>
      <c r="G1212" s="70"/>
      <c r="H1212" s="344">
        <v>142220000</v>
      </c>
      <c r="I1212" s="84"/>
    </row>
    <row r="1213" spans="1:9" s="91" customFormat="1" ht="19.5" customHeight="1">
      <c r="A1213" s="328">
        <f t="shared" si="31"/>
        <v>41649</v>
      </c>
      <c r="B1213" s="343" t="s">
        <v>775</v>
      </c>
      <c r="C1213" s="328">
        <v>41649</v>
      </c>
      <c r="D1213" s="330" t="s">
        <v>751</v>
      </c>
      <c r="E1213" s="353" t="s">
        <v>341</v>
      </c>
      <c r="F1213" s="331" t="s">
        <v>694</v>
      </c>
      <c r="G1213" s="74"/>
      <c r="H1213" s="344">
        <v>99968000</v>
      </c>
      <c r="I1213" s="84"/>
    </row>
    <row r="1214" spans="1:9" s="91" customFormat="1" ht="19.5" customHeight="1">
      <c r="A1214" s="328">
        <f t="shared" si="31"/>
        <v>41654</v>
      </c>
      <c r="B1214" s="343" t="s">
        <v>765</v>
      </c>
      <c r="C1214" s="328">
        <v>41654</v>
      </c>
      <c r="D1214" s="330" t="s">
        <v>696</v>
      </c>
      <c r="E1214" s="353" t="s">
        <v>341</v>
      </c>
      <c r="F1214" s="331" t="s">
        <v>694</v>
      </c>
      <c r="G1214" s="74"/>
      <c r="H1214" s="344">
        <v>141360000</v>
      </c>
      <c r="I1214" s="84"/>
    </row>
    <row r="1215" spans="1:9" s="91" customFormat="1" ht="19.5" customHeight="1">
      <c r="A1215" s="328">
        <f t="shared" si="31"/>
        <v>41656</v>
      </c>
      <c r="B1215" s="343" t="s">
        <v>730</v>
      </c>
      <c r="C1215" s="324">
        <v>41656</v>
      </c>
      <c r="D1215" s="330" t="s">
        <v>698</v>
      </c>
      <c r="E1215" s="353" t="s">
        <v>341</v>
      </c>
      <c r="F1215" s="331" t="s">
        <v>694</v>
      </c>
      <c r="G1215" s="74"/>
      <c r="H1215" s="344">
        <v>152698000</v>
      </c>
      <c r="I1215" s="84"/>
    </row>
    <row r="1216" spans="1:9" s="91" customFormat="1" ht="19.5" customHeight="1">
      <c r="A1216" s="328">
        <f t="shared" si="31"/>
        <v>41670</v>
      </c>
      <c r="B1216" s="76" t="s">
        <v>699</v>
      </c>
      <c r="C1216" s="324">
        <v>41670</v>
      </c>
      <c r="D1216" s="330" t="s">
        <v>700</v>
      </c>
      <c r="E1216" s="353" t="s">
        <v>341</v>
      </c>
      <c r="F1216" s="331" t="s">
        <v>701</v>
      </c>
      <c r="G1216" s="74">
        <v>536246000</v>
      </c>
      <c r="H1216" s="74"/>
      <c r="I1216" s="84"/>
    </row>
    <row r="1217" spans="1:9" s="91" customFormat="1" ht="19.5" customHeight="1">
      <c r="A1217" s="328">
        <f t="shared" si="31"/>
        <v>41774</v>
      </c>
      <c r="B1217" s="343" t="s">
        <v>775</v>
      </c>
      <c r="C1217" s="328">
        <v>41774</v>
      </c>
      <c r="D1217" s="330" t="s">
        <v>778</v>
      </c>
      <c r="E1217" s="353" t="s">
        <v>341</v>
      </c>
      <c r="F1217" s="331" t="s">
        <v>694</v>
      </c>
      <c r="G1217" s="74"/>
      <c r="H1217" s="344">
        <v>83952000</v>
      </c>
      <c r="I1217" s="84"/>
    </row>
    <row r="1218" spans="1:9" s="91" customFormat="1" ht="19.5" customHeight="1">
      <c r="A1218" s="328">
        <f t="shared" si="31"/>
        <v>41774</v>
      </c>
      <c r="B1218" s="343" t="s">
        <v>761</v>
      </c>
      <c r="C1218" s="328">
        <v>41774</v>
      </c>
      <c r="D1218" s="330" t="s">
        <v>751</v>
      </c>
      <c r="E1218" s="353" t="s">
        <v>341</v>
      </c>
      <c r="F1218" s="331" t="s">
        <v>694</v>
      </c>
      <c r="G1218" s="74"/>
      <c r="H1218" s="344">
        <v>80784000</v>
      </c>
      <c r="I1218" s="84"/>
    </row>
    <row r="1219" spans="1:9" s="91" customFormat="1" ht="19.5" customHeight="1">
      <c r="A1219" s="328">
        <f t="shared" si="31"/>
        <v>41790</v>
      </c>
      <c r="B1219" s="76" t="s">
        <v>760</v>
      </c>
      <c r="C1219" s="328">
        <v>41790</v>
      </c>
      <c r="D1219" s="330" t="s">
        <v>700</v>
      </c>
      <c r="E1219" s="353" t="s">
        <v>341</v>
      </c>
      <c r="F1219" s="331" t="s">
        <v>701</v>
      </c>
      <c r="G1219" s="74">
        <v>164736000</v>
      </c>
      <c r="H1219" s="74"/>
      <c r="I1219" s="84"/>
    </row>
    <row r="1220" spans="1:9" s="91" customFormat="1" ht="19.5" customHeight="1">
      <c r="A1220" s="328">
        <f t="shared" si="31"/>
        <v>41791</v>
      </c>
      <c r="B1220" s="343" t="s">
        <v>697</v>
      </c>
      <c r="C1220" s="328">
        <v>41791</v>
      </c>
      <c r="D1220" s="330" t="s">
        <v>698</v>
      </c>
      <c r="E1220" s="353" t="s">
        <v>341</v>
      </c>
      <c r="F1220" s="331" t="s">
        <v>694</v>
      </c>
      <c r="G1220" s="74"/>
      <c r="H1220" s="344">
        <v>179564000</v>
      </c>
      <c r="I1220" s="84"/>
    </row>
    <row r="1221" spans="1:9" s="91" customFormat="1" ht="19.5" customHeight="1">
      <c r="A1221" s="328">
        <f t="shared" si="31"/>
        <v>41809</v>
      </c>
      <c r="B1221" s="343" t="s">
        <v>740</v>
      </c>
      <c r="C1221" s="328">
        <v>41809</v>
      </c>
      <c r="D1221" s="330" t="s">
        <v>698</v>
      </c>
      <c r="E1221" s="353" t="s">
        <v>341</v>
      </c>
      <c r="F1221" s="331" t="s">
        <v>694</v>
      </c>
      <c r="G1221" s="74"/>
      <c r="H1221" s="344">
        <v>118694000</v>
      </c>
      <c r="I1221" s="84"/>
    </row>
    <row r="1222" spans="1:9" s="91" customFormat="1" ht="19.5" customHeight="1">
      <c r="A1222" s="328">
        <f t="shared" si="31"/>
        <v>41820</v>
      </c>
      <c r="B1222" s="76" t="s">
        <v>713</v>
      </c>
      <c r="C1222" s="328">
        <v>41820</v>
      </c>
      <c r="D1222" s="330" t="s">
        <v>700</v>
      </c>
      <c r="E1222" s="353" t="s">
        <v>341</v>
      </c>
      <c r="F1222" s="331" t="s">
        <v>701</v>
      </c>
      <c r="G1222" s="74">
        <v>298258000</v>
      </c>
      <c r="H1222" s="74"/>
      <c r="I1222" s="84"/>
    </row>
    <row r="1223" spans="1:9" s="91" customFormat="1" ht="19.5" customHeight="1">
      <c r="A1223" s="328">
        <f t="shared" si="31"/>
        <v>41831</v>
      </c>
      <c r="B1223" s="343" t="s">
        <v>761</v>
      </c>
      <c r="C1223" s="328">
        <v>41831</v>
      </c>
      <c r="D1223" s="330" t="s">
        <v>698</v>
      </c>
      <c r="E1223" s="353" t="s">
        <v>341</v>
      </c>
      <c r="F1223" s="331" t="s">
        <v>694</v>
      </c>
      <c r="G1223" s="74"/>
      <c r="H1223" s="344">
        <v>162580000</v>
      </c>
      <c r="I1223" s="84"/>
    </row>
    <row r="1224" spans="1:9" s="91" customFormat="1" ht="19.5" customHeight="1">
      <c r="A1224" s="328">
        <f t="shared" si="31"/>
        <v>41831</v>
      </c>
      <c r="B1224" s="343" t="s">
        <v>743</v>
      </c>
      <c r="C1224" s="328">
        <v>41831</v>
      </c>
      <c r="D1224" s="330" t="s">
        <v>696</v>
      </c>
      <c r="E1224" s="353" t="s">
        <v>341</v>
      </c>
      <c r="F1224" s="331" t="s">
        <v>694</v>
      </c>
      <c r="G1224" s="74"/>
      <c r="H1224" s="344">
        <v>160758000</v>
      </c>
      <c r="I1224" s="84"/>
    </row>
    <row r="1225" spans="1:9" s="91" customFormat="1" ht="19.5" customHeight="1">
      <c r="A1225" s="328">
        <f t="shared" si="31"/>
        <v>41843</v>
      </c>
      <c r="B1225" s="343" t="s">
        <v>705</v>
      </c>
      <c r="C1225" s="328">
        <v>41843</v>
      </c>
      <c r="D1225" s="330" t="s">
        <v>698</v>
      </c>
      <c r="E1225" s="353" t="s">
        <v>341</v>
      </c>
      <c r="F1225" s="331" t="s">
        <v>694</v>
      </c>
      <c r="G1225" s="74"/>
      <c r="H1225" s="344">
        <v>128700000</v>
      </c>
      <c r="I1225" s="84"/>
    </row>
    <row r="1226" spans="1:9" s="91" customFormat="1" ht="19.5" customHeight="1">
      <c r="A1226" s="328">
        <f t="shared" si="31"/>
        <v>41851</v>
      </c>
      <c r="B1226" s="76" t="s">
        <v>716</v>
      </c>
      <c r="C1226" s="328">
        <v>41851</v>
      </c>
      <c r="D1226" s="330" t="s">
        <v>700</v>
      </c>
      <c r="E1226" s="353" t="s">
        <v>341</v>
      </c>
      <c r="F1226" s="331" t="s">
        <v>701</v>
      </c>
      <c r="G1226" s="74">
        <v>452038000</v>
      </c>
      <c r="H1226" s="74"/>
      <c r="I1226" s="84"/>
    </row>
    <row r="1227" spans="1:9" s="91" customFormat="1" ht="19.5" customHeight="1">
      <c r="A1227" s="328">
        <f t="shared" si="31"/>
        <v>41852</v>
      </c>
      <c r="B1227" s="343" t="s">
        <v>692</v>
      </c>
      <c r="C1227" s="328">
        <v>41852</v>
      </c>
      <c r="D1227" s="330" t="s">
        <v>698</v>
      </c>
      <c r="E1227" s="353" t="s">
        <v>341</v>
      </c>
      <c r="F1227" s="331" t="s">
        <v>694</v>
      </c>
      <c r="G1227" s="74"/>
      <c r="H1227" s="344">
        <v>139672500</v>
      </c>
      <c r="I1227" s="84"/>
    </row>
    <row r="1228" spans="1:9" s="91" customFormat="1" ht="19.5" customHeight="1">
      <c r="A1228" s="328">
        <f t="shared" si="31"/>
        <v>41882</v>
      </c>
      <c r="B1228" s="76" t="s">
        <v>718</v>
      </c>
      <c r="C1228" s="328">
        <v>41882</v>
      </c>
      <c r="D1228" s="330" t="s">
        <v>700</v>
      </c>
      <c r="E1228" s="353" t="s">
        <v>341</v>
      </c>
      <c r="F1228" s="331" t="s">
        <v>701</v>
      </c>
      <c r="G1228" s="74">
        <v>139672500</v>
      </c>
      <c r="H1228" s="74"/>
      <c r="I1228" s="84"/>
    </row>
    <row r="1229" spans="1:9" s="91" customFormat="1" ht="19.5" customHeight="1">
      <c r="A1229" s="328">
        <f t="shared" si="31"/>
        <v>41914</v>
      </c>
      <c r="B1229" s="343" t="s">
        <v>758</v>
      </c>
      <c r="C1229" s="328">
        <v>41914</v>
      </c>
      <c r="D1229" s="330" t="s">
        <v>751</v>
      </c>
      <c r="E1229" s="353" t="s">
        <v>341</v>
      </c>
      <c r="F1229" s="331" t="s">
        <v>694</v>
      </c>
      <c r="G1229" s="74"/>
      <c r="H1229" s="344">
        <v>119315000</v>
      </c>
      <c r="I1229" s="84"/>
    </row>
    <row r="1230" spans="1:9" s="91" customFormat="1" ht="19.5" customHeight="1">
      <c r="A1230" s="328">
        <f t="shared" si="31"/>
        <v>41929</v>
      </c>
      <c r="B1230" s="343" t="s">
        <v>734</v>
      </c>
      <c r="C1230" s="324">
        <v>41929</v>
      </c>
      <c r="D1230" s="325" t="s">
        <v>698</v>
      </c>
      <c r="E1230" s="353" t="s">
        <v>341</v>
      </c>
      <c r="F1230" s="326" t="s">
        <v>694</v>
      </c>
      <c r="G1230" s="74"/>
      <c r="H1230" s="344">
        <v>157850000</v>
      </c>
      <c r="I1230" s="84"/>
    </row>
    <row r="1231" spans="1:9" s="91" customFormat="1" ht="19.5" customHeight="1">
      <c r="A1231" s="328">
        <f t="shared" si="31"/>
        <v>41943</v>
      </c>
      <c r="B1231" s="76" t="s">
        <v>723</v>
      </c>
      <c r="C1231" s="324">
        <v>41943</v>
      </c>
      <c r="D1231" s="325" t="s">
        <v>700</v>
      </c>
      <c r="E1231" s="353" t="s">
        <v>341</v>
      </c>
      <c r="F1231" s="326" t="s">
        <v>701</v>
      </c>
      <c r="G1231" s="74">
        <v>277165000</v>
      </c>
      <c r="H1231" s="74"/>
      <c r="I1231" s="84"/>
    </row>
    <row r="1232" spans="1:9" s="91" customFormat="1" ht="19.5" customHeight="1">
      <c r="A1232" s="328">
        <f t="shared" si="31"/>
        <v>41944</v>
      </c>
      <c r="B1232" s="343" t="s">
        <v>692</v>
      </c>
      <c r="C1232" s="324">
        <v>41944</v>
      </c>
      <c r="D1232" s="325" t="s">
        <v>751</v>
      </c>
      <c r="E1232" s="353" t="s">
        <v>341</v>
      </c>
      <c r="F1232" s="326" t="s">
        <v>694</v>
      </c>
      <c r="G1232" s="74"/>
      <c r="H1232" s="344">
        <v>55440000</v>
      </c>
      <c r="I1232" s="84"/>
    </row>
    <row r="1233" spans="1:9" s="91" customFormat="1" ht="19.5" customHeight="1">
      <c r="A1233" s="328">
        <f t="shared" si="31"/>
        <v>41946</v>
      </c>
      <c r="B1233" s="343" t="s">
        <v>733</v>
      </c>
      <c r="C1233" s="324">
        <v>41946</v>
      </c>
      <c r="D1233" s="325" t="s">
        <v>698</v>
      </c>
      <c r="E1233" s="353" t="s">
        <v>341</v>
      </c>
      <c r="F1233" s="326" t="s">
        <v>694</v>
      </c>
      <c r="G1233" s="74"/>
      <c r="H1233" s="344">
        <v>147060000</v>
      </c>
      <c r="I1233" s="84"/>
    </row>
    <row r="1234" spans="1:9" s="91" customFormat="1" ht="19.5" customHeight="1">
      <c r="A1234" s="328">
        <f t="shared" si="31"/>
        <v>41973</v>
      </c>
      <c r="B1234" s="76" t="s">
        <v>725</v>
      </c>
      <c r="C1234" s="324">
        <v>41973</v>
      </c>
      <c r="D1234" s="325" t="s">
        <v>700</v>
      </c>
      <c r="E1234" s="353" t="s">
        <v>341</v>
      </c>
      <c r="F1234" s="326" t="s">
        <v>701</v>
      </c>
      <c r="G1234" s="74">
        <v>202500000</v>
      </c>
      <c r="H1234" s="74"/>
      <c r="I1234" s="84"/>
    </row>
    <row r="1235" spans="1:9" s="91" customFormat="1" ht="19.5" customHeight="1">
      <c r="A1235" s="328">
        <f t="shared" si="31"/>
        <v>41986</v>
      </c>
      <c r="B1235" s="343" t="s">
        <v>733</v>
      </c>
      <c r="C1235" s="324">
        <v>41986</v>
      </c>
      <c r="D1235" s="325" t="s">
        <v>698</v>
      </c>
      <c r="E1235" s="353" t="s">
        <v>341</v>
      </c>
      <c r="F1235" s="326" t="s">
        <v>694</v>
      </c>
      <c r="G1235" s="74"/>
      <c r="H1235" s="344">
        <v>152190000</v>
      </c>
      <c r="I1235" s="84"/>
    </row>
    <row r="1236" spans="1:9" s="91" customFormat="1" ht="19.5" customHeight="1">
      <c r="A1236" s="328">
        <f t="shared" si="31"/>
        <v>41990</v>
      </c>
      <c r="B1236" s="343" t="s">
        <v>761</v>
      </c>
      <c r="C1236" s="324">
        <v>41990</v>
      </c>
      <c r="D1236" s="325" t="s">
        <v>751</v>
      </c>
      <c r="E1236" s="353" t="s">
        <v>341</v>
      </c>
      <c r="F1236" s="326" t="s">
        <v>694</v>
      </c>
      <c r="G1236" s="74"/>
      <c r="H1236" s="344">
        <v>128749500</v>
      </c>
      <c r="I1236" s="84"/>
    </row>
    <row r="1237" spans="1:9" s="91" customFormat="1" ht="19.5" customHeight="1">
      <c r="A1237" s="328">
        <f t="shared" si="31"/>
        <v>42004</v>
      </c>
      <c r="B1237" s="76" t="s">
        <v>726</v>
      </c>
      <c r="C1237" s="324">
        <v>42004</v>
      </c>
      <c r="D1237" s="325" t="s">
        <v>700</v>
      </c>
      <c r="E1237" s="353" t="s">
        <v>341</v>
      </c>
      <c r="F1237" s="326" t="s">
        <v>701</v>
      </c>
      <c r="G1237" s="74">
        <v>280939500</v>
      </c>
      <c r="H1237" s="74"/>
      <c r="I1237" s="84"/>
    </row>
    <row r="1238" spans="1:9" s="91" customFormat="1" ht="19.5" customHeight="1">
      <c r="A1238" s="328">
        <f t="shared" si="31"/>
        <v>41646</v>
      </c>
      <c r="B1238" s="343" t="s">
        <v>729</v>
      </c>
      <c r="C1238" s="328">
        <v>41646</v>
      </c>
      <c r="D1238" s="330" t="s">
        <v>698</v>
      </c>
      <c r="E1238" s="353" t="s">
        <v>92</v>
      </c>
      <c r="F1238" s="331" t="s">
        <v>694</v>
      </c>
      <c r="G1238" s="70"/>
      <c r="H1238" s="344">
        <v>152620000</v>
      </c>
      <c r="I1238" s="84"/>
    </row>
    <row r="1239" spans="1:9" s="91" customFormat="1" ht="19.5" customHeight="1">
      <c r="A1239" s="328">
        <f t="shared" si="31"/>
        <v>41649</v>
      </c>
      <c r="B1239" s="343" t="s">
        <v>755</v>
      </c>
      <c r="C1239" s="328">
        <v>41649</v>
      </c>
      <c r="D1239" s="330" t="s">
        <v>696</v>
      </c>
      <c r="E1239" s="353" t="s">
        <v>92</v>
      </c>
      <c r="F1239" s="331" t="s">
        <v>694</v>
      </c>
      <c r="G1239" s="74"/>
      <c r="H1239" s="344">
        <v>141024000</v>
      </c>
      <c r="I1239" s="84"/>
    </row>
    <row r="1240" spans="1:9" s="91" customFormat="1" ht="19.5" customHeight="1">
      <c r="A1240" s="328">
        <f t="shared" si="31"/>
        <v>41670</v>
      </c>
      <c r="B1240" s="76" t="s">
        <v>738</v>
      </c>
      <c r="C1240" s="324">
        <v>41670</v>
      </c>
      <c r="D1240" s="330" t="s">
        <v>700</v>
      </c>
      <c r="E1240" s="353" t="s">
        <v>92</v>
      </c>
      <c r="F1240" s="331" t="s">
        <v>701</v>
      </c>
      <c r="G1240" s="74">
        <v>293644000</v>
      </c>
      <c r="H1240" s="74"/>
      <c r="I1240" s="84"/>
    </row>
    <row r="1241" spans="1:9" s="91" customFormat="1" ht="19.5" customHeight="1">
      <c r="A1241" s="328">
        <f t="shared" si="31"/>
        <v>41685</v>
      </c>
      <c r="B1241" s="343" t="s">
        <v>732</v>
      </c>
      <c r="C1241" s="324">
        <v>41685</v>
      </c>
      <c r="D1241" s="330" t="s">
        <v>698</v>
      </c>
      <c r="E1241" s="353" t="s">
        <v>92</v>
      </c>
      <c r="F1241" s="331" t="s">
        <v>694</v>
      </c>
      <c r="G1241" s="74"/>
      <c r="H1241" s="344">
        <v>153218000</v>
      </c>
      <c r="I1241" s="84"/>
    </row>
    <row r="1242" spans="1:9" s="91" customFormat="1" ht="19.5" customHeight="1">
      <c r="A1242" s="328">
        <f t="shared" si="31"/>
        <v>41685</v>
      </c>
      <c r="B1242" s="343" t="s">
        <v>729</v>
      </c>
      <c r="C1242" s="324">
        <v>41685</v>
      </c>
      <c r="D1242" s="330" t="s">
        <v>696</v>
      </c>
      <c r="E1242" s="353" t="s">
        <v>92</v>
      </c>
      <c r="F1242" s="331" t="s">
        <v>694</v>
      </c>
      <c r="G1242" s="74"/>
      <c r="H1242" s="344">
        <v>140712000</v>
      </c>
      <c r="I1242" s="84"/>
    </row>
    <row r="1243" spans="1:9" s="91" customFormat="1" ht="19.5" customHeight="1">
      <c r="A1243" s="328">
        <f t="shared" si="31"/>
        <v>41698</v>
      </c>
      <c r="B1243" s="76" t="s">
        <v>739</v>
      </c>
      <c r="C1243" s="328">
        <v>41698</v>
      </c>
      <c r="D1243" s="330" t="s">
        <v>700</v>
      </c>
      <c r="E1243" s="353" t="s">
        <v>92</v>
      </c>
      <c r="F1243" s="331" t="s">
        <v>701</v>
      </c>
      <c r="G1243" s="74">
        <v>293930000</v>
      </c>
      <c r="H1243" s="74"/>
      <c r="I1243" s="84"/>
    </row>
    <row r="1244" spans="1:9" s="91" customFormat="1" ht="19.5" customHeight="1">
      <c r="A1244" s="328">
        <f t="shared" si="31"/>
        <v>41718</v>
      </c>
      <c r="B1244" s="343" t="s">
        <v>771</v>
      </c>
      <c r="C1244" s="328">
        <v>41718</v>
      </c>
      <c r="D1244" s="330" t="s">
        <v>698</v>
      </c>
      <c r="E1244" s="353" t="s">
        <v>92</v>
      </c>
      <c r="F1244" s="331" t="s">
        <v>694</v>
      </c>
      <c r="G1244" s="74"/>
      <c r="H1244" s="344">
        <v>161232500</v>
      </c>
      <c r="I1244" s="84"/>
    </row>
    <row r="1245" spans="1:9" s="91" customFormat="1" ht="19.5" customHeight="1">
      <c r="A1245" s="328">
        <f t="shared" si="31"/>
        <v>41735</v>
      </c>
      <c r="B1245" s="76" t="s">
        <v>742</v>
      </c>
      <c r="C1245" s="328">
        <v>41735</v>
      </c>
      <c r="D1245" s="330" t="s">
        <v>700</v>
      </c>
      <c r="E1245" s="353" t="s">
        <v>92</v>
      </c>
      <c r="F1245" s="331" t="s">
        <v>701</v>
      </c>
      <c r="G1245" s="74">
        <v>161232500</v>
      </c>
      <c r="H1245" s="74"/>
      <c r="I1245" s="84"/>
    </row>
    <row r="1246" spans="1:9" s="91" customFormat="1" ht="19.5" customHeight="1">
      <c r="A1246" s="328">
        <f t="shared" si="31"/>
        <v>41740</v>
      </c>
      <c r="B1246" s="343" t="s">
        <v>750</v>
      </c>
      <c r="C1246" s="328">
        <v>41740</v>
      </c>
      <c r="D1246" s="330" t="s">
        <v>696</v>
      </c>
      <c r="E1246" s="353" t="s">
        <v>92</v>
      </c>
      <c r="F1246" s="331" t="s">
        <v>694</v>
      </c>
      <c r="G1246" s="74"/>
      <c r="H1246" s="344">
        <v>153218000</v>
      </c>
      <c r="I1246" s="84"/>
    </row>
    <row r="1247" spans="1:9" s="91" customFormat="1" ht="19.5" customHeight="1">
      <c r="A1247" s="328">
        <f t="shared" si="31"/>
        <v>41754</v>
      </c>
      <c r="B1247" s="343" t="s">
        <v>740</v>
      </c>
      <c r="C1247" s="328">
        <v>41754</v>
      </c>
      <c r="D1247" s="330" t="s">
        <v>693</v>
      </c>
      <c r="E1247" s="353" t="s">
        <v>92</v>
      </c>
      <c r="F1247" s="331" t="s">
        <v>694</v>
      </c>
      <c r="G1247" s="74"/>
      <c r="H1247" s="344">
        <v>76020000</v>
      </c>
      <c r="I1247" s="84"/>
    </row>
    <row r="1248" spans="1:9" s="91" customFormat="1" ht="19.5" customHeight="1">
      <c r="A1248" s="328">
        <f t="shared" si="31"/>
        <v>41771</v>
      </c>
      <c r="B1248" s="343" t="s">
        <v>776</v>
      </c>
      <c r="C1248" s="328">
        <v>41771</v>
      </c>
      <c r="D1248" s="330" t="s">
        <v>698</v>
      </c>
      <c r="E1248" s="353" t="s">
        <v>92</v>
      </c>
      <c r="F1248" s="331" t="s">
        <v>694</v>
      </c>
      <c r="G1248" s="74"/>
      <c r="H1248" s="344">
        <v>88970000</v>
      </c>
      <c r="I1248" s="84"/>
    </row>
    <row r="1249" spans="1:9" s="91" customFormat="1" ht="19.5" customHeight="1">
      <c r="A1249" s="328">
        <f t="shared" si="31"/>
        <v>41775</v>
      </c>
      <c r="B1249" s="76" t="s">
        <v>745</v>
      </c>
      <c r="C1249" s="328">
        <v>41775</v>
      </c>
      <c r="D1249" s="330" t="s">
        <v>700</v>
      </c>
      <c r="E1249" s="353" t="s">
        <v>92</v>
      </c>
      <c r="F1249" s="331" t="s">
        <v>701</v>
      </c>
      <c r="G1249" s="74">
        <v>229238000</v>
      </c>
      <c r="H1249" s="74"/>
      <c r="I1249" s="84"/>
    </row>
    <row r="1250" spans="1:9" s="91" customFormat="1" ht="19.5" customHeight="1">
      <c r="A1250" s="328">
        <f t="shared" si="31"/>
        <v>41790</v>
      </c>
      <c r="B1250" s="76" t="s">
        <v>746</v>
      </c>
      <c r="C1250" s="328">
        <v>41790</v>
      </c>
      <c r="D1250" s="330" t="s">
        <v>700</v>
      </c>
      <c r="E1250" s="353" t="s">
        <v>92</v>
      </c>
      <c r="F1250" s="331" t="s">
        <v>701</v>
      </c>
      <c r="G1250" s="74">
        <v>88970000</v>
      </c>
      <c r="H1250" s="74"/>
      <c r="I1250" s="84"/>
    </row>
    <row r="1251" spans="1:9" s="91" customFormat="1" ht="19.5" customHeight="1">
      <c r="A1251" s="328">
        <f t="shared" si="31"/>
        <v>41799</v>
      </c>
      <c r="B1251" s="343" t="s">
        <v>769</v>
      </c>
      <c r="C1251" s="328">
        <v>41799</v>
      </c>
      <c r="D1251" s="330" t="s">
        <v>698</v>
      </c>
      <c r="E1251" s="353" t="s">
        <v>92</v>
      </c>
      <c r="F1251" s="331" t="s">
        <v>694</v>
      </c>
      <c r="G1251" s="74"/>
      <c r="H1251" s="344">
        <v>182868000</v>
      </c>
      <c r="I1251" s="84"/>
    </row>
    <row r="1252" spans="1:9" s="91" customFormat="1" ht="19.5" customHeight="1">
      <c r="A1252" s="328">
        <f t="shared" si="31"/>
        <v>41818</v>
      </c>
      <c r="B1252" s="343" t="s">
        <v>764</v>
      </c>
      <c r="C1252" s="328">
        <v>41818</v>
      </c>
      <c r="D1252" s="330" t="s">
        <v>698</v>
      </c>
      <c r="E1252" s="353" t="s">
        <v>92</v>
      </c>
      <c r="F1252" s="331" t="s">
        <v>694</v>
      </c>
      <c r="G1252" s="74"/>
      <c r="H1252" s="344">
        <v>116484000</v>
      </c>
      <c r="I1252" s="84"/>
    </row>
    <row r="1253" spans="1:9" s="91" customFormat="1" ht="19.5" customHeight="1">
      <c r="A1253" s="328">
        <f t="shared" si="31"/>
        <v>41820</v>
      </c>
      <c r="B1253" s="76" t="s">
        <v>747</v>
      </c>
      <c r="C1253" s="328">
        <v>41820</v>
      </c>
      <c r="D1253" s="330" t="s">
        <v>700</v>
      </c>
      <c r="E1253" s="353" t="s">
        <v>92</v>
      </c>
      <c r="F1253" s="331" t="s">
        <v>701</v>
      </c>
      <c r="G1253" s="74">
        <v>299352000</v>
      </c>
      <c r="H1253" s="74"/>
      <c r="I1253" s="84"/>
    </row>
    <row r="1254" spans="1:9" s="91" customFormat="1" ht="19.5" customHeight="1">
      <c r="A1254" s="328">
        <f t="shared" si="31"/>
        <v>41829</v>
      </c>
      <c r="B1254" s="343" t="s">
        <v>719</v>
      </c>
      <c r="C1254" s="324">
        <v>41829</v>
      </c>
      <c r="D1254" s="325" t="s">
        <v>698</v>
      </c>
      <c r="E1254" s="353" t="s">
        <v>92</v>
      </c>
      <c r="F1254" s="326" t="s">
        <v>694</v>
      </c>
      <c r="G1254" s="74"/>
      <c r="H1254" s="344">
        <v>129332500</v>
      </c>
      <c r="I1254" s="84"/>
    </row>
    <row r="1255" spans="1:9" s="91" customFormat="1" ht="19.5" customHeight="1">
      <c r="A1255" s="328">
        <f t="shared" si="31"/>
        <v>41829</v>
      </c>
      <c r="B1255" s="343" t="s">
        <v>775</v>
      </c>
      <c r="C1255" s="324">
        <v>41829</v>
      </c>
      <c r="D1255" s="325" t="s">
        <v>696</v>
      </c>
      <c r="E1255" s="353" t="s">
        <v>92</v>
      </c>
      <c r="F1255" s="326" t="s">
        <v>694</v>
      </c>
      <c r="G1255" s="74"/>
      <c r="H1255" s="344">
        <v>182884000</v>
      </c>
      <c r="I1255" s="84"/>
    </row>
    <row r="1256" spans="1:9" s="91" customFormat="1" ht="19.5" customHeight="1">
      <c r="A1256" s="328">
        <f t="shared" si="31"/>
        <v>41851</v>
      </c>
      <c r="B1256" s="76" t="s">
        <v>749</v>
      </c>
      <c r="C1256" s="324">
        <v>41851</v>
      </c>
      <c r="D1256" s="325" t="s">
        <v>700</v>
      </c>
      <c r="E1256" s="353" t="s">
        <v>92</v>
      </c>
      <c r="F1256" s="326" t="s">
        <v>701</v>
      </c>
      <c r="G1256" s="74">
        <v>312216500</v>
      </c>
      <c r="H1256" s="74"/>
      <c r="I1256" s="84"/>
    </row>
    <row r="1257" spans="1:9" s="91" customFormat="1" ht="19.5" customHeight="1">
      <c r="A1257" s="328">
        <f t="shared" si="31"/>
        <v>41899</v>
      </c>
      <c r="B1257" s="343" t="s">
        <v>740</v>
      </c>
      <c r="C1257" s="324">
        <v>41899</v>
      </c>
      <c r="D1257" s="325" t="s">
        <v>698</v>
      </c>
      <c r="E1257" s="353" t="s">
        <v>92</v>
      </c>
      <c r="F1257" s="326" t="s">
        <v>694</v>
      </c>
      <c r="G1257" s="74"/>
      <c r="H1257" s="344">
        <v>136757500</v>
      </c>
      <c r="I1257" s="84"/>
    </row>
    <row r="1258" spans="1:9" s="91" customFormat="1" ht="19.5" customHeight="1">
      <c r="A1258" s="328">
        <f t="shared" si="31"/>
        <v>41912</v>
      </c>
      <c r="B1258" s="327" t="s">
        <v>753</v>
      </c>
      <c r="C1258" s="324">
        <v>41912</v>
      </c>
      <c r="D1258" s="325" t="s">
        <v>700</v>
      </c>
      <c r="E1258" s="353" t="s">
        <v>92</v>
      </c>
      <c r="F1258" s="326" t="s">
        <v>701</v>
      </c>
      <c r="G1258" s="74">
        <v>136757500</v>
      </c>
      <c r="H1258" s="74"/>
      <c r="I1258" s="84"/>
    </row>
    <row r="1259" spans="1:9" s="91" customFormat="1" ht="19.5" customHeight="1">
      <c r="A1259" s="328">
        <f t="shared" si="31"/>
        <v>41935</v>
      </c>
      <c r="B1259" s="343" t="s">
        <v>736</v>
      </c>
      <c r="C1259" s="324">
        <v>41935</v>
      </c>
      <c r="D1259" s="325" t="s">
        <v>698</v>
      </c>
      <c r="E1259" s="353" t="s">
        <v>92</v>
      </c>
      <c r="F1259" s="326" t="s">
        <v>694</v>
      </c>
      <c r="G1259" s="74"/>
      <c r="H1259" s="344">
        <v>172892500</v>
      </c>
      <c r="I1259" s="84"/>
    </row>
    <row r="1260" spans="1:9" s="91" customFormat="1" ht="19.5" customHeight="1">
      <c r="A1260" s="328">
        <f t="shared" si="31"/>
        <v>41943</v>
      </c>
      <c r="B1260" s="327" t="s">
        <v>754</v>
      </c>
      <c r="C1260" s="324">
        <v>41943</v>
      </c>
      <c r="D1260" s="325" t="s">
        <v>700</v>
      </c>
      <c r="E1260" s="353" t="s">
        <v>92</v>
      </c>
      <c r="F1260" s="326" t="s">
        <v>701</v>
      </c>
      <c r="G1260" s="74">
        <v>172892500</v>
      </c>
      <c r="H1260" s="74"/>
      <c r="I1260" s="84"/>
    </row>
    <row r="1261" spans="1:9" s="91" customFormat="1" ht="19.5" customHeight="1">
      <c r="A1261" s="328">
        <f t="shared" si="31"/>
        <v>41953</v>
      </c>
      <c r="B1261" s="343" t="s">
        <v>761</v>
      </c>
      <c r="C1261" s="324">
        <v>41953</v>
      </c>
      <c r="D1261" s="325" t="s">
        <v>698</v>
      </c>
      <c r="E1261" s="353" t="s">
        <v>92</v>
      </c>
      <c r="F1261" s="326" t="s">
        <v>694</v>
      </c>
      <c r="G1261" s="74"/>
      <c r="H1261" s="344">
        <v>144580500</v>
      </c>
      <c r="I1261" s="84"/>
    </row>
    <row r="1262" spans="1:9" s="91" customFormat="1" ht="19.5" customHeight="1">
      <c r="A1262" s="328">
        <f t="shared" si="31"/>
        <v>41955</v>
      </c>
      <c r="B1262" s="343" t="s">
        <v>752</v>
      </c>
      <c r="C1262" s="324">
        <v>41955</v>
      </c>
      <c r="D1262" s="325" t="s">
        <v>698</v>
      </c>
      <c r="E1262" s="353" t="s">
        <v>92</v>
      </c>
      <c r="F1262" s="326" t="s">
        <v>694</v>
      </c>
      <c r="G1262" s="74"/>
      <c r="H1262" s="344">
        <v>140505000</v>
      </c>
      <c r="I1262" s="84"/>
    </row>
    <row r="1263" spans="1:9" s="91" customFormat="1" ht="19.5" customHeight="1">
      <c r="A1263" s="328">
        <f t="shared" si="31"/>
        <v>41973</v>
      </c>
      <c r="B1263" s="327" t="s">
        <v>756</v>
      </c>
      <c r="C1263" s="334">
        <v>41973</v>
      </c>
      <c r="D1263" s="325" t="s">
        <v>700</v>
      </c>
      <c r="E1263" s="353" t="s">
        <v>92</v>
      </c>
      <c r="F1263" s="326" t="s">
        <v>701</v>
      </c>
      <c r="G1263" s="78">
        <v>285085500</v>
      </c>
      <c r="H1263" s="78"/>
      <c r="I1263" s="84"/>
    </row>
    <row r="1264" spans="1:9" s="91" customFormat="1" ht="19.5" customHeight="1">
      <c r="A1264" s="328">
        <f t="shared" si="31"/>
        <v>41649</v>
      </c>
      <c r="B1264" s="343" t="s">
        <v>776</v>
      </c>
      <c r="C1264" s="328">
        <v>41649</v>
      </c>
      <c r="D1264" s="330" t="s">
        <v>698</v>
      </c>
      <c r="E1264" s="353" t="s">
        <v>342</v>
      </c>
      <c r="F1264" s="331" t="s">
        <v>694</v>
      </c>
      <c r="G1264" s="70"/>
      <c r="H1264" s="344">
        <v>148824000</v>
      </c>
      <c r="I1264" s="84"/>
    </row>
    <row r="1265" spans="1:9" s="91" customFormat="1" ht="19.5" customHeight="1">
      <c r="A1265" s="328">
        <f t="shared" si="31"/>
        <v>41670</v>
      </c>
      <c r="B1265" s="327" t="s">
        <v>699</v>
      </c>
      <c r="C1265" s="328">
        <v>41670</v>
      </c>
      <c r="D1265" s="330" t="s">
        <v>700</v>
      </c>
      <c r="E1265" s="353" t="s">
        <v>342</v>
      </c>
      <c r="F1265" s="331" t="s">
        <v>701</v>
      </c>
      <c r="G1265" s="74">
        <v>148824000</v>
      </c>
      <c r="H1265" s="74"/>
      <c r="I1265" s="84"/>
    </row>
    <row r="1266" spans="1:9" s="91" customFormat="1" ht="19.5" customHeight="1">
      <c r="A1266" s="328">
        <f t="shared" ref="A1266:A1329" si="32">C1266</f>
        <v>41699</v>
      </c>
      <c r="B1266" s="343" t="s">
        <v>702</v>
      </c>
      <c r="C1266" s="328">
        <v>41699</v>
      </c>
      <c r="D1266" s="330" t="s">
        <v>751</v>
      </c>
      <c r="E1266" s="353" t="s">
        <v>342</v>
      </c>
      <c r="F1266" s="331" t="s">
        <v>694</v>
      </c>
      <c r="G1266" s="74"/>
      <c r="H1266" s="344">
        <v>125760000</v>
      </c>
      <c r="I1266" s="84"/>
    </row>
    <row r="1267" spans="1:9" s="91" customFormat="1" ht="19.5" customHeight="1">
      <c r="A1267" s="328">
        <f t="shared" si="32"/>
        <v>41729</v>
      </c>
      <c r="B1267" s="327" t="s">
        <v>707</v>
      </c>
      <c r="C1267" s="328">
        <v>41729</v>
      </c>
      <c r="D1267" s="330" t="s">
        <v>700</v>
      </c>
      <c r="E1267" s="353" t="s">
        <v>342</v>
      </c>
      <c r="F1267" s="331" t="s">
        <v>701</v>
      </c>
      <c r="G1267" s="74">
        <v>125760000</v>
      </c>
      <c r="H1267" s="74"/>
      <c r="I1267" s="84"/>
    </row>
    <row r="1268" spans="1:9" s="91" customFormat="1" ht="19.5" customHeight="1">
      <c r="A1268" s="328">
        <f t="shared" si="32"/>
        <v>41809</v>
      </c>
      <c r="B1268" s="343" t="s">
        <v>757</v>
      </c>
      <c r="C1268" s="328">
        <v>41809</v>
      </c>
      <c r="D1268" s="330" t="s">
        <v>698</v>
      </c>
      <c r="E1268" s="353" t="s">
        <v>342</v>
      </c>
      <c r="F1268" s="331" t="s">
        <v>694</v>
      </c>
      <c r="G1268" s="74"/>
      <c r="H1268" s="344">
        <v>109327000</v>
      </c>
      <c r="I1268" s="84"/>
    </row>
    <row r="1269" spans="1:9" s="91" customFormat="1" ht="19.5" customHeight="1">
      <c r="A1269" s="328">
        <f t="shared" si="32"/>
        <v>41820</v>
      </c>
      <c r="B1269" s="327" t="s">
        <v>713</v>
      </c>
      <c r="C1269" s="328">
        <v>41820</v>
      </c>
      <c r="D1269" s="330" t="s">
        <v>700</v>
      </c>
      <c r="E1269" s="353" t="s">
        <v>342</v>
      </c>
      <c r="F1269" s="331" t="s">
        <v>701</v>
      </c>
      <c r="G1269" s="74">
        <v>109327000</v>
      </c>
      <c r="H1269" s="74"/>
      <c r="I1269" s="84"/>
    </row>
    <row r="1270" spans="1:9" s="91" customFormat="1" ht="19.5" customHeight="1">
      <c r="A1270" s="328">
        <f t="shared" si="32"/>
        <v>41843</v>
      </c>
      <c r="B1270" s="343" t="s">
        <v>722</v>
      </c>
      <c r="C1270" s="328">
        <v>41843</v>
      </c>
      <c r="D1270" s="330" t="s">
        <v>698</v>
      </c>
      <c r="E1270" s="353" t="s">
        <v>342</v>
      </c>
      <c r="F1270" s="331" t="s">
        <v>694</v>
      </c>
      <c r="G1270" s="74"/>
      <c r="H1270" s="344">
        <v>135987500</v>
      </c>
      <c r="I1270" s="84"/>
    </row>
    <row r="1271" spans="1:9" s="91" customFormat="1" ht="19.5" customHeight="1">
      <c r="A1271" s="328">
        <f t="shared" si="32"/>
        <v>41851</v>
      </c>
      <c r="B1271" s="327" t="s">
        <v>716</v>
      </c>
      <c r="C1271" s="328">
        <v>41851</v>
      </c>
      <c r="D1271" s="330" t="s">
        <v>700</v>
      </c>
      <c r="E1271" s="353" t="s">
        <v>342</v>
      </c>
      <c r="F1271" s="331" t="s">
        <v>701</v>
      </c>
      <c r="G1271" s="74">
        <v>135987500</v>
      </c>
      <c r="H1271" s="74"/>
      <c r="I1271" s="84"/>
    </row>
    <row r="1272" spans="1:9" s="91" customFormat="1" ht="19.5" customHeight="1">
      <c r="A1272" s="328">
        <f t="shared" si="32"/>
        <v>41852</v>
      </c>
      <c r="B1272" s="343" t="s">
        <v>727</v>
      </c>
      <c r="C1272" s="328">
        <v>41852</v>
      </c>
      <c r="D1272" s="330" t="s">
        <v>698</v>
      </c>
      <c r="E1272" s="353" t="s">
        <v>342</v>
      </c>
      <c r="F1272" s="331" t="s">
        <v>694</v>
      </c>
      <c r="G1272" s="74"/>
      <c r="H1272" s="344">
        <v>144347500</v>
      </c>
      <c r="I1272" s="84"/>
    </row>
    <row r="1273" spans="1:9" s="91" customFormat="1" ht="19.5" customHeight="1">
      <c r="A1273" s="328">
        <f t="shared" si="32"/>
        <v>41882</v>
      </c>
      <c r="B1273" s="327" t="s">
        <v>718</v>
      </c>
      <c r="C1273" s="328">
        <v>41882</v>
      </c>
      <c r="D1273" s="330" t="s">
        <v>700</v>
      </c>
      <c r="E1273" s="353" t="s">
        <v>342</v>
      </c>
      <c r="F1273" s="331" t="s">
        <v>701</v>
      </c>
      <c r="G1273" s="74">
        <v>144347500</v>
      </c>
      <c r="H1273" s="74"/>
      <c r="I1273" s="84"/>
    </row>
    <row r="1274" spans="1:9" s="91" customFormat="1" ht="19.5" customHeight="1">
      <c r="A1274" s="328">
        <f t="shared" si="32"/>
        <v>41892</v>
      </c>
      <c r="B1274" s="343" t="s">
        <v>732</v>
      </c>
      <c r="C1274" s="328">
        <v>41892</v>
      </c>
      <c r="D1274" s="330" t="s">
        <v>751</v>
      </c>
      <c r="E1274" s="353" t="s">
        <v>342</v>
      </c>
      <c r="F1274" s="331" t="s">
        <v>694</v>
      </c>
      <c r="G1274" s="74"/>
      <c r="H1274" s="344">
        <v>127645000</v>
      </c>
      <c r="I1274" s="84"/>
    </row>
    <row r="1275" spans="1:9" s="91" customFormat="1" ht="19.5" customHeight="1">
      <c r="A1275" s="328">
        <f t="shared" si="32"/>
        <v>41912</v>
      </c>
      <c r="B1275" s="327" t="s">
        <v>720</v>
      </c>
      <c r="C1275" s="328">
        <v>41912</v>
      </c>
      <c r="D1275" s="330" t="s">
        <v>700</v>
      </c>
      <c r="E1275" s="353" t="s">
        <v>342</v>
      </c>
      <c r="F1275" s="331" t="s">
        <v>701</v>
      </c>
      <c r="G1275" s="74">
        <v>127645000</v>
      </c>
      <c r="H1275" s="74"/>
      <c r="I1275" s="84"/>
    </row>
    <row r="1276" spans="1:9" s="91" customFormat="1" ht="19.5" customHeight="1">
      <c r="A1276" s="328">
        <f t="shared" si="32"/>
        <v>41914</v>
      </c>
      <c r="B1276" s="343" t="s">
        <v>728</v>
      </c>
      <c r="C1276" s="324">
        <v>41914</v>
      </c>
      <c r="D1276" s="325" t="s">
        <v>751</v>
      </c>
      <c r="E1276" s="353" t="s">
        <v>342</v>
      </c>
      <c r="F1276" s="326" t="s">
        <v>694</v>
      </c>
      <c r="G1276" s="74"/>
      <c r="H1276" s="344">
        <v>119070000</v>
      </c>
      <c r="I1276" s="84"/>
    </row>
    <row r="1277" spans="1:9" s="91" customFormat="1" ht="19.5" customHeight="1">
      <c r="A1277" s="328">
        <f t="shared" si="32"/>
        <v>41929</v>
      </c>
      <c r="B1277" s="343" t="s">
        <v>712</v>
      </c>
      <c r="C1277" s="324">
        <v>41929</v>
      </c>
      <c r="D1277" s="325" t="s">
        <v>698</v>
      </c>
      <c r="E1277" s="353" t="s">
        <v>342</v>
      </c>
      <c r="F1277" s="326" t="s">
        <v>694</v>
      </c>
      <c r="G1277" s="74"/>
      <c r="H1277" s="344">
        <v>152350000</v>
      </c>
      <c r="I1277" s="84"/>
    </row>
    <row r="1278" spans="1:9" s="91" customFormat="1" ht="19.5" customHeight="1">
      <c r="A1278" s="328">
        <f t="shared" si="32"/>
        <v>41943</v>
      </c>
      <c r="B1278" s="327" t="s">
        <v>723</v>
      </c>
      <c r="C1278" s="324">
        <v>41943</v>
      </c>
      <c r="D1278" s="325" t="s">
        <v>700</v>
      </c>
      <c r="E1278" s="353" t="s">
        <v>342</v>
      </c>
      <c r="F1278" s="326" t="s">
        <v>701</v>
      </c>
      <c r="G1278" s="74">
        <v>271420000</v>
      </c>
      <c r="H1278" s="74"/>
      <c r="I1278" s="84"/>
    </row>
    <row r="1279" spans="1:9" s="91" customFormat="1" ht="19.5" customHeight="1">
      <c r="A1279" s="328">
        <f t="shared" si="32"/>
        <v>41944</v>
      </c>
      <c r="B1279" s="343" t="s">
        <v>727</v>
      </c>
      <c r="C1279" s="324">
        <v>41944</v>
      </c>
      <c r="D1279" s="325" t="s">
        <v>751</v>
      </c>
      <c r="E1279" s="353" t="s">
        <v>342</v>
      </c>
      <c r="F1279" s="326" t="s">
        <v>694</v>
      </c>
      <c r="G1279" s="74"/>
      <c r="H1279" s="344">
        <v>61270000</v>
      </c>
      <c r="I1279" s="84"/>
    </row>
    <row r="1280" spans="1:9" s="91" customFormat="1" ht="19.5" customHeight="1">
      <c r="A1280" s="328">
        <f t="shared" si="32"/>
        <v>41946</v>
      </c>
      <c r="B1280" s="343" t="s">
        <v>750</v>
      </c>
      <c r="C1280" s="324">
        <v>41946</v>
      </c>
      <c r="D1280" s="325" t="s">
        <v>698</v>
      </c>
      <c r="E1280" s="353" t="s">
        <v>342</v>
      </c>
      <c r="F1280" s="326" t="s">
        <v>694</v>
      </c>
      <c r="G1280" s="74"/>
      <c r="H1280" s="344">
        <v>141930000</v>
      </c>
      <c r="I1280" s="84"/>
    </row>
    <row r="1281" spans="1:9" s="91" customFormat="1" ht="19.5" customHeight="1">
      <c r="A1281" s="328">
        <f t="shared" si="32"/>
        <v>41973</v>
      </c>
      <c r="B1281" s="327" t="s">
        <v>725</v>
      </c>
      <c r="C1281" s="324">
        <v>41973</v>
      </c>
      <c r="D1281" s="325" t="s">
        <v>700</v>
      </c>
      <c r="E1281" s="353" t="s">
        <v>342</v>
      </c>
      <c r="F1281" s="326" t="s">
        <v>701</v>
      </c>
      <c r="G1281" s="74">
        <v>203200000</v>
      </c>
      <c r="H1281" s="74"/>
      <c r="I1281" s="84"/>
    </row>
    <row r="1282" spans="1:9" s="91" customFormat="1" ht="19.5" customHeight="1">
      <c r="A1282" s="328">
        <f t="shared" si="32"/>
        <v>41986</v>
      </c>
      <c r="B1282" s="343" t="s">
        <v>750</v>
      </c>
      <c r="C1282" s="324">
        <v>41986</v>
      </c>
      <c r="D1282" s="325" t="s">
        <v>698</v>
      </c>
      <c r="E1282" s="353" t="s">
        <v>342</v>
      </c>
      <c r="F1282" s="326" t="s">
        <v>694</v>
      </c>
      <c r="G1282" s="74"/>
      <c r="H1282" s="344">
        <v>169033500</v>
      </c>
      <c r="I1282" s="84"/>
    </row>
    <row r="1283" spans="1:9" s="91" customFormat="1" ht="19.5" customHeight="1">
      <c r="A1283" s="328">
        <f t="shared" si="32"/>
        <v>41990</v>
      </c>
      <c r="B1283" s="343" t="s">
        <v>743</v>
      </c>
      <c r="C1283" s="324">
        <v>41990</v>
      </c>
      <c r="D1283" s="325" t="s">
        <v>751</v>
      </c>
      <c r="E1283" s="353" t="s">
        <v>342</v>
      </c>
      <c r="F1283" s="326" t="s">
        <v>694</v>
      </c>
      <c r="G1283" s="74"/>
      <c r="H1283" s="344">
        <v>129361500</v>
      </c>
      <c r="I1283" s="84"/>
    </row>
    <row r="1284" spans="1:9" s="91" customFormat="1" ht="19.5" customHeight="1">
      <c r="A1284" s="328">
        <f t="shared" si="32"/>
        <v>42004</v>
      </c>
      <c r="B1284" s="327" t="s">
        <v>726</v>
      </c>
      <c r="C1284" s="324">
        <v>42004</v>
      </c>
      <c r="D1284" s="325" t="s">
        <v>700</v>
      </c>
      <c r="E1284" s="353" t="s">
        <v>342</v>
      </c>
      <c r="F1284" s="326" t="s">
        <v>701</v>
      </c>
      <c r="G1284" s="74">
        <v>298395000</v>
      </c>
      <c r="H1284" s="74"/>
      <c r="I1284" s="84"/>
    </row>
    <row r="1285" spans="1:9" s="91" customFormat="1" ht="19.5" customHeight="1">
      <c r="A1285" s="328">
        <f t="shared" si="32"/>
        <v>41654</v>
      </c>
      <c r="B1285" s="343" t="s">
        <v>711</v>
      </c>
      <c r="C1285" s="328">
        <v>41654</v>
      </c>
      <c r="D1285" s="330" t="s">
        <v>696</v>
      </c>
      <c r="E1285" s="353" t="s">
        <v>343</v>
      </c>
      <c r="F1285" s="331" t="s">
        <v>694</v>
      </c>
      <c r="G1285" s="70"/>
      <c r="H1285" s="344">
        <v>139512000</v>
      </c>
      <c r="I1285" s="84"/>
    </row>
    <row r="1286" spans="1:9" s="91" customFormat="1" ht="19.5" customHeight="1">
      <c r="A1286" s="328">
        <f t="shared" si="32"/>
        <v>41656</v>
      </c>
      <c r="B1286" s="343" t="s">
        <v>706</v>
      </c>
      <c r="C1286" s="324">
        <v>41656</v>
      </c>
      <c r="D1286" s="330" t="s">
        <v>698</v>
      </c>
      <c r="E1286" s="353" t="s">
        <v>343</v>
      </c>
      <c r="F1286" s="331" t="s">
        <v>694</v>
      </c>
      <c r="G1286" s="74"/>
      <c r="H1286" s="344">
        <v>140946000</v>
      </c>
      <c r="I1286" s="84"/>
    </row>
    <row r="1287" spans="1:9" s="91" customFormat="1" ht="19.5" customHeight="1">
      <c r="A1287" s="328">
        <f t="shared" si="32"/>
        <v>41670</v>
      </c>
      <c r="B1287" s="345" t="s">
        <v>699</v>
      </c>
      <c r="C1287" s="324">
        <v>41670</v>
      </c>
      <c r="D1287" s="330" t="s">
        <v>700</v>
      </c>
      <c r="E1287" s="353" t="s">
        <v>343</v>
      </c>
      <c r="F1287" s="331" t="s">
        <v>701</v>
      </c>
      <c r="G1287" s="74">
        <v>280458000</v>
      </c>
      <c r="H1287" s="74"/>
      <c r="I1287" s="84"/>
    </row>
    <row r="1288" spans="1:9" s="91" customFormat="1" ht="19.5" customHeight="1">
      <c r="A1288" s="328">
        <f t="shared" si="32"/>
        <v>41831</v>
      </c>
      <c r="B1288" s="343" t="s">
        <v>752</v>
      </c>
      <c r="C1288" s="328">
        <v>41831</v>
      </c>
      <c r="D1288" s="330" t="s">
        <v>696</v>
      </c>
      <c r="E1288" s="353" t="s">
        <v>343</v>
      </c>
      <c r="F1288" s="331" t="s">
        <v>694</v>
      </c>
      <c r="G1288" s="74"/>
      <c r="H1288" s="344">
        <v>166738000</v>
      </c>
      <c r="I1288" s="84"/>
    </row>
    <row r="1289" spans="1:9" s="91" customFormat="1" ht="19.5" customHeight="1">
      <c r="A1289" s="328">
        <f t="shared" si="32"/>
        <v>41843</v>
      </c>
      <c r="B1289" s="343" t="s">
        <v>764</v>
      </c>
      <c r="C1289" s="328">
        <v>41843</v>
      </c>
      <c r="D1289" s="330" t="s">
        <v>698</v>
      </c>
      <c r="E1289" s="353" t="s">
        <v>343</v>
      </c>
      <c r="F1289" s="331" t="s">
        <v>694</v>
      </c>
      <c r="G1289" s="74"/>
      <c r="H1289" s="344">
        <v>139782500</v>
      </c>
      <c r="I1289" s="84"/>
    </row>
    <row r="1290" spans="1:9" s="91" customFormat="1" ht="19.5" customHeight="1">
      <c r="A1290" s="328">
        <f t="shared" si="32"/>
        <v>41851</v>
      </c>
      <c r="B1290" s="345" t="s">
        <v>716</v>
      </c>
      <c r="C1290" s="328">
        <v>41851</v>
      </c>
      <c r="D1290" s="330" t="s">
        <v>700</v>
      </c>
      <c r="E1290" s="353" t="s">
        <v>343</v>
      </c>
      <c r="F1290" s="331" t="s">
        <v>701</v>
      </c>
      <c r="G1290" s="74">
        <v>306520500</v>
      </c>
      <c r="H1290" s="74"/>
      <c r="I1290" s="84"/>
    </row>
    <row r="1291" spans="1:9" s="91" customFormat="1" ht="19.5" customHeight="1">
      <c r="A1291" s="328">
        <f t="shared" si="32"/>
        <v>41914</v>
      </c>
      <c r="B1291" s="343" t="s">
        <v>703</v>
      </c>
      <c r="C1291" s="328">
        <v>41914</v>
      </c>
      <c r="D1291" s="330" t="s">
        <v>751</v>
      </c>
      <c r="E1291" s="353" t="s">
        <v>343</v>
      </c>
      <c r="F1291" s="331" t="s">
        <v>694</v>
      </c>
      <c r="G1291" s="74"/>
      <c r="H1291" s="344">
        <v>116375000</v>
      </c>
      <c r="I1291" s="84"/>
    </row>
    <row r="1292" spans="1:9" s="91" customFormat="1" ht="19.5" customHeight="1">
      <c r="A1292" s="328">
        <f t="shared" si="32"/>
        <v>41943</v>
      </c>
      <c r="B1292" s="327" t="s">
        <v>723</v>
      </c>
      <c r="C1292" s="328">
        <v>41943</v>
      </c>
      <c r="D1292" s="330" t="s">
        <v>700</v>
      </c>
      <c r="E1292" s="353" t="s">
        <v>343</v>
      </c>
      <c r="F1292" s="331" t="s">
        <v>701</v>
      </c>
      <c r="G1292" s="74">
        <v>116375000</v>
      </c>
      <c r="H1292" s="74"/>
      <c r="I1292" s="84"/>
    </row>
    <row r="1293" spans="1:9" s="91" customFormat="1" ht="19.5" customHeight="1">
      <c r="A1293" s="328">
        <f t="shared" si="32"/>
        <v>41944</v>
      </c>
      <c r="B1293" s="343" t="s">
        <v>697</v>
      </c>
      <c r="C1293" s="324">
        <v>41944</v>
      </c>
      <c r="D1293" s="325" t="s">
        <v>751</v>
      </c>
      <c r="E1293" s="353" t="s">
        <v>343</v>
      </c>
      <c r="F1293" s="326" t="s">
        <v>694</v>
      </c>
      <c r="G1293" s="74"/>
      <c r="H1293" s="344">
        <v>61644000</v>
      </c>
      <c r="I1293" s="84"/>
    </row>
    <row r="1294" spans="1:9" s="91" customFormat="1" ht="19.5" customHeight="1">
      <c r="A1294" s="328">
        <f t="shared" si="32"/>
        <v>41973</v>
      </c>
      <c r="B1294" s="327" t="s">
        <v>725</v>
      </c>
      <c r="C1294" s="324">
        <v>41973</v>
      </c>
      <c r="D1294" s="325" t="s">
        <v>700</v>
      </c>
      <c r="E1294" s="353" t="s">
        <v>343</v>
      </c>
      <c r="F1294" s="326" t="s">
        <v>701</v>
      </c>
      <c r="G1294" s="74">
        <v>61644000</v>
      </c>
      <c r="H1294" s="74"/>
      <c r="I1294" s="84"/>
    </row>
    <row r="1295" spans="1:9" s="91" customFormat="1" ht="19.5" customHeight="1">
      <c r="A1295" s="328">
        <f t="shared" si="32"/>
        <v>41986</v>
      </c>
      <c r="B1295" s="343" t="s">
        <v>769</v>
      </c>
      <c r="C1295" s="324">
        <v>41986</v>
      </c>
      <c r="D1295" s="325" t="s">
        <v>698</v>
      </c>
      <c r="E1295" s="353" t="s">
        <v>343</v>
      </c>
      <c r="F1295" s="326" t="s">
        <v>694</v>
      </c>
      <c r="G1295" s="74"/>
      <c r="H1295" s="344">
        <v>140505000</v>
      </c>
      <c r="I1295" s="84"/>
    </row>
    <row r="1296" spans="1:9" s="91" customFormat="1" ht="19.5" customHeight="1">
      <c r="A1296" s="328">
        <f t="shared" si="32"/>
        <v>41992</v>
      </c>
      <c r="B1296" s="343" t="s">
        <v>762</v>
      </c>
      <c r="C1296" s="324">
        <v>41992</v>
      </c>
      <c r="D1296" s="325" t="s">
        <v>751</v>
      </c>
      <c r="E1296" s="353" t="s">
        <v>343</v>
      </c>
      <c r="F1296" s="326" t="s">
        <v>694</v>
      </c>
      <c r="G1296" s="74"/>
      <c r="H1296" s="344">
        <v>139230000</v>
      </c>
      <c r="I1296" s="84"/>
    </row>
    <row r="1297" spans="1:9" s="91" customFormat="1" ht="19.5" customHeight="1">
      <c r="A1297" s="328">
        <f t="shared" si="32"/>
        <v>42004</v>
      </c>
      <c r="B1297" s="327" t="s">
        <v>726</v>
      </c>
      <c r="C1297" s="324">
        <v>42004</v>
      </c>
      <c r="D1297" s="325" t="s">
        <v>700</v>
      </c>
      <c r="E1297" s="353" t="s">
        <v>343</v>
      </c>
      <c r="F1297" s="326" t="s">
        <v>701</v>
      </c>
      <c r="G1297" s="74">
        <v>279735000</v>
      </c>
      <c r="H1297" s="74"/>
      <c r="I1297" s="84"/>
    </row>
    <row r="1298" spans="1:9" s="91" customFormat="1" ht="19.5" customHeight="1">
      <c r="A1298" s="328">
        <f t="shared" si="32"/>
        <v>41667</v>
      </c>
      <c r="B1298" s="343" t="s">
        <v>771</v>
      </c>
      <c r="C1298" s="328">
        <v>41667</v>
      </c>
      <c r="D1298" s="330" t="s">
        <v>698</v>
      </c>
      <c r="E1298" s="353" t="s">
        <v>344</v>
      </c>
      <c r="F1298" s="331" t="s">
        <v>694</v>
      </c>
      <c r="G1298" s="70"/>
      <c r="H1298" s="344">
        <v>120120000</v>
      </c>
      <c r="I1298" s="84"/>
    </row>
    <row r="1299" spans="1:9" s="91" customFormat="1" ht="19.5" customHeight="1">
      <c r="A1299" s="328">
        <f t="shared" si="32"/>
        <v>41670</v>
      </c>
      <c r="B1299" s="345" t="s">
        <v>699</v>
      </c>
      <c r="C1299" s="328">
        <v>41670</v>
      </c>
      <c r="D1299" s="330" t="s">
        <v>700</v>
      </c>
      <c r="E1299" s="353" t="s">
        <v>344</v>
      </c>
      <c r="F1299" s="331" t="s">
        <v>701</v>
      </c>
      <c r="G1299" s="74">
        <v>120120000</v>
      </c>
      <c r="H1299" s="74"/>
      <c r="I1299" s="84"/>
    </row>
    <row r="1300" spans="1:9" s="91" customFormat="1" ht="19.5" customHeight="1">
      <c r="A1300" s="328">
        <f t="shared" si="32"/>
        <v>41858</v>
      </c>
      <c r="B1300" s="343" t="s">
        <v>729</v>
      </c>
      <c r="C1300" s="328">
        <v>41858</v>
      </c>
      <c r="D1300" s="330" t="s">
        <v>693</v>
      </c>
      <c r="E1300" s="353" t="s">
        <v>344</v>
      </c>
      <c r="F1300" s="331" t="s">
        <v>694</v>
      </c>
      <c r="G1300" s="74"/>
      <c r="H1300" s="344">
        <v>78300000</v>
      </c>
      <c r="I1300" s="84"/>
    </row>
    <row r="1301" spans="1:9" s="91" customFormat="1" ht="19.5" customHeight="1">
      <c r="A1301" s="328">
        <f t="shared" si="32"/>
        <v>41882</v>
      </c>
      <c r="B1301" s="345" t="s">
        <v>718</v>
      </c>
      <c r="C1301" s="328">
        <v>41882</v>
      </c>
      <c r="D1301" s="330" t="s">
        <v>700</v>
      </c>
      <c r="E1301" s="353" t="s">
        <v>344</v>
      </c>
      <c r="F1301" s="331" t="s">
        <v>701</v>
      </c>
      <c r="G1301" s="74">
        <v>78300000</v>
      </c>
      <c r="H1301" s="74"/>
      <c r="I1301" s="84"/>
    </row>
    <row r="1302" spans="1:9" s="91" customFormat="1" ht="19.5" customHeight="1">
      <c r="A1302" s="328">
        <f t="shared" si="32"/>
        <v>41883</v>
      </c>
      <c r="B1302" s="343" t="s">
        <v>695</v>
      </c>
      <c r="C1302" s="328">
        <v>41883</v>
      </c>
      <c r="D1302" s="330" t="s">
        <v>693</v>
      </c>
      <c r="E1302" s="353" t="s">
        <v>344</v>
      </c>
      <c r="F1302" s="331" t="s">
        <v>694</v>
      </c>
      <c r="G1302" s="74"/>
      <c r="H1302" s="344">
        <v>67890000</v>
      </c>
      <c r="I1302" s="84"/>
    </row>
    <row r="1303" spans="1:9" s="91" customFormat="1" ht="19.5" customHeight="1">
      <c r="A1303" s="328">
        <f t="shared" si="32"/>
        <v>41883</v>
      </c>
      <c r="B1303" s="343" t="s">
        <v>692</v>
      </c>
      <c r="C1303" s="328">
        <v>41883</v>
      </c>
      <c r="D1303" s="330" t="s">
        <v>751</v>
      </c>
      <c r="E1303" s="353" t="s">
        <v>344</v>
      </c>
      <c r="F1303" s="331" t="s">
        <v>694</v>
      </c>
      <c r="G1303" s="74"/>
      <c r="H1303" s="344">
        <v>129115000</v>
      </c>
      <c r="I1303" s="84"/>
    </row>
    <row r="1304" spans="1:9" s="91" customFormat="1" ht="19.5" customHeight="1">
      <c r="A1304" s="328">
        <f t="shared" si="32"/>
        <v>41912</v>
      </c>
      <c r="B1304" s="327" t="s">
        <v>720</v>
      </c>
      <c r="C1304" s="328">
        <v>41912</v>
      </c>
      <c r="D1304" s="330" t="s">
        <v>700</v>
      </c>
      <c r="E1304" s="353" t="s">
        <v>344</v>
      </c>
      <c r="F1304" s="331" t="s">
        <v>701</v>
      </c>
      <c r="G1304" s="74">
        <v>197005000</v>
      </c>
      <c r="H1304" s="74"/>
      <c r="I1304" s="84"/>
    </row>
    <row r="1305" spans="1:9" s="91" customFormat="1" ht="19.5" customHeight="1">
      <c r="A1305" s="328">
        <f t="shared" si="32"/>
        <v>41922</v>
      </c>
      <c r="B1305" s="343" t="s">
        <v>761</v>
      </c>
      <c r="C1305" s="324">
        <v>41922</v>
      </c>
      <c r="D1305" s="325" t="s">
        <v>693</v>
      </c>
      <c r="E1305" s="353" t="s">
        <v>344</v>
      </c>
      <c r="F1305" s="326" t="s">
        <v>694</v>
      </c>
      <c r="G1305" s="74"/>
      <c r="H1305" s="344">
        <v>80755000</v>
      </c>
      <c r="I1305" s="84"/>
    </row>
    <row r="1306" spans="1:9" s="91" customFormat="1" ht="19.5" customHeight="1">
      <c r="A1306" s="328">
        <f t="shared" si="32"/>
        <v>41943</v>
      </c>
      <c r="B1306" s="327" t="s">
        <v>723</v>
      </c>
      <c r="C1306" s="324">
        <v>41943</v>
      </c>
      <c r="D1306" s="325" t="s">
        <v>700</v>
      </c>
      <c r="E1306" s="353" t="s">
        <v>344</v>
      </c>
      <c r="F1306" s="326" t="s">
        <v>701</v>
      </c>
      <c r="G1306" s="74">
        <v>80755000</v>
      </c>
      <c r="H1306" s="74"/>
      <c r="I1306" s="84"/>
    </row>
    <row r="1307" spans="1:9" s="91" customFormat="1" ht="19.5" customHeight="1">
      <c r="A1307" s="328">
        <f t="shared" si="32"/>
        <v>41957</v>
      </c>
      <c r="B1307" s="343" t="s">
        <v>730</v>
      </c>
      <c r="C1307" s="324">
        <v>41957</v>
      </c>
      <c r="D1307" s="325" t="s">
        <v>693</v>
      </c>
      <c r="E1307" s="353" t="s">
        <v>344</v>
      </c>
      <c r="F1307" s="326" t="s">
        <v>694</v>
      </c>
      <c r="G1307" s="74"/>
      <c r="H1307" s="344">
        <v>92185500</v>
      </c>
      <c r="I1307" s="84"/>
    </row>
    <row r="1308" spans="1:9" s="91" customFormat="1" ht="19.5" customHeight="1">
      <c r="A1308" s="328">
        <f t="shared" si="32"/>
        <v>41972</v>
      </c>
      <c r="B1308" s="343" t="s">
        <v>712</v>
      </c>
      <c r="C1308" s="324">
        <v>41972</v>
      </c>
      <c r="D1308" s="325" t="s">
        <v>693</v>
      </c>
      <c r="E1308" s="353" t="s">
        <v>344</v>
      </c>
      <c r="F1308" s="326" t="s">
        <v>694</v>
      </c>
      <c r="G1308" s="74"/>
      <c r="H1308" s="344">
        <v>87727500</v>
      </c>
      <c r="I1308" s="84"/>
    </row>
    <row r="1309" spans="1:9" s="91" customFormat="1" ht="19.5" customHeight="1">
      <c r="A1309" s="328">
        <f t="shared" si="32"/>
        <v>41973</v>
      </c>
      <c r="B1309" s="327" t="s">
        <v>725</v>
      </c>
      <c r="C1309" s="324">
        <v>41973</v>
      </c>
      <c r="D1309" s="325" t="s">
        <v>700</v>
      </c>
      <c r="E1309" s="353" t="s">
        <v>344</v>
      </c>
      <c r="F1309" s="326" t="s">
        <v>701</v>
      </c>
      <c r="G1309" s="74">
        <v>179913000</v>
      </c>
      <c r="H1309" s="74"/>
      <c r="I1309" s="84"/>
    </row>
    <row r="1310" spans="1:9" s="91" customFormat="1" ht="19.5" customHeight="1">
      <c r="A1310" s="328">
        <f t="shared" si="32"/>
        <v>41667</v>
      </c>
      <c r="B1310" s="343" t="s">
        <v>767</v>
      </c>
      <c r="C1310" s="324">
        <v>41667</v>
      </c>
      <c r="D1310" s="330" t="s">
        <v>698</v>
      </c>
      <c r="E1310" s="353" t="s">
        <v>345</v>
      </c>
      <c r="F1310" s="331" t="s">
        <v>694</v>
      </c>
      <c r="G1310" s="70"/>
      <c r="H1310" s="344">
        <v>136760000</v>
      </c>
      <c r="I1310" s="84"/>
    </row>
    <row r="1311" spans="1:9" s="91" customFormat="1" ht="19.5" customHeight="1">
      <c r="A1311" s="328">
        <f t="shared" si="32"/>
        <v>41670</v>
      </c>
      <c r="B1311" s="76" t="s">
        <v>699</v>
      </c>
      <c r="C1311" s="324">
        <v>41670</v>
      </c>
      <c r="D1311" s="330" t="s">
        <v>700</v>
      </c>
      <c r="E1311" s="353" t="s">
        <v>345</v>
      </c>
      <c r="F1311" s="331" t="s">
        <v>701</v>
      </c>
      <c r="G1311" s="70">
        <v>136760000</v>
      </c>
      <c r="H1311" s="74"/>
      <c r="I1311" s="84"/>
    </row>
    <row r="1312" spans="1:9" s="91" customFormat="1" ht="19.5" customHeight="1">
      <c r="A1312" s="328">
        <f t="shared" si="32"/>
        <v>41744</v>
      </c>
      <c r="B1312" s="343" t="s">
        <v>732</v>
      </c>
      <c r="C1312" s="324">
        <v>41744</v>
      </c>
      <c r="D1312" s="330" t="s">
        <v>696</v>
      </c>
      <c r="E1312" s="353" t="s">
        <v>345</v>
      </c>
      <c r="F1312" s="331" t="s">
        <v>694</v>
      </c>
      <c r="G1312" s="70"/>
      <c r="H1312" s="344">
        <v>132938000</v>
      </c>
      <c r="I1312" s="84"/>
    </row>
    <row r="1313" spans="1:9" s="91" customFormat="1" ht="19.5" customHeight="1">
      <c r="A1313" s="328">
        <f t="shared" si="32"/>
        <v>41767</v>
      </c>
      <c r="B1313" s="345" t="s">
        <v>708</v>
      </c>
      <c r="C1313" s="328">
        <v>41767</v>
      </c>
      <c r="D1313" s="330" t="s">
        <v>700</v>
      </c>
      <c r="E1313" s="353" t="s">
        <v>345</v>
      </c>
      <c r="F1313" s="331" t="s">
        <v>701</v>
      </c>
      <c r="G1313" s="70">
        <v>132938000</v>
      </c>
      <c r="H1313" s="74"/>
      <c r="I1313" s="84"/>
    </row>
    <row r="1314" spans="1:9" s="91" customFormat="1" ht="19.5" customHeight="1">
      <c r="A1314" s="328">
        <f t="shared" si="32"/>
        <v>41897</v>
      </c>
      <c r="B1314" s="343" t="s">
        <v>761</v>
      </c>
      <c r="C1314" s="328">
        <v>41897</v>
      </c>
      <c r="D1314" s="330" t="s">
        <v>696</v>
      </c>
      <c r="E1314" s="353" t="s">
        <v>345</v>
      </c>
      <c r="F1314" s="331" t="s">
        <v>694</v>
      </c>
      <c r="G1314" s="70"/>
      <c r="H1314" s="344">
        <v>158730000</v>
      </c>
      <c r="I1314" s="84"/>
    </row>
    <row r="1315" spans="1:9" s="91" customFormat="1" ht="19.5" customHeight="1">
      <c r="A1315" s="328">
        <f t="shared" si="32"/>
        <v>41899</v>
      </c>
      <c r="B1315" s="343" t="s">
        <v>706</v>
      </c>
      <c r="C1315" s="328">
        <v>41899</v>
      </c>
      <c r="D1315" s="330" t="s">
        <v>696</v>
      </c>
      <c r="E1315" s="353" t="s">
        <v>345</v>
      </c>
      <c r="F1315" s="331" t="s">
        <v>694</v>
      </c>
      <c r="G1315" s="70"/>
      <c r="H1315" s="344">
        <v>178620000</v>
      </c>
      <c r="I1315" s="84"/>
    </row>
    <row r="1316" spans="1:9" s="91" customFormat="1" ht="19.5" customHeight="1">
      <c r="A1316" s="328">
        <f t="shared" si="32"/>
        <v>41912</v>
      </c>
      <c r="B1316" s="345" t="s">
        <v>720</v>
      </c>
      <c r="C1316" s="324">
        <v>41912</v>
      </c>
      <c r="D1316" s="325" t="s">
        <v>700</v>
      </c>
      <c r="E1316" s="353" t="s">
        <v>345</v>
      </c>
      <c r="F1316" s="326" t="s">
        <v>701</v>
      </c>
      <c r="G1316" s="74">
        <v>337350000</v>
      </c>
      <c r="H1316" s="74"/>
      <c r="I1316" s="84"/>
    </row>
    <row r="1317" spans="1:9" s="91" customFormat="1" ht="19.5" customHeight="1">
      <c r="A1317" s="328">
        <f t="shared" si="32"/>
        <v>41988</v>
      </c>
      <c r="B1317" s="343" t="s">
        <v>748</v>
      </c>
      <c r="C1317" s="324">
        <v>41988</v>
      </c>
      <c r="D1317" s="325" t="s">
        <v>696</v>
      </c>
      <c r="E1317" s="353" t="s">
        <v>345</v>
      </c>
      <c r="F1317" s="326" t="s">
        <v>694</v>
      </c>
      <c r="G1317" s="74"/>
      <c r="H1317" s="344">
        <v>146718000</v>
      </c>
      <c r="I1317" s="84"/>
    </row>
    <row r="1318" spans="1:9" s="91" customFormat="1" ht="19.5" customHeight="1">
      <c r="A1318" s="328">
        <f t="shared" si="32"/>
        <v>41990</v>
      </c>
      <c r="B1318" s="343" t="s">
        <v>706</v>
      </c>
      <c r="C1318" s="324">
        <v>41990</v>
      </c>
      <c r="D1318" s="325" t="s">
        <v>696</v>
      </c>
      <c r="E1318" s="353" t="s">
        <v>345</v>
      </c>
      <c r="F1318" s="326" t="s">
        <v>694</v>
      </c>
      <c r="G1318" s="74"/>
      <c r="H1318" s="344">
        <v>155480000</v>
      </c>
      <c r="I1318" s="84"/>
    </row>
    <row r="1319" spans="1:9" s="91" customFormat="1" ht="19.5" customHeight="1">
      <c r="A1319" s="328">
        <f t="shared" si="32"/>
        <v>42004</v>
      </c>
      <c r="B1319" s="327" t="s">
        <v>726</v>
      </c>
      <c r="C1319" s="324">
        <v>42004</v>
      </c>
      <c r="D1319" s="325" t="s">
        <v>700</v>
      </c>
      <c r="E1319" s="353" t="s">
        <v>345</v>
      </c>
      <c r="F1319" s="326" t="s">
        <v>701</v>
      </c>
      <c r="G1319" s="74">
        <v>302198000</v>
      </c>
      <c r="H1319" s="74"/>
      <c r="I1319" s="84"/>
    </row>
    <row r="1320" spans="1:9" s="91" customFormat="1" ht="19.5" customHeight="1">
      <c r="A1320" s="328">
        <f t="shared" si="32"/>
        <v>41654</v>
      </c>
      <c r="B1320" s="343" t="s">
        <v>743</v>
      </c>
      <c r="C1320" s="328">
        <v>41654</v>
      </c>
      <c r="D1320" s="330" t="s">
        <v>698</v>
      </c>
      <c r="E1320" s="353" t="s">
        <v>93</v>
      </c>
      <c r="F1320" s="331" t="s">
        <v>694</v>
      </c>
      <c r="G1320" s="70"/>
      <c r="H1320" s="344">
        <v>149318000</v>
      </c>
      <c r="I1320" s="84"/>
    </row>
    <row r="1321" spans="1:9" s="91" customFormat="1" ht="19.5" customHeight="1">
      <c r="A1321" s="328">
        <f t="shared" si="32"/>
        <v>41659</v>
      </c>
      <c r="B1321" s="343" t="s">
        <v>762</v>
      </c>
      <c r="C1321" s="328">
        <v>41659</v>
      </c>
      <c r="D1321" s="330" t="s">
        <v>779</v>
      </c>
      <c r="E1321" s="353" t="s">
        <v>93</v>
      </c>
      <c r="F1321" s="331" t="s">
        <v>694</v>
      </c>
      <c r="G1321" s="74"/>
      <c r="H1321" s="344">
        <v>4475000</v>
      </c>
      <c r="I1321" s="84"/>
    </row>
    <row r="1322" spans="1:9" s="91" customFormat="1" ht="19.5" customHeight="1">
      <c r="A1322" s="328">
        <f t="shared" si="32"/>
        <v>41666</v>
      </c>
      <c r="B1322" s="343" t="s">
        <v>764</v>
      </c>
      <c r="C1322" s="328">
        <v>41666</v>
      </c>
      <c r="D1322" s="330" t="s">
        <v>696</v>
      </c>
      <c r="E1322" s="353" t="s">
        <v>93</v>
      </c>
      <c r="F1322" s="331" t="s">
        <v>694</v>
      </c>
      <c r="G1322" s="74"/>
      <c r="H1322" s="344">
        <v>119280000</v>
      </c>
      <c r="I1322" s="84"/>
    </row>
    <row r="1323" spans="1:9" s="91" customFormat="1" ht="19.5" customHeight="1">
      <c r="A1323" s="328">
        <f t="shared" si="32"/>
        <v>41670</v>
      </c>
      <c r="B1323" s="327" t="s">
        <v>738</v>
      </c>
      <c r="C1323" s="328">
        <v>41670</v>
      </c>
      <c r="D1323" s="330" t="s">
        <v>700</v>
      </c>
      <c r="E1323" s="353" t="s">
        <v>93</v>
      </c>
      <c r="F1323" s="331" t="s">
        <v>701</v>
      </c>
      <c r="G1323" s="74">
        <v>273073000</v>
      </c>
      <c r="H1323" s="74"/>
      <c r="I1323" s="84"/>
    </row>
    <row r="1324" spans="1:9" s="91" customFormat="1" ht="19.5" customHeight="1">
      <c r="A1324" s="328">
        <f t="shared" si="32"/>
        <v>41754</v>
      </c>
      <c r="B1324" s="343" t="s">
        <v>765</v>
      </c>
      <c r="C1324" s="328">
        <v>41754</v>
      </c>
      <c r="D1324" s="330" t="s">
        <v>693</v>
      </c>
      <c r="E1324" s="353" t="s">
        <v>93</v>
      </c>
      <c r="F1324" s="331" t="s">
        <v>694</v>
      </c>
      <c r="G1324" s="74"/>
      <c r="H1324" s="344">
        <v>76905000</v>
      </c>
      <c r="I1324" s="84"/>
    </row>
    <row r="1325" spans="1:9" s="91" customFormat="1" ht="19.5" customHeight="1">
      <c r="A1325" s="328">
        <f t="shared" si="32"/>
        <v>41771</v>
      </c>
      <c r="B1325" s="343" t="s">
        <v>719</v>
      </c>
      <c r="C1325" s="328">
        <v>41771</v>
      </c>
      <c r="D1325" s="330" t="s">
        <v>698</v>
      </c>
      <c r="E1325" s="353" t="s">
        <v>93</v>
      </c>
      <c r="F1325" s="331" t="s">
        <v>694</v>
      </c>
      <c r="G1325" s="74"/>
      <c r="H1325" s="344">
        <v>93356500</v>
      </c>
      <c r="I1325" s="84"/>
    </row>
    <row r="1326" spans="1:9" s="91" customFormat="1" ht="19.5" customHeight="1">
      <c r="A1326" s="328">
        <f t="shared" si="32"/>
        <v>41775</v>
      </c>
      <c r="B1326" s="327" t="s">
        <v>745</v>
      </c>
      <c r="C1326" s="328">
        <v>41775</v>
      </c>
      <c r="D1326" s="330" t="s">
        <v>700</v>
      </c>
      <c r="E1326" s="353" t="s">
        <v>93</v>
      </c>
      <c r="F1326" s="331" t="s">
        <v>701</v>
      </c>
      <c r="G1326" s="74">
        <v>76905000</v>
      </c>
      <c r="H1326" s="74"/>
      <c r="I1326" s="84"/>
    </row>
    <row r="1327" spans="1:9" s="91" customFormat="1" ht="19.5" customHeight="1">
      <c r="A1327" s="328">
        <f t="shared" si="32"/>
        <v>41790</v>
      </c>
      <c r="B1327" s="327" t="s">
        <v>746</v>
      </c>
      <c r="C1327" s="328">
        <v>41790</v>
      </c>
      <c r="D1327" s="330" t="s">
        <v>700</v>
      </c>
      <c r="E1327" s="353" t="s">
        <v>93</v>
      </c>
      <c r="F1327" s="331" t="s">
        <v>701</v>
      </c>
      <c r="G1327" s="74">
        <v>93356500</v>
      </c>
      <c r="H1327" s="74"/>
      <c r="I1327" s="84"/>
    </row>
    <row r="1328" spans="1:9" s="91" customFormat="1" ht="19.5" customHeight="1">
      <c r="A1328" s="328">
        <f t="shared" si="32"/>
        <v>41818</v>
      </c>
      <c r="B1328" s="343" t="s">
        <v>752</v>
      </c>
      <c r="C1328" s="324">
        <v>41818</v>
      </c>
      <c r="D1328" s="325" t="s">
        <v>698</v>
      </c>
      <c r="E1328" s="353" t="s">
        <v>93</v>
      </c>
      <c r="F1328" s="326" t="s">
        <v>694</v>
      </c>
      <c r="G1328" s="74"/>
      <c r="H1328" s="344">
        <v>118643000</v>
      </c>
      <c r="I1328" s="84"/>
    </row>
    <row r="1329" spans="1:9" s="91" customFormat="1" ht="19.5" customHeight="1">
      <c r="A1329" s="328">
        <f t="shared" si="32"/>
        <v>41820</v>
      </c>
      <c r="B1329" s="327" t="s">
        <v>747</v>
      </c>
      <c r="C1329" s="324">
        <v>41820</v>
      </c>
      <c r="D1329" s="325" t="s">
        <v>700</v>
      </c>
      <c r="E1329" s="353" t="s">
        <v>93</v>
      </c>
      <c r="F1329" s="326" t="s">
        <v>701</v>
      </c>
      <c r="G1329" s="74">
        <v>118643000</v>
      </c>
      <c r="H1329" s="74"/>
      <c r="I1329" s="84"/>
    </row>
    <row r="1330" spans="1:9" s="91" customFormat="1" ht="19.5" customHeight="1">
      <c r="A1330" s="328">
        <f t="shared" ref="A1330:A1364" si="33">C1330</f>
        <v>41899</v>
      </c>
      <c r="B1330" s="343" t="s">
        <v>765</v>
      </c>
      <c r="C1330" s="324">
        <v>41899</v>
      </c>
      <c r="D1330" s="325" t="s">
        <v>698</v>
      </c>
      <c r="E1330" s="353" t="s">
        <v>93</v>
      </c>
      <c r="F1330" s="326" t="s">
        <v>694</v>
      </c>
      <c r="G1330" s="74"/>
      <c r="H1330" s="344">
        <v>138792500</v>
      </c>
      <c r="I1330" s="84"/>
    </row>
    <row r="1331" spans="1:9" s="91" customFormat="1" ht="19.5" customHeight="1">
      <c r="A1331" s="328">
        <f t="shared" si="33"/>
        <v>41912</v>
      </c>
      <c r="B1331" s="335" t="s">
        <v>753</v>
      </c>
      <c r="C1331" s="334">
        <v>41912</v>
      </c>
      <c r="D1331" s="325" t="s">
        <v>700</v>
      </c>
      <c r="E1331" s="353" t="s">
        <v>93</v>
      </c>
      <c r="F1331" s="326" t="s">
        <v>701</v>
      </c>
      <c r="G1331" s="74">
        <v>138792500</v>
      </c>
      <c r="H1331" s="78"/>
      <c r="I1331" s="84"/>
    </row>
    <row r="1332" spans="1:9" s="91" customFormat="1" ht="19.5" customHeight="1">
      <c r="A1332" s="328">
        <f t="shared" si="33"/>
        <v>41955</v>
      </c>
      <c r="B1332" s="352" t="s">
        <v>740</v>
      </c>
      <c r="C1332" s="334">
        <v>41955</v>
      </c>
      <c r="D1332" s="325" t="s">
        <v>698</v>
      </c>
      <c r="E1332" s="353" t="s">
        <v>93</v>
      </c>
      <c r="F1332" s="326" t="s">
        <v>694</v>
      </c>
      <c r="G1332" s="74"/>
      <c r="H1332" s="349">
        <v>126369000</v>
      </c>
      <c r="I1332" s="84"/>
    </row>
    <row r="1333" spans="1:9" s="91" customFormat="1" ht="19.5" customHeight="1">
      <c r="A1333" s="328">
        <f t="shared" si="33"/>
        <v>41973</v>
      </c>
      <c r="B1333" s="335" t="s">
        <v>756</v>
      </c>
      <c r="C1333" s="334">
        <v>41973</v>
      </c>
      <c r="D1333" s="325" t="s">
        <v>700</v>
      </c>
      <c r="E1333" s="353" t="s">
        <v>93</v>
      </c>
      <c r="F1333" s="326" t="s">
        <v>701</v>
      </c>
      <c r="G1333" s="78">
        <v>126369000</v>
      </c>
      <c r="H1333" s="78"/>
      <c r="I1333" s="84"/>
    </row>
    <row r="1334" spans="1:9" s="91" customFormat="1" ht="19.5" customHeight="1">
      <c r="A1334" s="328">
        <f t="shared" si="33"/>
        <v>41650</v>
      </c>
      <c r="B1334" s="343" t="s">
        <v>761</v>
      </c>
      <c r="C1334" s="328">
        <v>41650</v>
      </c>
      <c r="D1334" s="330" t="s">
        <v>766</v>
      </c>
      <c r="E1334" s="353" t="s">
        <v>94</v>
      </c>
      <c r="F1334" s="331" t="s">
        <v>694</v>
      </c>
      <c r="G1334" s="70"/>
      <c r="H1334" s="344">
        <v>168275000</v>
      </c>
      <c r="I1334" s="84"/>
    </row>
    <row r="1335" spans="1:9" s="91" customFormat="1" ht="19.5" customHeight="1">
      <c r="A1335" s="328">
        <f t="shared" si="33"/>
        <v>41664</v>
      </c>
      <c r="B1335" s="343" t="s">
        <v>722</v>
      </c>
      <c r="C1335" s="328">
        <v>41664</v>
      </c>
      <c r="D1335" s="330" t="s">
        <v>766</v>
      </c>
      <c r="E1335" s="353" t="s">
        <v>94</v>
      </c>
      <c r="F1335" s="331" t="s">
        <v>694</v>
      </c>
      <c r="G1335" s="74"/>
      <c r="H1335" s="344">
        <v>159000000</v>
      </c>
      <c r="I1335" s="84"/>
    </row>
    <row r="1336" spans="1:9" s="91" customFormat="1" ht="19.5" customHeight="1">
      <c r="A1336" s="328">
        <f t="shared" si="33"/>
        <v>41670</v>
      </c>
      <c r="B1336" s="327" t="s">
        <v>738</v>
      </c>
      <c r="C1336" s="328">
        <v>41670</v>
      </c>
      <c r="D1336" s="330" t="s">
        <v>700</v>
      </c>
      <c r="E1336" s="353" t="s">
        <v>94</v>
      </c>
      <c r="F1336" s="331" t="s">
        <v>701</v>
      </c>
      <c r="G1336" s="74">
        <v>327275000</v>
      </c>
      <c r="H1336" s="74"/>
      <c r="I1336" s="84"/>
    </row>
    <row r="1337" spans="1:9" s="91" customFormat="1" ht="19.5" customHeight="1">
      <c r="A1337" s="328">
        <f t="shared" si="33"/>
        <v>41671</v>
      </c>
      <c r="B1337" s="343" t="s">
        <v>727</v>
      </c>
      <c r="C1337" s="328">
        <v>41671</v>
      </c>
      <c r="D1337" s="330" t="s">
        <v>766</v>
      </c>
      <c r="E1337" s="353" t="s">
        <v>94</v>
      </c>
      <c r="F1337" s="331" t="s">
        <v>694</v>
      </c>
      <c r="G1337" s="74"/>
      <c r="H1337" s="344">
        <v>170342000</v>
      </c>
      <c r="I1337" s="84"/>
    </row>
    <row r="1338" spans="1:9" s="91" customFormat="1" ht="19.5" customHeight="1">
      <c r="A1338" s="328">
        <f t="shared" si="33"/>
        <v>41698</v>
      </c>
      <c r="B1338" s="327" t="s">
        <v>739</v>
      </c>
      <c r="C1338" s="328">
        <v>41698</v>
      </c>
      <c r="D1338" s="330" t="s">
        <v>700</v>
      </c>
      <c r="E1338" s="353" t="s">
        <v>94</v>
      </c>
      <c r="F1338" s="331" t="s">
        <v>701</v>
      </c>
      <c r="G1338" s="74">
        <v>170342000</v>
      </c>
      <c r="H1338" s="74"/>
      <c r="I1338" s="84"/>
    </row>
    <row r="1339" spans="1:9" s="91" customFormat="1" ht="19.5" customHeight="1">
      <c r="A1339" s="328">
        <f t="shared" si="33"/>
        <v>41709</v>
      </c>
      <c r="B1339" s="343" t="s">
        <v>752</v>
      </c>
      <c r="C1339" s="328">
        <v>41709</v>
      </c>
      <c r="D1339" s="330" t="s">
        <v>766</v>
      </c>
      <c r="E1339" s="353" t="s">
        <v>94</v>
      </c>
      <c r="F1339" s="331" t="s">
        <v>694</v>
      </c>
      <c r="G1339" s="74"/>
      <c r="H1339" s="344">
        <v>80375000</v>
      </c>
      <c r="I1339" s="84"/>
    </row>
    <row r="1340" spans="1:9" s="91" customFormat="1" ht="19.5" customHeight="1">
      <c r="A1340" s="324">
        <f t="shared" si="33"/>
        <v>41715</v>
      </c>
      <c r="B1340" s="343" t="s">
        <v>734</v>
      </c>
      <c r="C1340" s="324">
        <v>41715</v>
      </c>
      <c r="D1340" s="325" t="s">
        <v>766</v>
      </c>
      <c r="E1340" s="353" t="s">
        <v>94</v>
      </c>
      <c r="F1340" s="326" t="s">
        <v>694</v>
      </c>
      <c r="G1340" s="74"/>
      <c r="H1340" s="344">
        <v>83875000</v>
      </c>
      <c r="I1340" s="84"/>
    </row>
    <row r="1341" spans="1:9" s="91" customFormat="1" ht="19.5" customHeight="1">
      <c r="A1341" s="324">
        <f t="shared" si="33"/>
        <v>41721</v>
      </c>
      <c r="B1341" s="343" t="s">
        <v>780</v>
      </c>
      <c r="C1341" s="324">
        <v>41721</v>
      </c>
      <c r="D1341" s="325" t="s">
        <v>766</v>
      </c>
      <c r="E1341" s="353" t="s">
        <v>94</v>
      </c>
      <c r="F1341" s="326" t="s">
        <v>694</v>
      </c>
      <c r="G1341" s="74"/>
      <c r="H1341" s="344">
        <v>158549500</v>
      </c>
      <c r="I1341" s="84"/>
    </row>
    <row r="1342" spans="1:9" s="91" customFormat="1" ht="19.5" customHeight="1">
      <c r="A1342" s="324">
        <f t="shared" si="33"/>
        <v>41735</v>
      </c>
      <c r="B1342" s="327" t="s">
        <v>742</v>
      </c>
      <c r="C1342" s="324">
        <v>41735</v>
      </c>
      <c r="D1342" s="325" t="s">
        <v>700</v>
      </c>
      <c r="E1342" s="353" t="s">
        <v>94</v>
      </c>
      <c r="F1342" s="326" t="s">
        <v>701</v>
      </c>
      <c r="G1342" s="74">
        <v>322799500</v>
      </c>
      <c r="H1342" s="74"/>
      <c r="I1342" s="84"/>
    </row>
    <row r="1343" spans="1:9" s="91" customFormat="1" ht="19.5" customHeight="1">
      <c r="A1343" s="324">
        <f t="shared" si="33"/>
        <v>41746</v>
      </c>
      <c r="B1343" s="343" t="s">
        <v>748</v>
      </c>
      <c r="C1343" s="324">
        <v>41746</v>
      </c>
      <c r="D1343" s="325" t="s">
        <v>766</v>
      </c>
      <c r="E1343" s="353" t="s">
        <v>94</v>
      </c>
      <c r="F1343" s="326" t="s">
        <v>694</v>
      </c>
      <c r="G1343" s="74"/>
      <c r="H1343" s="344">
        <v>161067000</v>
      </c>
      <c r="I1343" s="84"/>
    </row>
    <row r="1344" spans="1:9" s="91" customFormat="1" ht="19.5" customHeight="1">
      <c r="A1344" s="324">
        <f t="shared" si="33"/>
        <v>41748</v>
      </c>
      <c r="B1344" s="343" t="s">
        <v>761</v>
      </c>
      <c r="C1344" s="324">
        <v>41748</v>
      </c>
      <c r="D1344" s="325" t="s">
        <v>766</v>
      </c>
      <c r="E1344" s="353" t="s">
        <v>94</v>
      </c>
      <c r="F1344" s="326" t="s">
        <v>694</v>
      </c>
      <c r="G1344" s="74"/>
      <c r="H1344" s="344">
        <v>149486500</v>
      </c>
      <c r="I1344" s="84"/>
    </row>
    <row r="1345" spans="1:9" s="91" customFormat="1" ht="19.5" customHeight="1">
      <c r="A1345" s="324">
        <f t="shared" si="33"/>
        <v>41775</v>
      </c>
      <c r="B1345" s="327" t="s">
        <v>745</v>
      </c>
      <c r="C1345" s="324">
        <v>41775</v>
      </c>
      <c r="D1345" s="325" t="s">
        <v>700</v>
      </c>
      <c r="E1345" s="353" t="s">
        <v>94</v>
      </c>
      <c r="F1345" s="326" t="s">
        <v>701</v>
      </c>
      <c r="G1345" s="74">
        <v>310553500</v>
      </c>
      <c r="H1345" s="74"/>
      <c r="I1345" s="84"/>
    </row>
    <row r="1346" spans="1:9" s="91" customFormat="1" ht="19.5" customHeight="1">
      <c r="A1346" s="324">
        <f t="shared" si="33"/>
        <v>41853</v>
      </c>
      <c r="B1346" s="343" t="s">
        <v>703</v>
      </c>
      <c r="C1346" s="324">
        <v>41853</v>
      </c>
      <c r="D1346" s="325" t="s">
        <v>766</v>
      </c>
      <c r="E1346" s="353" t="s">
        <v>94</v>
      </c>
      <c r="F1346" s="326" t="s">
        <v>694</v>
      </c>
      <c r="G1346" s="74"/>
      <c r="H1346" s="344">
        <v>137005000</v>
      </c>
      <c r="I1346" s="84"/>
    </row>
    <row r="1347" spans="1:9" s="91" customFormat="1" ht="19.5" customHeight="1">
      <c r="A1347" s="324">
        <f t="shared" si="33"/>
        <v>41858</v>
      </c>
      <c r="B1347" s="343" t="s">
        <v>769</v>
      </c>
      <c r="C1347" s="324">
        <v>41858</v>
      </c>
      <c r="D1347" s="325" t="s">
        <v>766</v>
      </c>
      <c r="E1347" s="353" t="s">
        <v>94</v>
      </c>
      <c r="F1347" s="326" t="s">
        <v>694</v>
      </c>
      <c r="G1347" s="74"/>
      <c r="H1347" s="344">
        <v>156085000</v>
      </c>
      <c r="I1347" s="84"/>
    </row>
    <row r="1348" spans="1:9" s="91" customFormat="1" ht="19.5" customHeight="1">
      <c r="A1348" s="324">
        <f t="shared" si="33"/>
        <v>41882</v>
      </c>
      <c r="B1348" s="327" t="s">
        <v>770</v>
      </c>
      <c r="C1348" s="324">
        <v>41882</v>
      </c>
      <c r="D1348" s="325" t="s">
        <v>700</v>
      </c>
      <c r="E1348" s="353" t="s">
        <v>94</v>
      </c>
      <c r="F1348" s="326" t="s">
        <v>701</v>
      </c>
      <c r="G1348" s="74">
        <v>293090000</v>
      </c>
      <c r="H1348" s="74"/>
      <c r="I1348" s="84"/>
    </row>
    <row r="1349" spans="1:9" s="91" customFormat="1" ht="19.5" customHeight="1">
      <c r="A1349" s="324">
        <f t="shared" si="33"/>
        <v>41887</v>
      </c>
      <c r="B1349" s="343" t="s">
        <v>733</v>
      </c>
      <c r="C1349" s="324">
        <v>41887</v>
      </c>
      <c r="D1349" s="325" t="s">
        <v>766</v>
      </c>
      <c r="E1349" s="353" t="s">
        <v>94</v>
      </c>
      <c r="F1349" s="326" t="s">
        <v>694</v>
      </c>
      <c r="G1349" s="74"/>
      <c r="H1349" s="344">
        <v>107590000</v>
      </c>
      <c r="I1349" s="84"/>
    </row>
    <row r="1350" spans="1:9" s="91" customFormat="1" ht="19.5" customHeight="1">
      <c r="A1350" s="324">
        <f t="shared" si="33"/>
        <v>41912</v>
      </c>
      <c r="B1350" s="327" t="s">
        <v>753</v>
      </c>
      <c r="C1350" s="324">
        <v>41912</v>
      </c>
      <c r="D1350" s="325" t="s">
        <v>700</v>
      </c>
      <c r="E1350" s="353" t="s">
        <v>94</v>
      </c>
      <c r="F1350" s="326" t="s">
        <v>701</v>
      </c>
      <c r="G1350" s="74">
        <v>107590000</v>
      </c>
      <c r="H1350" s="74"/>
      <c r="I1350" s="84"/>
    </row>
    <row r="1351" spans="1:9" s="91" customFormat="1" ht="19.5" customHeight="1">
      <c r="A1351" s="324">
        <f t="shared" si="33"/>
        <v>41947</v>
      </c>
      <c r="B1351" s="343" t="s">
        <v>769</v>
      </c>
      <c r="C1351" s="324">
        <v>41947</v>
      </c>
      <c r="D1351" s="325" t="s">
        <v>766</v>
      </c>
      <c r="E1351" s="353" t="s">
        <v>94</v>
      </c>
      <c r="F1351" s="326" t="s">
        <v>694</v>
      </c>
      <c r="G1351" s="74"/>
      <c r="H1351" s="344">
        <v>184525000</v>
      </c>
      <c r="I1351" s="84"/>
    </row>
    <row r="1352" spans="1:9" s="91" customFormat="1" ht="19.5" customHeight="1">
      <c r="A1352" s="324">
        <f t="shared" si="33"/>
        <v>41950</v>
      </c>
      <c r="B1352" s="343" t="s">
        <v>757</v>
      </c>
      <c r="C1352" s="324">
        <v>41950</v>
      </c>
      <c r="D1352" s="325" t="s">
        <v>766</v>
      </c>
      <c r="E1352" s="353" t="s">
        <v>94</v>
      </c>
      <c r="F1352" s="326" t="s">
        <v>694</v>
      </c>
      <c r="G1352" s="74"/>
      <c r="H1352" s="344">
        <v>176825000</v>
      </c>
      <c r="I1352" s="84"/>
    </row>
    <row r="1353" spans="1:9" s="91" customFormat="1" ht="19.5" customHeight="1">
      <c r="A1353" s="324">
        <f t="shared" si="33"/>
        <v>41952</v>
      </c>
      <c r="B1353" s="343" t="s">
        <v>719</v>
      </c>
      <c r="C1353" s="324">
        <v>41952</v>
      </c>
      <c r="D1353" s="325" t="s">
        <v>766</v>
      </c>
      <c r="E1353" s="353" t="s">
        <v>94</v>
      </c>
      <c r="F1353" s="326" t="s">
        <v>694</v>
      </c>
      <c r="G1353" s="74"/>
      <c r="H1353" s="344">
        <v>187385000</v>
      </c>
      <c r="I1353" s="84"/>
    </row>
    <row r="1354" spans="1:9" s="91" customFormat="1" ht="19.5" customHeight="1">
      <c r="A1354" s="324">
        <f t="shared" si="33"/>
        <v>41973</v>
      </c>
      <c r="B1354" s="327" t="s">
        <v>756</v>
      </c>
      <c r="C1354" s="324">
        <v>41973</v>
      </c>
      <c r="D1354" s="325" t="s">
        <v>700</v>
      </c>
      <c r="E1354" s="353" t="s">
        <v>94</v>
      </c>
      <c r="F1354" s="326" t="s">
        <v>701</v>
      </c>
      <c r="G1354" s="74">
        <v>548735000</v>
      </c>
      <c r="H1354" s="74"/>
      <c r="I1354" s="84"/>
    </row>
    <row r="1355" spans="1:9" s="91" customFormat="1" ht="19.5" customHeight="1">
      <c r="A1355" s="324">
        <f t="shared" si="33"/>
        <v>41988</v>
      </c>
      <c r="B1355" s="343" t="s">
        <v>776</v>
      </c>
      <c r="C1355" s="324">
        <v>41988</v>
      </c>
      <c r="D1355" s="325" t="s">
        <v>766</v>
      </c>
      <c r="E1355" s="353" t="s">
        <v>94</v>
      </c>
      <c r="F1355" s="326" t="s">
        <v>694</v>
      </c>
      <c r="G1355" s="74"/>
      <c r="H1355" s="344">
        <v>170395000</v>
      </c>
      <c r="I1355" s="84"/>
    </row>
    <row r="1356" spans="1:9" s="91" customFormat="1" ht="19.5" customHeight="1">
      <c r="A1356" s="324">
        <f t="shared" si="33"/>
        <v>41990</v>
      </c>
      <c r="B1356" s="343" t="s">
        <v>765</v>
      </c>
      <c r="C1356" s="324">
        <v>41990</v>
      </c>
      <c r="D1356" s="325" t="s">
        <v>766</v>
      </c>
      <c r="E1356" s="353" t="s">
        <v>94</v>
      </c>
      <c r="F1356" s="326" t="s">
        <v>694</v>
      </c>
      <c r="G1356" s="74"/>
      <c r="H1356" s="344">
        <v>180465000</v>
      </c>
      <c r="I1356" s="84"/>
    </row>
    <row r="1357" spans="1:9" s="91" customFormat="1" ht="19.5" customHeight="1">
      <c r="A1357" s="324">
        <f t="shared" si="33"/>
        <v>41994</v>
      </c>
      <c r="B1357" s="343" t="s">
        <v>767</v>
      </c>
      <c r="C1357" s="324">
        <v>41994</v>
      </c>
      <c r="D1357" s="325" t="s">
        <v>766</v>
      </c>
      <c r="E1357" s="353" t="s">
        <v>94</v>
      </c>
      <c r="F1357" s="326" t="s">
        <v>694</v>
      </c>
      <c r="G1357" s="74"/>
      <c r="H1357" s="344">
        <v>173151000</v>
      </c>
      <c r="I1357" s="84"/>
    </row>
    <row r="1358" spans="1:9" s="91" customFormat="1" ht="19.5" customHeight="1">
      <c r="A1358" s="324">
        <f t="shared" si="33"/>
        <v>42004</v>
      </c>
      <c r="B1358" s="327" t="s">
        <v>772</v>
      </c>
      <c r="C1358" s="334">
        <v>42004</v>
      </c>
      <c r="D1358" s="325" t="s">
        <v>700</v>
      </c>
      <c r="E1358" s="353" t="s">
        <v>94</v>
      </c>
      <c r="F1358" s="326" t="s">
        <v>701</v>
      </c>
      <c r="G1358" s="78">
        <v>524011000</v>
      </c>
      <c r="H1358" s="78"/>
      <c r="I1358" s="84"/>
    </row>
    <row r="1359" spans="1:9" s="91" customFormat="1" ht="19.5" customHeight="1">
      <c r="A1359" s="328">
        <f t="shared" si="33"/>
        <v>41897</v>
      </c>
      <c r="B1359" s="343" t="s">
        <v>743</v>
      </c>
      <c r="C1359" s="324">
        <v>41897</v>
      </c>
      <c r="D1359" s="330" t="s">
        <v>696</v>
      </c>
      <c r="E1359" s="353" t="s">
        <v>346</v>
      </c>
      <c r="F1359" s="331" t="s">
        <v>694</v>
      </c>
      <c r="G1359" s="70"/>
      <c r="H1359" s="344">
        <v>158158000</v>
      </c>
      <c r="I1359" s="84"/>
    </row>
    <row r="1360" spans="1:9" s="91" customFormat="1" ht="19.5" customHeight="1">
      <c r="A1360" s="328">
        <f t="shared" si="33"/>
        <v>41899</v>
      </c>
      <c r="B1360" s="343" t="s">
        <v>721</v>
      </c>
      <c r="C1360" s="324">
        <v>41899</v>
      </c>
      <c r="D1360" s="330" t="s">
        <v>696</v>
      </c>
      <c r="E1360" s="353" t="s">
        <v>346</v>
      </c>
      <c r="F1360" s="331" t="s">
        <v>694</v>
      </c>
      <c r="G1360" s="74"/>
      <c r="H1360" s="344">
        <v>180180000</v>
      </c>
      <c r="I1360" s="84"/>
    </row>
    <row r="1361" spans="1:9" s="91" customFormat="1" ht="19.5" customHeight="1">
      <c r="A1361" s="328">
        <f t="shared" si="33"/>
        <v>41912</v>
      </c>
      <c r="B1361" s="335" t="s">
        <v>720</v>
      </c>
      <c r="C1361" s="334">
        <v>41912</v>
      </c>
      <c r="D1361" s="330" t="s">
        <v>700</v>
      </c>
      <c r="E1361" s="353" t="s">
        <v>346</v>
      </c>
      <c r="F1361" s="331" t="s">
        <v>701</v>
      </c>
      <c r="G1361" s="74">
        <v>338338000</v>
      </c>
      <c r="H1361" s="74"/>
      <c r="I1361" s="84"/>
    </row>
    <row r="1362" spans="1:9" s="91" customFormat="1" ht="19.5" customHeight="1">
      <c r="A1362" s="328">
        <f t="shared" si="33"/>
        <v>41988</v>
      </c>
      <c r="B1362" s="352" t="s">
        <v>755</v>
      </c>
      <c r="C1362" s="334">
        <v>41988</v>
      </c>
      <c r="D1362" s="330" t="s">
        <v>696</v>
      </c>
      <c r="E1362" s="353" t="s">
        <v>346</v>
      </c>
      <c r="F1362" s="331" t="s">
        <v>694</v>
      </c>
      <c r="G1362" s="74"/>
      <c r="H1362" s="344">
        <v>150540000</v>
      </c>
      <c r="I1362" s="84"/>
    </row>
    <row r="1363" spans="1:9" s="91" customFormat="1" ht="19.5" customHeight="1">
      <c r="A1363" s="328">
        <f t="shared" si="33"/>
        <v>41990</v>
      </c>
      <c r="B1363" s="352" t="s">
        <v>721</v>
      </c>
      <c r="C1363" s="334">
        <v>41990</v>
      </c>
      <c r="D1363" s="325" t="s">
        <v>696</v>
      </c>
      <c r="E1363" s="353" t="s">
        <v>346</v>
      </c>
      <c r="F1363" s="326" t="s">
        <v>694</v>
      </c>
      <c r="G1363" s="74"/>
      <c r="H1363" s="344">
        <v>149760000</v>
      </c>
      <c r="I1363" s="84"/>
    </row>
    <row r="1364" spans="1:9" s="91" customFormat="1" ht="19.5" customHeight="1">
      <c r="A1364" s="328">
        <f t="shared" si="33"/>
        <v>42004</v>
      </c>
      <c r="B1364" s="335" t="s">
        <v>726</v>
      </c>
      <c r="C1364" s="324">
        <v>42004</v>
      </c>
      <c r="D1364" s="325" t="s">
        <v>700</v>
      </c>
      <c r="E1364" s="353" t="s">
        <v>346</v>
      </c>
      <c r="F1364" s="326" t="s">
        <v>701</v>
      </c>
      <c r="G1364" s="74">
        <v>300300000</v>
      </c>
      <c r="H1364" s="74"/>
      <c r="I1364" s="84"/>
    </row>
    <row r="1365" spans="1:9" s="91" customFormat="1" ht="19.5" customHeight="1">
      <c r="A1365" s="328">
        <f>C1365</f>
        <v>41675</v>
      </c>
      <c r="B1365" s="343" t="s">
        <v>750</v>
      </c>
      <c r="C1365" s="328">
        <v>41675</v>
      </c>
      <c r="D1365" s="330" t="s">
        <v>766</v>
      </c>
      <c r="E1365" s="353" t="s">
        <v>95</v>
      </c>
      <c r="F1365" s="331" t="s">
        <v>694</v>
      </c>
      <c r="G1365" s="70"/>
      <c r="H1365" s="344">
        <v>199651000</v>
      </c>
      <c r="I1365" s="84"/>
    </row>
    <row r="1366" spans="1:9" s="91" customFormat="1" ht="19.5" customHeight="1">
      <c r="A1366" s="328">
        <f>C1366</f>
        <v>41698</v>
      </c>
      <c r="B1366" s="76" t="s">
        <v>739</v>
      </c>
      <c r="C1366" s="328">
        <v>41698</v>
      </c>
      <c r="D1366" s="330" t="s">
        <v>700</v>
      </c>
      <c r="E1366" s="353" t="s">
        <v>95</v>
      </c>
      <c r="F1366" s="331" t="s">
        <v>701</v>
      </c>
      <c r="G1366" s="74">
        <v>199651000</v>
      </c>
      <c r="H1366" s="74"/>
      <c r="I1366" s="84"/>
    </row>
    <row r="1367" spans="1:9" s="91" customFormat="1" ht="19.5" customHeight="1">
      <c r="A1367" s="328">
        <f>C1367</f>
        <v>41718</v>
      </c>
      <c r="B1367" s="343" t="s">
        <v>763</v>
      </c>
      <c r="C1367" s="324">
        <v>41718</v>
      </c>
      <c r="D1367" s="325" t="s">
        <v>698</v>
      </c>
      <c r="E1367" s="353" t="s">
        <v>95</v>
      </c>
      <c r="F1367" s="326" t="s">
        <v>694</v>
      </c>
      <c r="G1367" s="74"/>
      <c r="H1367" s="344">
        <v>153120000</v>
      </c>
      <c r="I1367" s="84"/>
    </row>
    <row r="1368" spans="1:9" s="91" customFormat="1" ht="19.5" customHeight="1">
      <c r="A1368" s="328">
        <f>C1368</f>
        <v>41735</v>
      </c>
      <c r="B1368" s="76" t="s">
        <v>742</v>
      </c>
      <c r="C1368" s="324">
        <v>41735</v>
      </c>
      <c r="D1368" s="325" t="s">
        <v>700</v>
      </c>
      <c r="E1368" s="353" t="s">
        <v>95</v>
      </c>
      <c r="F1368" s="326" t="s">
        <v>701</v>
      </c>
      <c r="G1368" s="74">
        <v>153120000</v>
      </c>
      <c r="H1368" s="74"/>
      <c r="I1368" s="84"/>
    </row>
    <row r="1369" spans="1:9" s="91" customFormat="1" ht="19.5" customHeight="1">
      <c r="A1369" s="328">
        <f t="shared" ref="A1369:A1401" si="34">C1369</f>
        <v>41705</v>
      </c>
      <c r="B1369" s="343" t="s">
        <v>732</v>
      </c>
      <c r="C1369" s="328">
        <v>41705</v>
      </c>
      <c r="D1369" s="330" t="s">
        <v>698</v>
      </c>
      <c r="E1369" s="353" t="s">
        <v>96</v>
      </c>
      <c r="F1369" s="331" t="s">
        <v>694</v>
      </c>
      <c r="G1369" s="70"/>
      <c r="H1369" s="344">
        <v>104475000</v>
      </c>
      <c r="I1369" s="84"/>
    </row>
    <row r="1370" spans="1:9" s="91" customFormat="1" ht="19.5" customHeight="1">
      <c r="A1370" s="328">
        <f t="shared" si="34"/>
        <v>41729</v>
      </c>
      <c r="B1370" s="76" t="s">
        <v>707</v>
      </c>
      <c r="C1370" s="328">
        <v>41729</v>
      </c>
      <c r="D1370" s="330" t="s">
        <v>700</v>
      </c>
      <c r="E1370" s="353" t="s">
        <v>96</v>
      </c>
      <c r="F1370" s="331" t="s">
        <v>701</v>
      </c>
      <c r="G1370" s="74">
        <v>104475000</v>
      </c>
      <c r="H1370" s="74"/>
      <c r="I1370" s="84"/>
    </row>
    <row r="1371" spans="1:9" s="91" customFormat="1" ht="19.5" customHeight="1">
      <c r="A1371" s="328">
        <f t="shared" si="34"/>
        <v>41760</v>
      </c>
      <c r="B1371" s="343" t="s">
        <v>727</v>
      </c>
      <c r="C1371" s="328">
        <v>41760</v>
      </c>
      <c r="D1371" s="330" t="s">
        <v>759</v>
      </c>
      <c r="E1371" s="353" t="s">
        <v>96</v>
      </c>
      <c r="F1371" s="331" t="s">
        <v>694</v>
      </c>
      <c r="G1371" s="74"/>
      <c r="H1371" s="344">
        <v>119400000</v>
      </c>
      <c r="I1371" s="84"/>
    </row>
    <row r="1372" spans="1:9" s="91" customFormat="1" ht="19.5" customHeight="1">
      <c r="A1372" s="328">
        <f t="shared" si="34"/>
        <v>41766</v>
      </c>
      <c r="B1372" s="343" t="s">
        <v>709</v>
      </c>
      <c r="C1372" s="328">
        <v>41766</v>
      </c>
      <c r="D1372" s="330" t="s">
        <v>698</v>
      </c>
      <c r="E1372" s="353" t="s">
        <v>96</v>
      </c>
      <c r="F1372" s="331" t="s">
        <v>694</v>
      </c>
      <c r="G1372" s="74"/>
      <c r="H1372" s="344">
        <v>80817000</v>
      </c>
      <c r="I1372" s="84"/>
    </row>
    <row r="1373" spans="1:9" s="91" customFormat="1" ht="19.5" customHeight="1">
      <c r="A1373" s="328">
        <f t="shared" si="34"/>
        <v>41790</v>
      </c>
      <c r="B1373" s="345" t="s">
        <v>760</v>
      </c>
      <c r="C1373" s="328">
        <v>41790</v>
      </c>
      <c r="D1373" s="330" t="s">
        <v>700</v>
      </c>
      <c r="E1373" s="353" t="s">
        <v>96</v>
      </c>
      <c r="F1373" s="331" t="s">
        <v>701</v>
      </c>
      <c r="G1373" s="74">
        <v>200217000</v>
      </c>
      <c r="H1373" s="74"/>
      <c r="I1373" s="84"/>
    </row>
    <row r="1374" spans="1:9" s="91" customFormat="1" ht="19.5" customHeight="1">
      <c r="A1374" s="328">
        <f t="shared" si="34"/>
        <v>41917</v>
      </c>
      <c r="B1374" s="343" t="s">
        <v>744</v>
      </c>
      <c r="C1374" s="328">
        <v>41917</v>
      </c>
      <c r="D1374" s="330" t="s">
        <v>751</v>
      </c>
      <c r="E1374" s="353" t="s">
        <v>96</v>
      </c>
      <c r="F1374" s="331" t="s">
        <v>694</v>
      </c>
      <c r="G1374" s="74"/>
      <c r="H1374" s="344">
        <v>121765000</v>
      </c>
      <c r="I1374" s="84"/>
    </row>
    <row r="1375" spans="1:9" s="91" customFormat="1" ht="19.5" customHeight="1">
      <c r="A1375" s="328">
        <f t="shared" si="34"/>
        <v>41943</v>
      </c>
      <c r="B1375" s="345" t="s">
        <v>723</v>
      </c>
      <c r="C1375" s="324">
        <v>41943</v>
      </c>
      <c r="D1375" s="325" t="s">
        <v>700</v>
      </c>
      <c r="E1375" s="353" t="s">
        <v>96</v>
      </c>
      <c r="F1375" s="326" t="s">
        <v>701</v>
      </c>
      <c r="G1375" s="74">
        <v>121765000</v>
      </c>
      <c r="H1375" s="74"/>
      <c r="I1375" s="84"/>
    </row>
    <row r="1376" spans="1:9" s="91" customFormat="1" ht="19.5" customHeight="1">
      <c r="A1376" s="328">
        <f t="shared" si="34"/>
        <v>41946</v>
      </c>
      <c r="B1376" s="343" t="s">
        <v>695</v>
      </c>
      <c r="C1376" s="324">
        <v>41946</v>
      </c>
      <c r="D1376" s="325" t="s">
        <v>751</v>
      </c>
      <c r="E1376" s="353" t="s">
        <v>96</v>
      </c>
      <c r="F1376" s="326" t="s">
        <v>694</v>
      </c>
      <c r="G1376" s="74"/>
      <c r="H1376" s="344">
        <v>63173000</v>
      </c>
      <c r="I1376" s="84"/>
    </row>
    <row r="1377" spans="1:9" s="91" customFormat="1" ht="19.5" customHeight="1">
      <c r="A1377" s="328">
        <f t="shared" si="34"/>
        <v>41973</v>
      </c>
      <c r="B1377" s="345" t="s">
        <v>725</v>
      </c>
      <c r="C1377" s="324">
        <v>41973</v>
      </c>
      <c r="D1377" s="325" t="s">
        <v>700</v>
      </c>
      <c r="E1377" s="353" t="s">
        <v>96</v>
      </c>
      <c r="F1377" s="326" t="s">
        <v>701</v>
      </c>
      <c r="G1377" s="74">
        <v>63173000</v>
      </c>
      <c r="H1377" s="74"/>
      <c r="I1377" s="84"/>
    </row>
    <row r="1378" spans="1:9" s="91" customFormat="1" ht="19.5" customHeight="1">
      <c r="A1378" s="328">
        <f t="shared" si="34"/>
        <v>41994</v>
      </c>
      <c r="B1378" s="343" t="s">
        <v>712</v>
      </c>
      <c r="C1378" s="324">
        <v>41994</v>
      </c>
      <c r="D1378" s="325" t="s">
        <v>751</v>
      </c>
      <c r="E1378" s="353" t="s">
        <v>96</v>
      </c>
      <c r="F1378" s="326" t="s">
        <v>694</v>
      </c>
      <c r="G1378" s="74"/>
      <c r="H1378" s="344">
        <v>125715000</v>
      </c>
      <c r="I1378" s="84"/>
    </row>
    <row r="1379" spans="1:9" s="91" customFormat="1" ht="19.5" customHeight="1">
      <c r="A1379" s="328">
        <f t="shared" si="34"/>
        <v>42004</v>
      </c>
      <c r="B1379" s="345" t="s">
        <v>726</v>
      </c>
      <c r="C1379" s="324">
        <v>42004</v>
      </c>
      <c r="D1379" s="325" t="s">
        <v>700</v>
      </c>
      <c r="E1379" s="353" t="s">
        <v>96</v>
      </c>
      <c r="F1379" s="326" t="s">
        <v>701</v>
      </c>
      <c r="G1379" s="74">
        <v>125715000</v>
      </c>
      <c r="H1379" s="74"/>
      <c r="I1379" s="84"/>
    </row>
    <row r="1380" spans="1:9" s="91" customFormat="1" ht="19.5" customHeight="1">
      <c r="A1380" s="328">
        <f t="shared" si="34"/>
        <v>41760</v>
      </c>
      <c r="B1380" s="343" t="s">
        <v>703</v>
      </c>
      <c r="C1380" s="328">
        <v>41760</v>
      </c>
      <c r="D1380" s="330" t="s">
        <v>698</v>
      </c>
      <c r="E1380" s="353" t="s">
        <v>347</v>
      </c>
      <c r="F1380" s="331" t="s">
        <v>694</v>
      </c>
      <c r="G1380" s="70"/>
      <c r="H1380" s="344">
        <v>91930500</v>
      </c>
      <c r="I1380" s="84"/>
    </row>
    <row r="1381" spans="1:9" s="91" customFormat="1" ht="19.5" customHeight="1">
      <c r="A1381" s="328">
        <f t="shared" si="34"/>
        <v>41790</v>
      </c>
      <c r="B1381" s="327" t="s">
        <v>760</v>
      </c>
      <c r="C1381" s="328">
        <v>41790</v>
      </c>
      <c r="D1381" s="330" t="s">
        <v>700</v>
      </c>
      <c r="E1381" s="353" t="s">
        <v>347</v>
      </c>
      <c r="F1381" s="331" t="s">
        <v>701</v>
      </c>
      <c r="G1381" s="74">
        <v>91930500</v>
      </c>
      <c r="H1381" s="74"/>
      <c r="I1381" s="84"/>
    </row>
    <row r="1382" spans="1:9" s="91" customFormat="1" ht="19.5" customHeight="1">
      <c r="A1382" s="328">
        <f t="shared" si="34"/>
        <v>41813</v>
      </c>
      <c r="B1382" s="343" t="s">
        <v>744</v>
      </c>
      <c r="C1382" s="328">
        <v>41813</v>
      </c>
      <c r="D1382" s="330" t="s">
        <v>698</v>
      </c>
      <c r="E1382" s="353" t="s">
        <v>347</v>
      </c>
      <c r="F1382" s="331" t="s">
        <v>694</v>
      </c>
      <c r="G1382" s="74"/>
      <c r="H1382" s="344">
        <v>117997000</v>
      </c>
      <c r="I1382" s="84"/>
    </row>
    <row r="1383" spans="1:9" s="91" customFormat="1" ht="19.5" customHeight="1">
      <c r="A1383" s="328">
        <f t="shared" si="34"/>
        <v>41820</v>
      </c>
      <c r="B1383" s="327" t="s">
        <v>713</v>
      </c>
      <c r="C1383" s="328">
        <v>41820</v>
      </c>
      <c r="D1383" s="330" t="s">
        <v>700</v>
      </c>
      <c r="E1383" s="353" t="s">
        <v>347</v>
      </c>
      <c r="F1383" s="331" t="s">
        <v>701</v>
      </c>
      <c r="G1383" s="74">
        <v>117997000</v>
      </c>
      <c r="H1383" s="74"/>
      <c r="I1383" s="84"/>
    </row>
    <row r="1384" spans="1:9" s="91" customFormat="1" ht="19.5" customHeight="1">
      <c r="A1384" s="328">
        <f t="shared" si="34"/>
        <v>41825</v>
      </c>
      <c r="B1384" s="343" t="s">
        <v>769</v>
      </c>
      <c r="C1384" s="328">
        <v>41825</v>
      </c>
      <c r="D1384" s="330" t="s">
        <v>693</v>
      </c>
      <c r="E1384" s="353" t="s">
        <v>347</v>
      </c>
      <c r="F1384" s="331" t="s">
        <v>694</v>
      </c>
      <c r="G1384" s="74"/>
      <c r="H1384" s="344">
        <v>98310000</v>
      </c>
      <c r="I1384" s="84"/>
    </row>
    <row r="1385" spans="1:9" s="91" customFormat="1" ht="19.5" customHeight="1">
      <c r="A1385" s="328">
        <f t="shared" si="34"/>
        <v>41851</v>
      </c>
      <c r="B1385" s="327" t="s">
        <v>716</v>
      </c>
      <c r="C1385" s="328">
        <v>41851</v>
      </c>
      <c r="D1385" s="330" t="s">
        <v>700</v>
      </c>
      <c r="E1385" s="353" t="s">
        <v>347</v>
      </c>
      <c r="F1385" s="331" t="s">
        <v>701</v>
      </c>
      <c r="G1385" s="74">
        <v>98310000</v>
      </c>
      <c r="H1385" s="74"/>
      <c r="I1385" s="84"/>
    </row>
    <row r="1386" spans="1:9" s="91" customFormat="1" ht="19.5" customHeight="1">
      <c r="A1386" s="328">
        <f t="shared" si="34"/>
        <v>41861</v>
      </c>
      <c r="B1386" s="343" t="s">
        <v>732</v>
      </c>
      <c r="C1386" s="324">
        <v>41861</v>
      </c>
      <c r="D1386" s="330" t="s">
        <v>693</v>
      </c>
      <c r="E1386" s="353" t="s">
        <v>347</v>
      </c>
      <c r="F1386" s="331" t="s">
        <v>694</v>
      </c>
      <c r="G1386" s="74"/>
      <c r="H1386" s="344">
        <v>86805000</v>
      </c>
      <c r="I1386" s="84"/>
    </row>
    <row r="1387" spans="1:9" s="91" customFormat="1" ht="19.5" customHeight="1">
      <c r="A1387" s="328">
        <f t="shared" si="34"/>
        <v>41882</v>
      </c>
      <c r="B1387" s="327" t="s">
        <v>718</v>
      </c>
      <c r="C1387" s="328">
        <v>41882</v>
      </c>
      <c r="D1387" s="330" t="s">
        <v>700</v>
      </c>
      <c r="E1387" s="353" t="s">
        <v>347</v>
      </c>
      <c r="F1387" s="331" t="s">
        <v>701</v>
      </c>
      <c r="G1387" s="74">
        <v>86805000</v>
      </c>
      <c r="H1387" s="74"/>
      <c r="I1387" s="84"/>
    </row>
    <row r="1388" spans="1:9" s="91" customFormat="1" ht="19.5" customHeight="1">
      <c r="A1388" s="328">
        <f t="shared" si="34"/>
        <v>41883</v>
      </c>
      <c r="B1388" s="343" t="s">
        <v>728</v>
      </c>
      <c r="C1388" s="328">
        <v>41883</v>
      </c>
      <c r="D1388" s="330" t="s">
        <v>693</v>
      </c>
      <c r="E1388" s="353" t="s">
        <v>347</v>
      </c>
      <c r="F1388" s="331" t="s">
        <v>694</v>
      </c>
      <c r="G1388" s="74"/>
      <c r="H1388" s="344">
        <v>66030000</v>
      </c>
      <c r="I1388" s="84"/>
    </row>
    <row r="1389" spans="1:9" s="91" customFormat="1" ht="19.5" customHeight="1">
      <c r="A1389" s="328">
        <f t="shared" si="34"/>
        <v>41889</v>
      </c>
      <c r="B1389" s="343" t="s">
        <v>757</v>
      </c>
      <c r="C1389" s="328">
        <v>41889</v>
      </c>
      <c r="D1389" s="330" t="s">
        <v>696</v>
      </c>
      <c r="E1389" s="353" t="s">
        <v>347</v>
      </c>
      <c r="F1389" s="331" t="s">
        <v>694</v>
      </c>
      <c r="G1389" s="74"/>
      <c r="H1389" s="344">
        <v>166452000</v>
      </c>
      <c r="I1389" s="84"/>
    </row>
    <row r="1390" spans="1:9" s="91" customFormat="1" ht="19.5" customHeight="1">
      <c r="A1390" s="328">
        <f t="shared" si="34"/>
        <v>41912</v>
      </c>
      <c r="B1390" s="327" t="s">
        <v>720</v>
      </c>
      <c r="C1390" s="328">
        <v>41912</v>
      </c>
      <c r="D1390" s="330" t="s">
        <v>700</v>
      </c>
      <c r="E1390" s="353" t="s">
        <v>347</v>
      </c>
      <c r="F1390" s="331" t="s">
        <v>701</v>
      </c>
      <c r="G1390" s="74">
        <v>232482000</v>
      </c>
      <c r="H1390" s="74"/>
      <c r="I1390" s="84"/>
    </row>
    <row r="1391" spans="1:9" s="91" customFormat="1" ht="19.5" customHeight="1">
      <c r="A1391" s="328">
        <f t="shared" si="34"/>
        <v>41919</v>
      </c>
      <c r="B1391" s="343" t="s">
        <v>755</v>
      </c>
      <c r="C1391" s="328">
        <v>41919</v>
      </c>
      <c r="D1391" s="330" t="s">
        <v>693</v>
      </c>
      <c r="E1391" s="353" t="s">
        <v>347</v>
      </c>
      <c r="F1391" s="331" t="s">
        <v>694</v>
      </c>
      <c r="G1391" s="74"/>
      <c r="H1391" s="344">
        <v>74090000</v>
      </c>
      <c r="I1391" s="84"/>
    </row>
    <row r="1392" spans="1:9" s="91" customFormat="1" ht="19.5" customHeight="1">
      <c r="A1392" s="328">
        <f t="shared" si="34"/>
        <v>41920</v>
      </c>
      <c r="B1392" s="343" t="s">
        <v>752</v>
      </c>
      <c r="C1392" s="328">
        <v>41920</v>
      </c>
      <c r="D1392" s="330" t="s">
        <v>693</v>
      </c>
      <c r="E1392" s="353" t="s">
        <v>347</v>
      </c>
      <c r="F1392" s="331" t="s">
        <v>694</v>
      </c>
      <c r="G1392" s="74"/>
      <c r="H1392" s="344">
        <v>86180000</v>
      </c>
      <c r="I1392" s="84"/>
    </row>
    <row r="1393" spans="1:9" s="91" customFormat="1" ht="19.5" customHeight="1">
      <c r="A1393" s="328">
        <f t="shared" si="34"/>
        <v>41922</v>
      </c>
      <c r="B1393" s="343" t="s">
        <v>765</v>
      </c>
      <c r="C1393" s="328">
        <v>41922</v>
      </c>
      <c r="D1393" s="330" t="s">
        <v>693</v>
      </c>
      <c r="E1393" s="353" t="s">
        <v>347</v>
      </c>
      <c r="F1393" s="331" t="s">
        <v>694</v>
      </c>
      <c r="G1393" s="74"/>
      <c r="H1393" s="344">
        <v>74245000</v>
      </c>
      <c r="I1393" s="84"/>
    </row>
    <row r="1394" spans="1:9" s="91" customFormat="1" ht="19.5" customHeight="1">
      <c r="A1394" s="328">
        <f t="shared" si="34"/>
        <v>41943</v>
      </c>
      <c r="B1394" s="327" t="s">
        <v>723</v>
      </c>
      <c r="C1394" s="324">
        <v>41943</v>
      </c>
      <c r="D1394" s="325" t="s">
        <v>700</v>
      </c>
      <c r="E1394" s="353" t="s">
        <v>347</v>
      </c>
      <c r="F1394" s="326" t="s">
        <v>701</v>
      </c>
      <c r="G1394" s="74">
        <v>234515000</v>
      </c>
      <c r="H1394" s="74"/>
      <c r="I1394" s="84"/>
    </row>
    <row r="1395" spans="1:9" s="91" customFormat="1" ht="19.5" customHeight="1">
      <c r="A1395" s="328">
        <f t="shared" si="34"/>
        <v>41957</v>
      </c>
      <c r="B1395" s="343" t="s">
        <v>706</v>
      </c>
      <c r="C1395" s="324">
        <v>41957</v>
      </c>
      <c r="D1395" s="325" t="s">
        <v>693</v>
      </c>
      <c r="E1395" s="353" t="s">
        <v>347</v>
      </c>
      <c r="F1395" s="326" t="s">
        <v>694</v>
      </c>
      <c r="G1395" s="74"/>
      <c r="H1395" s="344">
        <v>91575000</v>
      </c>
      <c r="I1395" s="84"/>
    </row>
    <row r="1396" spans="1:9" s="91" customFormat="1" ht="19.5" customHeight="1">
      <c r="A1396" s="328">
        <f t="shared" si="34"/>
        <v>41960</v>
      </c>
      <c r="B1396" s="343" t="s">
        <v>764</v>
      </c>
      <c r="C1396" s="324">
        <v>41960</v>
      </c>
      <c r="D1396" s="325" t="s">
        <v>693</v>
      </c>
      <c r="E1396" s="353" t="s">
        <v>347</v>
      </c>
      <c r="F1396" s="326" t="s">
        <v>694</v>
      </c>
      <c r="G1396" s="74"/>
      <c r="H1396" s="344">
        <v>87782500</v>
      </c>
      <c r="I1396" s="84"/>
    </row>
    <row r="1397" spans="1:9" s="91" customFormat="1" ht="19.5" customHeight="1">
      <c r="A1397" s="328">
        <f t="shared" si="34"/>
        <v>41970</v>
      </c>
      <c r="B1397" s="343" t="s">
        <v>741</v>
      </c>
      <c r="C1397" s="324">
        <v>41970</v>
      </c>
      <c r="D1397" s="325" t="s">
        <v>693</v>
      </c>
      <c r="E1397" s="353" t="s">
        <v>347</v>
      </c>
      <c r="F1397" s="326" t="s">
        <v>694</v>
      </c>
      <c r="G1397" s="74"/>
      <c r="H1397" s="344">
        <v>88830000</v>
      </c>
      <c r="I1397" s="84"/>
    </row>
    <row r="1398" spans="1:9" s="91" customFormat="1" ht="19.5" customHeight="1">
      <c r="A1398" s="328">
        <f t="shared" si="34"/>
        <v>41972</v>
      </c>
      <c r="B1398" s="343" t="s">
        <v>731</v>
      </c>
      <c r="C1398" s="324">
        <v>41972</v>
      </c>
      <c r="D1398" s="325" t="s">
        <v>693</v>
      </c>
      <c r="E1398" s="353" t="s">
        <v>347</v>
      </c>
      <c r="F1398" s="326" t="s">
        <v>694</v>
      </c>
      <c r="G1398" s="74"/>
      <c r="H1398" s="344">
        <v>87150000</v>
      </c>
      <c r="I1398" s="84"/>
    </row>
    <row r="1399" spans="1:9" s="91" customFormat="1" ht="19.5" customHeight="1">
      <c r="A1399" s="328">
        <f t="shared" si="34"/>
        <v>41973</v>
      </c>
      <c r="B1399" s="327" t="s">
        <v>725</v>
      </c>
      <c r="C1399" s="324">
        <v>41973</v>
      </c>
      <c r="D1399" s="325" t="s">
        <v>700</v>
      </c>
      <c r="E1399" s="353" t="s">
        <v>347</v>
      </c>
      <c r="F1399" s="326" t="s">
        <v>701</v>
      </c>
      <c r="G1399" s="74">
        <v>355337500</v>
      </c>
      <c r="H1399" s="74"/>
      <c r="I1399" s="84"/>
    </row>
    <row r="1400" spans="1:9" s="91" customFormat="1" ht="19.5" customHeight="1">
      <c r="A1400" s="328">
        <f t="shared" si="34"/>
        <v>41978</v>
      </c>
      <c r="B1400" s="343" t="s">
        <v>727</v>
      </c>
      <c r="C1400" s="324">
        <v>41978</v>
      </c>
      <c r="D1400" s="325" t="s">
        <v>696</v>
      </c>
      <c r="E1400" s="353" t="s">
        <v>347</v>
      </c>
      <c r="F1400" s="326" t="s">
        <v>694</v>
      </c>
      <c r="G1400" s="74"/>
      <c r="H1400" s="344">
        <v>151320000</v>
      </c>
      <c r="I1400" s="84"/>
    </row>
    <row r="1401" spans="1:9" s="91" customFormat="1" ht="19.5" customHeight="1">
      <c r="A1401" s="328">
        <f t="shared" si="34"/>
        <v>42004</v>
      </c>
      <c r="B1401" s="327" t="s">
        <v>726</v>
      </c>
      <c r="C1401" s="334">
        <v>42004</v>
      </c>
      <c r="D1401" s="325" t="s">
        <v>700</v>
      </c>
      <c r="E1401" s="353" t="s">
        <v>347</v>
      </c>
      <c r="F1401" s="326" t="s">
        <v>701</v>
      </c>
      <c r="G1401" s="78">
        <v>151320000</v>
      </c>
      <c r="H1401" s="78"/>
      <c r="I1401" s="84"/>
    </row>
    <row r="1402" spans="1:9" s="91" customFormat="1" ht="19.5" customHeight="1">
      <c r="A1402" s="328">
        <f>C1402</f>
        <v>41913</v>
      </c>
      <c r="B1402" s="343" t="s">
        <v>727</v>
      </c>
      <c r="C1402" s="328">
        <v>41913</v>
      </c>
      <c r="D1402" s="330" t="s">
        <v>735</v>
      </c>
      <c r="E1402" s="353" t="s">
        <v>97</v>
      </c>
      <c r="F1402" s="331" t="s">
        <v>694</v>
      </c>
      <c r="G1402" s="70"/>
      <c r="H1402" s="344">
        <v>99127000</v>
      </c>
      <c r="I1402" s="84"/>
    </row>
    <row r="1403" spans="1:9" s="91" customFormat="1" ht="19.5" customHeight="1">
      <c r="A1403" s="328">
        <f>C1403</f>
        <v>41915</v>
      </c>
      <c r="B1403" s="343" t="s">
        <v>769</v>
      </c>
      <c r="C1403" s="328">
        <v>41915</v>
      </c>
      <c r="D1403" s="330" t="s">
        <v>735</v>
      </c>
      <c r="E1403" s="353" t="s">
        <v>97</v>
      </c>
      <c r="F1403" s="331" t="s">
        <v>694</v>
      </c>
      <c r="G1403" s="74"/>
      <c r="H1403" s="344">
        <v>92327000</v>
      </c>
      <c r="I1403" s="84"/>
    </row>
    <row r="1404" spans="1:9" s="91" customFormat="1" ht="19.5" customHeight="1">
      <c r="A1404" s="328">
        <f>C1404</f>
        <v>41943</v>
      </c>
      <c r="B1404" s="327" t="s">
        <v>754</v>
      </c>
      <c r="C1404" s="324">
        <v>41943</v>
      </c>
      <c r="D1404" s="325" t="s">
        <v>700</v>
      </c>
      <c r="E1404" s="353" t="s">
        <v>97</v>
      </c>
      <c r="F1404" s="326" t="s">
        <v>701</v>
      </c>
      <c r="G1404" s="74">
        <f>H1402+H1403</f>
        <v>191454000</v>
      </c>
      <c r="H1404" s="74"/>
      <c r="I1404" s="84"/>
    </row>
    <row r="1405" spans="1:9" s="91" customFormat="1" ht="19.5" customHeight="1">
      <c r="A1405" s="328">
        <f t="shared" ref="A1405:A1425" si="35">C1405</f>
        <v>41766</v>
      </c>
      <c r="B1405" s="343" t="s">
        <v>769</v>
      </c>
      <c r="C1405" s="328">
        <v>41766</v>
      </c>
      <c r="D1405" s="330" t="s">
        <v>698</v>
      </c>
      <c r="E1405" s="353" t="s">
        <v>98</v>
      </c>
      <c r="F1405" s="331" t="s">
        <v>694</v>
      </c>
      <c r="G1405" s="70"/>
      <c r="H1405" s="344">
        <v>78600500</v>
      </c>
      <c r="I1405" s="84"/>
    </row>
    <row r="1406" spans="1:9" s="91" customFormat="1" ht="19.5" customHeight="1">
      <c r="A1406" s="328">
        <f t="shared" si="35"/>
        <v>41790</v>
      </c>
      <c r="B1406" s="327" t="s">
        <v>760</v>
      </c>
      <c r="C1406" s="328">
        <v>41790</v>
      </c>
      <c r="D1406" s="330" t="s">
        <v>700</v>
      </c>
      <c r="E1406" s="353" t="s">
        <v>98</v>
      </c>
      <c r="F1406" s="331" t="s">
        <v>701</v>
      </c>
      <c r="G1406" s="74">
        <v>78600500</v>
      </c>
      <c r="H1406" s="74"/>
      <c r="I1406" s="84"/>
    </row>
    <row r="1407" spans="1:9" s="91" customFormat="1" ht="19.5" customHeight="1">
      <c r="A1407" s="328">
        <f t="shared" si="35"/>
        <v>41917</v>
      </c>
      <c r="B1407" s="343" t="s">
        <v>733</v>
      </c>
      <c r="C1407" s="328">
        <v>41917</v>
      </c>
      <c r="D1407" s="330" t="s">
        <v>751</v>
      </c>
      <c r="E1407" s="353" t="s">
        <v>98</v>
      </c>
      <c r="F1407" s="331" t="s">
        <v>694</v>
      </c>
      <c r="G1407" s="74"/>
      <c r="H1407" s="344">
        <v>122010000</v>
      </c>
      <c r="I1407" s="84"/>
    </row>
    <row r="1408" spans="1:9" s="91" customFormat="1" ht="19.5" customHeight="1">
      <c r="A1408" s="328">
        <f t="shared" si="35"/>
        <v>41943</v>
      </c>
      <c r="B1408" s="327" t="s">
        <v>723</v>
      </c>
      <c r="C1408" s="328">
        <v>41943</v>
      </c>
      <c r="D1408" s="330" t="s">
        <v>700</v>
      </c>
      <c r="E1408" s="353" t="s">
        <v>98</v>
      </c>
      <c r="F1408" s="331" t="s">
        <v>701</v>
      </c>
      <c r="G1408" s="74">
        <v>122010000</v>
      </c>
      <c r="H1408" s="74"/>
      <c r="I1408" s="84"/>
    </row>
    <row r="1409" spans="1:9" s="91" customFormat="1" ht="19.5" customHeight="1">
      <c r="A1409" s="328">
        <f t="shared" si="35"/>
        <v>41946</v>
      </c>
      <c r="B1409" s="343" t="s">
        <v>728</v>
      </c>
      <c r="C1409" s="324">
        <v>41946</v>
      </c>
      <c r="D1409" s="325" t="s">
        <v>751</v>
      </c>
      <c r="E1409" s="353" t="s">
        <v>98</v>
      </c>
      <c r="F1409" s="326" t="s">
        <v>694</v>
      </c>
      <c r="G1409" s="74"/>
      <c r="H1409" s="344">
        <v>55803000</v>
      </c>
      <c r="I1409" s="84"/>
    </row>
    <row r="1410" spans="1:9" s="91" customFormat="1" ht="19.5" customHeight="1">
      <c r="A1410" s="328">
        <f t="shared" si="35"/>
        <v>41973</v>
      </c>
      <c r="B1410" s="327" t="s">
        <v>725</v>
      </c>
      <c r="C1410" s="324">
        <v>41973</v>
      </c>
      <c r="D1410" s="325" t="s">
        <v>700</v>
      </c>
      <c r="E1410" s="353" t="s">
        <v>98</v>
      </c>
      <c r="F1410" s="326" t="s">
        <v>701</v>
      </c>
      <c r="G1410" s="74">
        <v>55803000</v>
      </c>
      <c r="H1410" s="74"/>
      <c r="I1410" s="84">
        <f t="shared" si="29"/>
        <v>11</v>
      </c>
    </row>
    <row r="1411" spans="1:9" s="91" customFormat="1" ht="19.5" customHeight="1">
      <c r="A1411" s="328">
        <f t="shared" si="35"/>
        <v>41994</v>
      </c>
      <c r="B1411" s="343" t="s">
        <v>731</v>
      </c>
      <c r="C1411" s="324">
        <v>41994</v>
      </c>
      <c r="D1411" s="325" t="s">
        <v>751</v>
      </c>
      <c r="E1411" s="353" t="s">
        <v>98</v>
      </c>
      <c r="F1411" s="326" t="s">
        <v>694</v>
      </c>
      <c r="G1411" s="74"/>
      <c r="H1411" s="344">
        <v>127959000</v>
      </c>
      <c r="I1411" s="84">
        <f t="shared" si="29"/>
        <v>12</v>
      </c>
    </row>
    <row r="1412" spans="1:9" s="91" customFormat="1" ht="19.5" customHeight="1">
      <c r="A1412" s="328">
        <f t="shared" si="35"/>
        <v>42004</v>
      </c>
      <c r="B1412" s="327" t="s">
        <v>726</v>
      </c>
      <c r="C1412" s="324">
        <v>42004</v>
      </c>
      <c r="D1412" s="325" t="s">
        <v>700</v>
      </c>
      <c r="E1412" s="353" t="s">
        <v>98</v>
      </c>
      <c r="F1412" s="326" t="s">
        <v>701</v>
      </c>
      <c r="G1412" s="74">
        <v>127959000</v>
      </c>
      <c r="H1412" s="74"/>
      <c r="I1412" s="84">
        <f t="shared" si="29"/>
        <v>12</v>
      </c>
    </row>
    <row r="1413" spans="1:9" s="91" customFormat="1" ht="19.5" customHeight="1">
      <c r="A1413" s="328">
        <f t="shared" si="35"/>
        <v>41656</v>
      </c>
      <c r="B1413" s="343" t="s">
        <v>721</v>
      </c>
      <c r="C1413" s="328">
        <v>41656</v>
      </c>
      <c r="D1413" s="330" t="s">
        <v>698</v>
      </c>
      <c r="E1413" s="353" t="s">
        <v>348</v>
      </c>
      <c r="F1413" s="331" t="s">
        <v>694</v>
      </c>
      <c r="G1413" s="70"/>
      <c r="H1413" s="344">
        <v>146198000</v>
      </c>
      <c r="I1413" s="84">
        <f t="shared" si="29"/>
        <v>1</v>
      </c>
    </row>
    <row r="1414" spans="1:9" s="91" customFormat="1" ht="19.5" customHeight="1">
      <c r="A1414" s="328">
        <f t="shared" si="35"/>
        <v>41667</v>
      </c>
      <c r="B1414" s="343" t="s">
        <v>731</v>
      </c>
      <c r="C1414" s="328">
        <v>41667</v>
      </c>
      <c r="D1414" s="330" t="s">
        <v>698</v>
      </c>
      <c r="E1414" s="353" t="s">
        <v>348</v>
      </c>
      <c r="F1414" s="331" t="s">
        <v>694</v>
      </c>
      <c r="G1414" s="74"/>
      <c r="H1414" s="344">
        <v>131846000</v>
      </c>
      <c r="I1414" s="84">
        <f t="shared" si="29"/>
        <v>1</v>
      </c>
    </row>
    <row r="1415" spans="1:9" s="91" customFormat="1" ht="19.5" customHeight="1">
      <c r="A1415" s="328">
        <f t="shared" si="35"/>
        <v>41670</v>
      </c>
      <c r="B1415" s="327" t="s">
        <v>699</v>
      </c>
      <c r="C1415" s="328">
        <v>41670</v>
      </c>
      <c r="D1415" s="330" t="s">
        <v>700</v>
      </c>
      <c r="E1415" s="353" t="s">
        <v>348</v>
      </c>
      <c r="F1415" s="331" t="s">
        <v>701</v>
      </c>
      <c r="G1415" s="74">
        <v>278044000</v>
      </c>
      <c r="H1415" s="74"/>
      <c r="I1415" s="84"/>
    </row>
    <row r="1416" spans="1:9" s="91" customFormat="1" ht="19.5" customHeight="1">
      <c r="A1416" s="328">
        <f t="shared" si="35"/>
        <v>41858</v>
      </c>
      <c r="B1416" s="343" t="s">
        <v>757</v>
      </c>
      <c r="C1416" s="328">
        <v>41858</v>
      </c>
      <c r="D1416" s="330" t="s">
        <v>693</v>
      </c>
      <c r="E1416" s="353" t="s">
        <v>348</v>
      </c>
      <c r="F1416" s="331" t="s">
        <v>694</v>
      </c>
      <c r="G1416" s="74"/>
      <c r="H1416" s="344">
        <v>89700000</v>
      </c>
      <c r="I1416" s="84"/>
    </row>
    <row r="1417" spans="1:9" s="91" customFormat="1" ht="19.5" customHeight="1">
      <c r="A1417" s="328">
        <f t="shared" si="35"/>
        <v>41882</v>
      </c>
      <c r="B1417" s="327" t="s">
        <v>718</v>
      </c>
      <c r="C1417" s="328">
        <v>41882</v>
      </c>
      <c r="D1417" s="330" t="s">
        <v>700</v>
      </c>
      <c r="E1417" s="353" t="s">
        <v>348</v>
      </c>
      <c r="F1417" s="331" t="s">
        <v>701</v>
      </c>
      <c r="G1417" s="74">
        <v>89700000</v>
      </c>
      <c r="H1417" s="74"/>
      <c r="I1417" s="84"/>
    </row>
    <row r="1418" spans="1:9" s="91" customFormat="1" ht="19.5" customHeight="1">
      <c r="A1418" s="328">
        <f t="shared" si="35"/>
        <v>41883</v>
      </c>
      <c r="B1418" s="343" t="s">
        <v>727</v>
      </c>
      <c r="C1418" s="328">
        <v>41883</v>
      </c>
      <c r="D1418" s="330" t="s">
        <v>751</v>
      </c>
      <c r="E1418" s="353" t="s">
        <v>348</v>
      </c>
      <c r="F1418" s="331" t="s">
        <v>694</v>
      </c>
      <c r="G1418" s="74"/>
      <c r="H1418" s="344">
        <v>132055000</v>
      </c>
      <c r="I1418" s="84"/>
    </row>
    <row r="1419" spans="1:9" s="91" customFormat="1" ht="19.5" customHeight="1">
      <c r="A1419" s="328">
        <f t="shared" si="35"/>
        <v>41912</v>
      </c>
      <c r="B1419" s="327" t="s">
        <v>720</v>
      </c>
      <c r="C1419" s="328">
        <v>41912</v>
      </c>
      <c r="D1419" s="330" t="s">
        <v>700</v>
      </c>
      <c r="E1419" s="353" t="s">
        <v>348</v>
      </c>
      <c r="F1419" s="331" t="s">
        <v>701</v>
      </c>
      <c r="G1419" s="74">
        <v>132055000</v>
      </c>
      <c r="H1419" s="74"/>
      <c r="I1419" s="84"/>
    </row>
    <row r="1420" spans="1:9" s="91" customFormat="1" ht="19.5" customHeight="1">
      <c r="A1420" s="328">
        <f t="shared" si="35"/>
        <v>41917</v>
      </c>
      <c r="B1420" s="343" t="s">
        <v>717</v>
      </c>
      <c r="C1420" s="328">
        <v>41917</v>
      </c>
      <c r="D1420" s="330" t="s">
        <v>751</v>
      </c>
      <c r="E1420" s="353" t="s">
        <v>348</v>
      </c>
      <c r="F1420" s="331" t="s">
        <v>694</v>
      </c>
      <c r="G1420" s="74"/>
      <c r="H1420" s="344">
        <v>123480000</v>
      </c>
      <c r="I1420" s="84"/>
    </row>
    <row r="1421" spans="1:9" s="91" customFormat="1" ht="19.5" customHeight="1">
      <c r="A1421" s="328">
        <f t="shared" si="35"/>
        <v>41922</v>
      </c>
      <c r="B1421" s="343" t="s">
        <v>748</v>
      </c>
      <c r="C1421" s="324">
        <v>41922</v>
      </c>
      <c r="D1421" s="325" t="s">
        <v>693</v>
      </c>
      <c r="E1421" s="353" t="s">
        <v>348</v>
      </c>
      <c r="F1421" s="326" t="s">
        <v>694</v>
      </c>
      <c r="G1421" s="74"/>
      <c r="H1421" s="344">
        <v>85870000</v>
      </c>
      <c r="I1421" s="84">
        <f t="shared" si="29"/>
        <v>10</v>
      </c>
    </row>
    <row r="1422" spans="1:9" s="91" customFormat="1" ht="19.5" customHeight="1">
      <c r="A1422" s="328">
        <f t="shared" si="35"/>
        <v>41943</v>
      </c>
      <c r="B1422" s="327" t="s">
        <v>723</v>
      </c>
      <c r="C1422" s="324">
        <v>41943</v>
      </c>
      <c r="D1422" s="325" t="s">
        <v>700</v>
      </c>
      <c r="E1422" s="353" t="s">
        <v>348</v>
      </c>
      <c r="F1422" s="326" t="s">
        <v>701</v>
      </c>
      <c r="G1422" s="74">
        <v>209350000</v>
      </c>
      <c r="H1422" s="74"/>
      <c r="I1422" s="84">
        <f t="shared" si="29"/>
        <v>10</v>
      </c>
    </row>
    <row r="1423" spans="1:9" s="91" customFormat="1" ht="19.5" customHeight="1">
      <c r="A1423" s="328">
        <f t="shared" si="35"/>
        <v>41946</v>
      </c>
      <c r="B1423" s="343" t="s">
        <v>703</v>
      </c>
      <c r="C1423" s="324">
        <v>41946</v>
      </c>
      <c r="D1423" s="325" t="s">
        <v>751</v>
      </c>
      <c r="E1423" s="353" t="s">
        <v>348</v>
      </c>
      <c r="F1423" s="326" t="s">
        <v>694</v>
      </c>
      <c r="G1423" s="74"/>
      <c r="H1423" s="344">
        <v>56815000</v>
      </c>
      <c r="I1423" s="84">
        <f t="shared" si="29"/>
        <v>11</v>
      </c>
    </row>
    <row r="1424" spans="1:9" s="91" customFormat="1" ht="19.5" customHeight="1">
      <c r="A1424" s="328">
        <f t="shared" si="35"/>
        <v>41972</v>
      </c>
      <c r="B1424" s="343" t="s">
        <v>771</v>
      </c>
      <c r="C1424" s="324">
        <v>41972</v>
      </c>
      <c r="D1424" s="325" t="s">
        <v>693</v>
      </c>
      <c r="E1424" s="353" t="s">
        <v>348</v>
      </c>
      <c r="F1424" s="326" t="s">
        <v>694</v>
      </c>
      <c r="G1424" s="74"/>
      <c r="H1424" s="344">
        <v>90982500</v>
      </c>
      <c r="I1424" s="84">
        <f t="shared" si="29"/>
        <v>11</v>
      </c>
    </row>
    <row r="1425" spans="1:9" s="91" customFormat="1" ht="19.5" customHeight="1">
      <c r="A1425" s="328">
        <f t="shared" si="35"/>
        <v>41973</v>
      </c>
      <c r="B1425" s="327" t="s">
        <v>725</v>
      </c>
      <c r="C1425" s="334">
        <v>41973</v>
      </c>
      <c r="D1425" s="325" t="s">
        <v>700</v>
      </c>
      <c r="E1425" s="353" t="s">
        <v>348</v>
      </c>
      <c r="F1425" s="326" t="s">
        <v>701</v>
      </c>
      <c r="G1425" s="78">
        <v>147797500</v>
      </c>
      <c r="H1425" s="78"/>
      <c r="I1425" s="84">
        <f t="shared" si="29"/>
        <v>11</v>
      </c>
    </row>
    <row r="1426" spans="1:9" s="91" customFormat="1" ht="19.5" customHeight="1">
      <c r="A1426" s="86"/>
      <c r="B1426" s="87"/>
      <c r="C1426" s="86"/>
      <c r="D1426" s="88"/>
      <c r="E1426" s="190"/>
      <c r="F1426" s="89"/>
      <c r="G1426" s="90"/>
      <c r="H1426" s="90"/>
      <c r="I1426" s="84" t="str">
        <f t="shared" si="29"/>
        <v/>
      </c>
    </row>
    <row r="1427" spans="1:9" s="91" customFormat="1" ht="19.5" customHeight="1">
      <c r="A1427" s="86"/>
      <c r="B1427" s="87"/>
      <c r="C1427" s="86"/>
      <c r="D1427" s="88"/>
      <c r="E1427" s="190"/>
      <c r="F1427" s="89"/>
      <c r="G1427" s="90"/>
      <c r="H1427" s="90"/>
      <c r="I1427" s="84" t="str">
        <f t="shared" si="29"/>
        <v/>
      </c>
    </row>
    <row r="1428" spans="1:9" s="91" customFormat="1" ht="19.5" customHeight="1">
      <c r="A1428" s="86"/>
      <c r="B1428" s="87"/>
      <c r="C1428" s="86"/>
      <c r="D1428" s="88"/>
      <c r="E1428" s="190"/>
      <c r="F1428" s="89"/>
      <c r="G1428" s="90"/>
      <c r="H1428" s="90"/>
      <c r="I1428" s="84" t="str">
        <f t="shared" si="29"/>
        <v/>
      </c>
    </row>
    <row r="1429" spans="1:9" s="91" customFormat="1" ht="19.5" customHeight="1">
      <c r="A1429" s="86"/>
      <c r="B1429" s="87"/>
      <c r="C1429" s="86"/>
      <c r="D1429" s="88"/>
      <c r="E1429" s="190"/>
      <c r="F1429" s="89"/>
      <c r="G1429" s="90"/>
      <c r="H1429" s="90"/>
      <c r="I1429" s="84" t="str">
        <f t="shared" si="29"/>
        <v/>
      </c>
    </row>
    <row r="1430" spans="1:9" s="91" customFormat="1" ht="19.5" customHeight="1">
      <c r="A1430" s="86"/>
      <c r="B1430" s="87"/>
      <c r="C1430" s="86"/>
      <c r="D1430" s="88"/>
      <c r="E1430" s="190"/>
      <c r="F1430" s="89"/>
      <c r="G1430" s="90"/>
      <c r="H1430" s="90"/>
      <c r="I1430" s="84" t="str">
        <f t="shared" si="29"/>
        <v/>
      </c>
    </row>
    <row r="1431" spans="1:9" s="58" customFormat="1" ht="14.25" customHeight="1">
      <c r="A1431" s="60"/>
      <c r="B1431" s="57"/>
      <c r="C1431" s="57"/>
      <c r="G1431" s="98"/>
      <c r="H1431" s="2"/>
    </row>
    <row r="1432" spans="1:9" s="58" customFormat="1" ht="14.25" customHeight="1">
      <c r="A1432" s="60"/>
      <c r="B1432" s="57"/>
      <c r="C1432" s="57"/>
      <c r="G1432" s="98"/>
      <c r="H1432" s="2"/>
    </row>
    <row r="1437" spans="1:9" ht="14.25" customHeight="1">
      <c r="G1437" s="236">
        <f>SUBTOTAL(9,G14:G1436)</f>
        <v>63918681404</v>
      </c>
      <c r="H1437" s="236">
        <f>SUBTOTAL(9,H14:H1436)</f>
        <v>64113731294</v>
      </c>
    </row>
  </sheetData>
  <autoFilter ref="A13:J1430">
    <filterColumn colId="4"/>
    <filterColumn colId="5"/>
    <filterColumn colId="8"/>
  </autoFilter>
  <sortState ref="A14:I757">
    <sortCondition ref="I14:I757"/>
  </sortState>
  <mergeCells count="13">
    <mergeCell ref="C10:H10"/>
    <mergeCell ref="A11:A12"/>
    <mergeCell ref="B11:C11"/>
    <mergeCell ref="D11:D12"/>
    <mergeCell ref="F11:F12"/>
    <mergeCell ref="E11:E12"/>
    <mergeCell ref="G11:H11"/>
    <mergeCell ref="A9:H9"/>
    <mergeCell ref="A5:H5"/>
    <mergeCell ref="A6:H6"/>
    <mergeCell ref="H3:H4"/>
    <mergeCell ref="A7:H7"/>
    <mergeCell ref="A8:H8"/>
  </mergeCells>
  <phoneticPr fontId="0" type="noConversion"/>
  <dataValidations count="1">
    <dataValidation type="list" allowBlank="1" showInputMessage="1" showErrorMessage="1" sqref="F347:F356 E1426:E1430 E14:E782">
      <formula1>IF(RIGHT(B14,2)="NL",DSKH2,DSKH1)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107"/>
  <sheetViews>
    <sheetView workbookViewId="0">
      <selection activeCell="A24" sqref="A24"/>
    </sheetView>
  </sheetViews>
  <sheetFormatPr defaultRowHeight="14.25" customHeight="1"/>
  <cols>
    <col min="1" max="1" width="9.42578125" style="61" bestFit="1" customWidth="1"/>
    <col min="2" max="2" width="9.42578125" style="62" customWidth="1"/>
    <col min="3" max="3" width="10" style="62" customWidth="1"/>
    <col min="4" max="4" width="36.5703125" style="61" customWidth="1"/>
    <col min="5" max="5" width="8" style="62" customWidth="1"/>
    <col min="6" max="6" width="8.28515625" style="61" customWidth="1"/>
    <col min="7" max="8" width="14.85546875" style="61" customWidth="1"/>
    <col min="9" max="9" width="13.5703125" style="61" customWidth="1"/>
    <col min="10" max="10" width="15.7109375" style="61" customWidth="1"/>
    <col min="11" max="11" width="1" style="61" customWidth="1"/>
    <col min="12" max="12" width="6.28515625" style="61" customWidth="1"/>
    <col min="13" max="16384" width="9.140625" style="61"/>
  </cols>
  <sheetData>
    <row r="2" spans="1:12" s="58" customFormat="1" ht="14.25" customHeight="1">
      <c r="A2" s="56" t="s">
        <v>99</v>
      </c>
      <c r="B2" s="57"/>
      <c r="C2" s="57"/>
      <c r="G2" s="97"/>
      <c r="H2" s="394" t="s">
        <v>132</v>
      </c>
      <c r="I2" s="394"/>
      <c r="J2" s="394"/>
    </row>
    <row r="3" spans="1:12" s="58" customFormat="1" ht="14.25" customHeight="1">
      <c r="A3" s="59" t="s">
        <v>43</v>
      </c>
      <c r="B3" s="57"/>
      <c r="C3" s="57"/>
      <c r="G3" s="98"/>
      <c r="H3" s="390" t="s">
        <v>133</v>
      </c>
      <c r="I3" s="390"/>
      <c r="J3" s="390"/>
    </row>
    <row r="4" spans="1:12" s="58" customFormat="1" ht="14.25" customHeight="1">
      <c r="A4" s="60"/>
      <c r="B4" s="57"/>
      <c r="C4" s="57"/>
      <c r="G4" s="98"/>
      <c r="H4" s="390"/>
      <c r="I4" s="390"/>
      <c r="J4" s="390"/>
    </row>
    <row r="5" spans="1:12" ht="24" customHeight="1">
      <c r="A5" s="389" t="s">
        <v>100</v>
      </c>
      <c r="B5" s="389"/>
      <c r="C5" s="389"/>
      <c r="D5" s="389"/>
      <c r="E5" s="389"/>
      <c r="F5" s="389"/>
      <c r="G5" s="389"/>
      <c r="H5" s="389"/>
      <c r="I5" s="389"/>
      <c r="J5" s="389"/>
      <c r="L5" s="136" t="s">
        <v>169</v>
      </c>
    </row>
    <row r="6" spans="1:12" s="23" customFormat="1" ht="14.25" customHeight="1">
      <c r="A6" s="392" t="s">
        <v>0</v>
      </c>
      <c r="B6" s="392"/>
      <c r="C6" s="392"/>
      <c r="D6" s="392"/>
      <c r="E6" s="392"/>
      <c r="F6" s="392"/>
      <c r="G6" s="392"/>
      <c r="H6" s="392"/>
      <c r="I6" s="392"/>
      <c r="J6" s="392"/>
    </row>
    <row r="7" spans="1:12" s="23" customFormat="1" ht="14.25" customHeight="1">
      <c r="A7" s="392" t="s">
        <v>101</v>
      </c>
      <c r="B7" s="392"/>
      <c r="C7" s="392"/>
      <c r="D7" s="392"/>
      <c r="E7" s="392"/>
      <c r="F7" s="392"/>
      <c r="G7" s="392"/>
      <c r="H7" s="392"/>
      <c r="I7" s="392"/>
      <c r="J7" s="392"/>
    </row>
    <row r="8" spans="1:12" s="23" customFormat="1" ht="14.25" customHeight="1">
      <c r="D8" s="204" t="s">
        <v>144</v>
      </c>
      <c r="E8" s="393" t="s">
        <v>63</v>
      </c>
      <c r="F8" s="393"/>
      <c r="G8" s="393"/>
      <c r="H8" s="393"/>
    </row>
    <row r="9" spans="1:12" s="23" customFormat="1" ht="14.25" customHeight="1">
      <c r="A9" s="392" t="s">
        <v>1</v>
      </c>
      <c r="B9" s="392"/>
      <c r="C9" s="392"/>
      <c r="D9" s="392"/>
      <c r="E9" s="392"/>
      <c r="F9" s="392"/>
      <c r="G9" s="392"/>
      <c r="H9" s="392"/>
      <c r="I9" s="392"/>
      <c r="J9" s="392"/>
    </row>
    <row r="10" spans="1:12" s="23" customFormat="1" ht="6" customHeight="1">
      <c r="B10" s="24"/>
      <c r="C10" s="395"/>
      <c r="D10" s="395"/>
      <c r="E10" s="395"/>
      <c r="F10" s="395"/>
      <c r="G10" s="395"/>
      <c r="H10" s="395"/>
      <c r="I10" s="395"/>
      <c r="J10" s="395"/>
    </row>
    <row r="11" spans="1:12" s="23" customFormat="1" ht="18.75" customHeight="1">
      <c r="A11" s="357" t="s">
        <v>2</v>
      </c>
      <c r="B11" s="360" t="s">
        <v>3</v>
      </c>
      <c r="C11" s="361"/>
      <c r="D11" s="357" t="s">
        <v>4</v>
      </c>
      <c r="E11" s="357" t="s">
        <v>5</v>
      </c>
      <c r="F11" s="357" t="s">
        <v>102</v>
      </c>
      <c r="G11" s="360" t="s">
        <v>6</v>
      </c>
      <c r="H11" s="361"/>
      <c r="I11" s="360" t="s">
        <v>7</v>
      </c>
      <c r="J11" s="361"/>
    </row>
    <row r="12" spans="1:12" s="23" customFormat="1" ht="27.75" customHeight="1">
      <c r="A12" s="358"/>
      <c r="B12" s="203" t="s">
        <v>8</v>
      </c>
      <c r="C12" s="203" t="s">
        <v>9</v>
      </c>
      <c r="D12" s="358"/>
      <c r="E12" s="358"/>
      <c r="F12" s="358"/>
      <c r="G12" s="203" t="s">
        <v>10</v>
      </c>
      <c r="H12" s="203" t="s">
        <v>11</v>
      </c>
      <c r="I12" s="203" t="s">
        <v>10</v>
      </c>
      <c r="J12" s="203" t="s">
        <v>11</v>
      </c>
    </row>
    <row r="13" spans="1:12" s="23" customFormat="1" ht="11.25" customHeight="1">
      <c r="A13" s="25" t="s">
        <v>12</v>
      </c>
      <c r="B13" s="202" t="s">
        <v>13</v>
      </c>
      <c r="C13" s="25" t="s">
        <v>14</v>
      </c>
      <c r="D13" s="25" t="s">
        <v>15</v>
      </c>
      <c r="E13" s="25" t="s">
        <v>16</v>
      </c>
      <c r="F13" s="25">
        <v>1</v>
      </c>
      <c r="G13" s="25">
        <v>2</v>
      </c>
      <c r="H13" s="25">
        <v>3</v>
      </c>
      <c r="I13" s="25">
        <v>4</v>
      </c>
      <c r="J13" s="25">
        <v>5</v>
      </c>
    </row>
    <row r="14" spans="1:12" s="23" customFormat="1" ht="16.5" customHeight="1">
      <c r="A14" s="25"/>
      <c r="B14" s="25"/>
      <c r="C14" s="25"/>
      <c r="D14" s="205" t="s">
        <v>17</v>
      </c>
      <c r="E14" s="25"/>
      <c r="F14" s="206"/>
      <c r="G14" s="206"/>
      <c r="H14" s="206"/>
      <c r="I14" s="207">
        <f>VLOOKUP($E$8,'331'!$B$4:$D$80,2,0)</f>
        <v>0</v>
      </c>
      <c r="J14" s="207">
        <f>VLOOKUP($E$8,'331'!$B$4:$D$80,3,0)</f>
        <v>0</v>
      </c>
    </row>
    <row r="15" spans="1:12" s="212" customFormat="1" ht="16.5" customHeight="1">
      <c r="A15" s="208">
        <f ca="1">IF(ROWS($1:1)&gt;COUNT(Dong),"",OFFSET('331 - TH'!A$1,SMALL(Dong,ROWS($1:1)),))</f>
        <v>41648</v>
      </c>
      <c r="B15" s="208" t="str">
        <f ca="1">IF(ROWS($1:1)&gt;COUNT(Dong),"",OFFSET('331 - TH'!B$1,SMALL(Dong,ROWS($1:1)),))</f>
        <v>VL03</v>
      </c>
      <c r="C15" s="208">
        <f ca="1">IF(ROWS($1:1)&gt;COUNT(Dong),"",OFFSET('331 - TH'!C$1,SMALL(Dong,ROWS($1:1)),))</f>
        <v>41648</v>
      </c>
      <c r="D15" s="209" t="str">
        <f ca="1">IF(ROWS($1:1)&gt;COUNT(Dong),"",OFFSET('331 - TH'!D$1,SMALL(Dong,ROWS($1:1)),))</f>
        <v xml:space="preserve">Băng keo </v>
      </c>
      <c r="E15" s="210" t="str">
        <f ca="1">IF(ROWS($1:1)&gt;COUNT(Dong),"",OFFSET('331 - TH'!F$1,SMALL(Dong,ROWS($1:1)),))</f>
        <v>1522</v>
      </c>
      <c r="F15" s="211"/>
      <c r="G15" s="211">
        <f ca="1">IF(ROWS($1:1)&gt;COUNT(Dong),"",OFFSET('331 - TH'!G$1,SMALL(Dong,ROWS($1:1)),))</f>
        <v>0</v>
      </c>
      <c r="H15" s="211">
        <f ca="1">IF(ROWS($1:1)&gt;COUNT(Dong),"",OFFSET('331 - TH'!H$1,SMALL(Dong,ROWS($1:1)),))</f>
        <v>5100000</v>
      </c>
      <c r="I15" s="110">
        <f t="shared" ref="I15:I59" ca="1" si="0">IF(D15&lt;&gt;"",MAX(I14+G15-H15-J14,0),0)</f>
        <v>0</v>
      </c>
      <c r="J15" s="110">
        <f t="shared" ref="J15:J59" ca="1" si="1">IF(D15&lt;&gt;"",MAX(J14+H15-G15-I14,0),0)</f>
        <v>5100000</v>
      </c>
    </row>
    <row r="16" spans="1:12" s="213" customFormat="1" ht="16.5" customHeight="1">
      <c r="A16" s="208">
        <f ca="1">IF(ROWS($1:2)&gt;COUNT(Dong),"",OFFSET('331 - TH'!A$1,SMALL(Dong,ROWS($1:2)),))</f>
        <v>41648</v>
      </c>
      <c r="B16" s="208" t="str">
        <f ca="1">IF(ROWS($1:2)&gt;COUNT(Dong),"",OFFSET('331 - TH'!B$1,SMALL(Dong,ROWS($1:2)),))</f>
        <v>VL03</v>
      </c>
      <c r="C16" s="208">
        <f ca="1">IF(ROWS($1:2)&gt;COUNT(Dong),"",OFFSET('331 - TH'!C$1,SMALL(Dong,ROWS($1:2)),))</f>
        <v>41648</v>
      </c>
      <c r="D16" s="209" t="str">
        <f ca="1">IF(ROWS($1:2)&gt;COUNT(Dong),"",OFFSET('331 - TH'!D$1,SMALL(Dong,ROWS($1:2)),))</f>
        <v xml:space="preserve">VAT Băng keo </v>
      </c>
      <c r="E16" s="210" t="str">
        <f ca="1">IF(ROWS($1:2)&gt;COUNT(Dong),"",OFFSET('331 - TH'!F$1,SMALL(Dong,ROWS($1:2)),))</f>
        <v>1331</v>
      </c>
      <c r="F16" s="211"/>
      <c r="G16" s="211">
        <f ca="1">IF(ROWS($1:2)&gt;COUNT(Dong),"",OFFSET('331 - TH'!G$1,SMALL(Dong,ROWS($1:2)),))</f>
        <v>0</v>
      </c>
      <c r="H16" s="211">
        <f ca="1">IF(ROWS($1:2)&gt;COUNT(Dong),"",OFFSET('331 - TH'!H$1,SMALL(Dong,ROWS($1:2)),))</f>
        <v>510000</v>
      </c>
      <c r="I16" s="110">
        <f t="shared" ca="1" si="0"/>
        <v>0</v>
      </c>
      <c r="J16" s="110">
        <f t="shared" ca="1" si="1"/>
        <v>5610000</v>
      </c>
    </row>
    <row r="17" spans="1:10" s="212" customFormat="1" ht="16.5" customHeight="1">
      <c r="A17" s="208">
        <f ca="1">IF(ROWS($1:3)&gt;COUNT(Dong),"",OFFSET('331 - TH'!A$1,SMALL(Dong,ROWS($1:3)),))</f>
        <v>41648</v>
      </c>
      <c r="B17" s="208" t="str">
        <f ca="1">IF(ROWS($1:3)&gt;COUNT(Dong),"",OFFSET('331 - TH'!B$1,SMALL(Dong,ROWS($1:3)),))</f>
        <v>C08</v>
      </c>
      <c r="C17" s="208">
        <f ca="1">IF(ROWS($1:3)&gt;COUNT(Dong),"",OFFSET('331 - TH'!C$1,SMALL(Dong,ROWS($1:3)),))</f>
        <v>41648</v>
      </c>
      <c r="D17" s="209" t="str">
        <f ca="1">IF(ROWS($1:3)&gt;COUNT(Dong),"",OFFSET('331 - TH'!D$1,SMALL(Dong,ROWS($1:3)),))</f>
        <v>Thanh toán tiền băng keo - Thịnh Phước</v>
      </c>
      <c r="E17" s="210" t="str">
        <f ca="1">IF(ROWS($1:3)&gt;COUNT(Dong),"",OFFSET('331 - TH'!F$1,SMALL(Dong,ROWS($1:3)),))</f>
        <v>111</v>
      </c>
      <c r="F17" s="211"/>
      <c r="G17" s="211">
        <f ca="1">IF(ROWS($1:3)&gt;COUNT(Dong),"",OFFSET('331 - TH'!G$1,SMALL(Dong,ROWS($1:3)),))</f>
        <v>5610000</v>
      </c>
      <c r="H17" s="211">
        <f ca="1">IF(ROWS($1:3)&gt;COUNT(Dong),"",OFFSET('331 - TH'!H$1,SMALL(Dong,ROWS($1:3)),))</f>
        <v>0</v>
      </c>
      <c r="I17" s="110">
        <f t="shared" ref="I17:I43" ca="1" si="2">IF(D17&lt;&gt;"",MAX(I16+G17-H17-J16,0),0)</f>
        <v>0</v>
      </c>
      <c r="J17" s="110">
        <f t="shared" ref="J17:J43" ca="1" si="3">IF(D17&lt;&gt;"",MAX(J16+H17-G17-I16,0),0)</f>
        <v>0</v>
      </c>
    </row>
    <row r="18" spans="1:10" s="212" customFormat="1" ht="16.5" customHeight="1">
      <c r="A18" s="208">
        <f ca="1">IF(ROWS($1:4)&gt;COUNT(Dong),"",OFFSET('331 - TH'!A$1,SMALL(Dong,ROWS($1:4)),))</f>
        <v>41747</v>
      </c>
      <c r="B18" s="208" t="str">
        <f ca="1">IF(ROWS($1:4)&gt;COUNT(Dong),"",OFFSET('331 - TH'!B$1,SMALL(Dong,ROWS($1:4)),))</f>
        <v>VL01</v>
      </c>
      <c r="C18" s="208">
        <f ca="1">IF(ROWS($1:4)&gt;COUNT(Dong),"",OFFSET('331 - TH'!C$1,SMALL(Dong,ROWS($1:4)),))</f>
        <v>41747</v>
      </c>
      <c r="D18" s="209" t="str">
        <f ca="1">IF(ROWS($1:4)&gt;COUNT(Dong),"",OFFSET('331 - TH'!D$1,SMALL(Dong,ROWS($1:4)),))</f>
        <v xml:space="preserve">Băng keo </v>
      </c>
      <c r="E18" s="210" t="str">
        <f ca="1">IF(ROWS($1:4)&gt;COUNT(Dong),"",OFFSET('331 - TH'!F$1,SMALL(Dong,ROWS($1:4)),))</f>
        <v>1522</v>
      </c>
      <c r="F18" s="211"/>
      <c r="G18" s="211">
        <f ca="1">IF(ROWS($1:4)&gt;COUNT(Dong),"",OFFSET('331 - TH'!G$1,SMALL(Dong,ROWS($1:4)),))</f>
        <v>0</v>
      </c>
      <c r="H18" s="211">
        <f ca="1">IF(ROWS($1:4)&gt;COUNT(Dong),"",OFFSET('331 - TH'!H$1,SMALL(Dong,ROWS($1:4)),))</f>
        <v>5220000</v>
      </c>
      <c r="I18" s="110">
        <f t="shared" ca="1" si="2"/>
        <v>0</v>
      </c>
      <c r="J18" s="110">
        <f t="shared" ca="1" si="3"/>
        <v>5220000</v>
      </c>
    </row>
    <row r="19" spans="1:10" s="212" customFormat="1" ht="16.5" customHeight="1">
      <c r="A19" s="208">
        <f ca="1">IF(ROWS($1:5)&gt;COUNT(Dong),"",OFFSET('331 - TH'!A$1,SMALL(Dong,ROWS($1:5)),))</f>
        <v>41747</v>
      </c>
      <c r="B19" s="208" t="str">
        <f ca="1">IF(ROWS($1:5)&gt;COUNT(Dong),"",OFFSET('331 - TH'!B$1,SMALL(Dong,ROWS($1:5)),))</f>
        <v>VL01</v>
      </c>
      <c r="C19" s="208">
        <f ca="1">IF(ROWS($1:5)&gt;COUNT(Dong),"",OFFSET('331 - TH'!C$1,SMALL(Dong,ROWS($1:5)),))</f>
        <v>41747</v>
      </c>
      <c r="D19" s="209" t="str">
        <f ca="1">IF(ROWS($1:5)&gt;COUNT(Dong),"",OFFSET('331 - TH'!D$1,SMALL(Dong,ROWS($1:5)),))</f>
        <v xml:space="preserve">VAT Băng keo </v>
      </c>
      <c r="E19" s="210" t="str">
        <f ca="1">IF(ROWS($1:5)&gt;COUNT(Dong),"",OFFSET('331 - TH'!F$1,SMALL(Dong,ROWS($1:5)),))</f>
        <v>1331</v>
      </c>
      <c r="F19" s="211"/>
      <c r="G19" s="211">
        <f ca="1">IF(ROWS($1:5)&gt;COUNT(Dong),"",OFFSET('331 - TH'!G$1,SMALL(Dong,ROWS($1:5)),))</f>
        <v>0</v>
      </c>
      <c r="H19" s="211">
        <f ca="1">IF(ROWS($1:5)&gt;COUNT(Dong),"",OFFSET('331 - TH'!H$1,SMALL(Dong,ROWS($1:5)),))</f>
        <v>522000</v>
      </c>
      <c r="I19" s="110">
        <f t="shared" ca="1" si="2"/>
        <v>0</v>
      </c>
      <c r="J19" s="110">
        <f t="shared" ca="1" si="3"/>
        <v>5742000</v>
      </c>
    </row>
    <row r="20" spans="1:10" s="214" customFormat="1" ht="16.5" customHeight="1">
      <c r="A20" s="208">
        <f ca="1">IF(ROWS($1:6)&gt;COUNT(Dong),"",OFFSET('331 - TH'!A$1,SMALL(Dong,ROWS($1:6)),))</f>
        <v>41747</v>
      </c>
      <c r="B20" s="208" t="str">
        <f ca="1">IF(ROWS($1:6)&gt;COUNT(Dong),"",OFFSET('331 - TH'!B$1,SMALL(Dong,ROWS($1:6)),))</f>
        <v>C26</v>
      </c>
      <c r="C20" s="208">
        <f ca="1">IF(ROWS($1:6)&gt;COUNT(Dong),"",OFFSET('331 - TH'!C$1,SMALL(Dong,ROWS($1:6)),))</f>
        <v>41747</v>
      </c>
      <c r="D20" s="209" t="str">
        <f ca="1">IF(ROWS($1:6)&gt;COUNT(Dong),"",OFFSET('331 - TH'!D$1,SMALL(Dong,ROWS($1:6)),))</f>
        <v>Thanh toán tiền băng keo - Thịnh Phước</v>
      </c>
      <c r="E20" s="210" t="str">
        <f ca="1">IF(ROWS($1:6)&gt;COUNT(Dong),"",OFFSET('331 - TH'!F$1,SMALL(Dong,ROWS($1:6)),))</f>
        <v>111</v>
      </c>
      <c r="F20" s="211"/>
      <c r="G20" s="211">
        <f ca="1">IF(ROWS($1:6)&gt;COUNT(Dong),"",OFFSET('331 - TH'!G$1,SMALL(Dong,ROWS($1:6)),))</f>
        <v>5742000</v>
      </c>
      <c r="H20" s="211">
        <f ca="1">IF(ROWS($1:6)&gt;COUNT(Dong),"",OFFSET('331 - TH'!H$1,SMALL(Dong,ROWS($1:6)),))</f>
        <v>0</v>
      </c>
      <c r="I20" s="110">
        <f t="shared" ca="1" si="2"/>
        <v>0</v>
      </c>
      <c r="J20" s="110">
        <f t="shared" ca="1" si="3"/>
        <v>0</v>
      </c>
    </row>
    <row r="21" spans="1:10" s="214" customFormat="1" ht="16.5" customHeight="1">
      <c r="A21" s="208">
        <f ca="1">IF(ROWS($1:7)&gt;COUNT(Dong),"",OFFSET('331 - TH'!A$1,SMALL(Dong,ROWS($1:7)),))</f>
        <v>41852</v>
      </c>
      <c r="B21" s="208" t="str">
        <f ca="1">IF(ROWS($1:7)&gt;COUNT(Dong),"",OFFSET('331 - TH'!B$1,SMALL(Dong,ROWS($1:7)),))</f>
        <v>VL01</v>
      </c>
      <c r="C21" s="208">
        <f ca="1">IF(ROWS($1:7)&gt;COUNT(Dong),"",OFFSET('331 - TH'!C$1,SMALL(Dong,ROWS($1:7)),))</f>
        <v>41852</v>
      </c>
      <c r="D21" s="209" t="str">
        <f ca="1">IF(ROWS($1:7)&gt;COUNT(Dong),"",OFFSET('331 - TH'!D$1,SMALL(Dong,ROWS($1:7)),))</f>
        <v xml:space="preserve">Băng keo </v>
      </c>
      <c r="E21" s="210" t="str">
        <f ca="1">IF(ROWS($1:7)&gt;COUNT(Dong),"",OFFSET('331 - TH'!F$1,SMALL(Dong,ROWS($1:7)),))</f>
        <v>1522</v>
      </c>
      <c r="F21" s="211"/>
      <c r="G21" s="211">
        <f ca="1">IF(ROWS($1:7)&gt;COUNT(Dong),"",OFFSET('331 - TH'!G$1,SMALL(Dong,ROWS($1:7)),))</f>
        <v>0</v>
      </c>
      <c r="H21" s="211">
        <f ca="1">IF(ROWS($1:7)&gt;COUNT(Dong),"",OFFSET('331 - TH'!H$1,SMALL(Dong,ROWS($1:7)),))</f>
        <v>5220000</v>
      </c>
      <c r="I21" s="110">
        <f t="shared" ca="1" si="2"/>
        <v>0</v>
      </c>
      <c r="J21" s="110">
        <f t="shared" ca="1" si="3"/>
        <v>5220000</v>
      </c>
    </row>
    <row r="22" spans="1:10" s="214" customFormat="1" ht="16.5" customHeight="1">
      <c r="A22" s="208">
        <f ca="1">IF(ROWS($1:8)&gt;COUNT(Dong),"",OFFSET('331 - TH'!A$1,SMALL(Dong,ROWS($1:8)),))</f>
        <v>41852</v>
      </c>
      <c r="B22" s="208" t="str">
        <f ca="1">IF(ROWS($1:8)&gt;COUNT(Dong),"",OFFSET('331 - TH'!B$1,SMALL(Dong,ROWS($1:8)),))</f>
        <v>VL01</v>
      </c>
      <c r="C22" s="208">
        <f ca="1">IF(ROWS($1:8)&gt;COUNT(Dong),"",OFFSET('331 - TH'!C$1,SMALL(Dong,ROWS($1:8)),))</f>
        <v>41852</v>
      </c>
      <c r="D22" s="209" t="str">
        <f ca="1">IF(ROWS($1:8)&gt;COUNT(Dong),"",OFFSET('331 - TH'!D$1,SMALL(Dong,ROWS($1:8)),))</f>
        <v xml:space="preserve">VAT Băng keo </v>
      </c>
      <c r="E22" s="210" t="str">
        <f ca="1">IF(ROWS($1:8)&gt;COUNT(Dong),"",OFFSET('331 - TH'!F$1,SMALL(Dong,ROWS($1:8)),))</f>
        <v>1331</v>
      </c>
      <c r="F22" s="211"/>
      <c r="G22" s="211">
        <f ca="1">IF(ROWS($1:8)&gt;COUNT(Dong),"",OFFSET('331 - TH'!G$1,SMALL(Dong,ROWS($1:8)),))</f>
        <v>0</v>
      </c>
      <c r="H22" s="211">
        <f ca="1">IF(ROWS($1:8)&gt;COUNT(Dong),"",OFFSET('331 - TH'!H$1,SMALL(Dong,ROWS($1:8)),))</f>
        <v>522000</v>
      </c>
      <c r="I22" s="110">
        <f t="shared" ca="1" si="2"/>
        <v>0</v>
      </c>
      <c r="J22" s="110">
        <f t="shared" ca="1" si="3"/>
        <v>5742000</v>
      </c>
    </row>
    <row r="23" spans="1:10" s="214" customFormat="1" ht="16.5" customHeight="1">
      <c r="A23" s="208">
        <f ca="1">IF(ROWS($1:9)&gt;COUNT(Dong),"",OFFSET('331 - TH'!A$1,SMALL(Dong,ROWS($1:9)),))</f>
        <v>41852</v>
      </c>
      <c r="B23" s="208" t="str">
        <f ca="1">IF(ROWS($1:9)&gt;COUNT(Dong),"",OFFSET('331 - TH'!B$1,SMALL(Dong,ROWS($1:9)),))</f>
        <v>C04</v>
      </c>
      <c r="C23" s="208">
        <f ca="1">IF(ROWS($1:9)&gt;COUNT(Dong),"",OFFSET('331 - TH'!C$1,SMALL(Dong,ROWS($1:9)),))</f>
        <v>41852</v>
      </c>
      <c r="D23" s="209" t="str">
        <f ca="1">IF(ROWS($1:9)&gt;COUNT(Dong),"",OFFSET('331 - TH'!D$1,SMALL(Dong,ROWS($1:9)),))</f>
        <v>Thanh toán tiền băng keo - Thịnh Phước</v>
      </c>
      <c r="E23" s="210" t="str">
        <f ca="1">IF(ROWS($1:9)&gt;COUNT(Dong),"",OFFSET('331 - TH'!F$1,SMALL(Dong,ROWS($1:9)),))</f>
        <v>111</v>
      </c>
      <c r="F23" s="211"/>
      <c r="G23" s="211">
        <f ca="1">IF(ROWS($1:9)&gt;COUNT(Dong),"",OFFSET('331 - TH'!G$1,SMALL(Dong,ROWS($1:9)),))</f>
        <v>5742000</v>
      </c>
      <c r="H23" s="211">
        <f ca="1">IF(ROWS($1:9)&gt;COUNT(Dong),"",OFFSET('331 - TH'!H$1,SMALL(Dong,ROWS($1:9)),))</f>
        <v>0</v>
      </c>
      <c r="I23" s="110">
        <f t="shared" ca="1" si="2"/>
        <v>0</v>
      </c>
      <c r="J23" s="110">
        <f t="shared" ca="1" si="3"/>
        <v>0</v>
      </c>
    </row>
    <row r="24" spans="1:10" s="214" customFormat="1" ht="16.5" customHeight="1">
      <c r="A24" s="208">
        <f ca="1">IF(ROWS($1:10)&gt;COUNT(Dong),"",OFFSET('331 - TH'!A$1,SMALL(Dong,ROWS($1:10)),))</f>
        <v>41937</v>
      </c>
      <c r="B24" s="208" t="str">
        <f ca="1">IF(ROWS($1:10)&gt;COUNT(Dong),"",OFFSET('331 - TH'!B$1,SMALL(Dong,ROWS($1:10)),))</f>
        <v>N08/VL</v>
      </c>
      <c r="C24" s="208">
        <f ca="1">IF(ROWS($1:10)&gt;COUNT(Dong),"",OFFSET('331 - TH'!C$1,SMALL(Dong,ROWS($1:10)),))</f>
        <v>41937</v>
      </c>
      <c r="D24" s="209" t="str">
        <f ca="1">IF(ROWS($1:10)&gt;COUNT(Dong),"",OFFSET('331 - TH'!D$1,SMALL(Dong,ROWS($1:10)),))</f>
        <v xml:space="preserve">Băng keo </v>
      </c>
      <c r="E24" s="210" t="str">
        <f ca="1">IF(ROWS($1:10)&gt;COUNT(Dong),"",OFFSET('331 - TH'!F$1,SMALL(Dong,ROWS($1:10)),))</f>
        <v>1522</v>
      </c>
      <c r="F24" s="211"/>
      <c r="G24" s="211">
        <f ca="1">IF(ROWS($1:10)&gt;COUNT(Dong),"",OFFSET('331 - TH'!G$1,SMALL(Dong,ROWS($1:10)),))</f>
        <v>0</v>
      </c>
      <c r="H24" s="211">
        <f ca="1">IF(ROWS($1:10)&gt;COUNT(Dong),"",OFFSET('331 - TH'!H$1,SMALL(Dong,ROWS($1:10)),))</f>
        <v>5220000</v>
      </c>
      <c r="I24" s="110">
        <f t="shared" ca="1" si="2"/>
        <v>0</v>
      </c>
      <c r="J24" s="110">
        <f t="shared" ca="1" si="3"/>
        <v>5220000</v>
      </c>
    </row>
    <row r="25" spans="1:10" s="214" customFormat="1" ht="16.5" customHeight="1">
      <c r="A25" s="208">
        <f ca="1">IF(ROWS($1:11)&gt;COUNT(Dong),"",OFFSET('331 - TH'!A$1,SMALL(Dong,ROWS($1:11)),))</f>
        <v>41937</v>
      </c>
      <c r="B25" s="208" t="str">
        <f ca="1">IF(ROWS($1:11)&gt;COUNT(Dong),"",OFFSET('331 - TH'!B$1,SMALL(Dong,ROWS($1:11)),))</f>
        <v>N08/VL</v>
      </c>
      <c r="C25" s="208">
        <f ca="1">IF(ROWS($1:11)&gt;COUNT(Dong),"",OFFSET('331 - TH'!C$1,SMALL(Dong,ROWS($1:11)),))</f>
        <v>41937</v>
      </c>
      <c r="D25" s="209" t="str">
        <f ca="1">IF(ROWS($1:11)&gt;COUNT(Dong),"",OFFSET('331 - TH'!D$1,SMALL(Dong,ROWS($1:11)),))</f>
        <v xml:space="preserve">VAT Băng keo </v>
      </c>
      <c r="E25" s="210" t="str">
        <f ca="1">IF(ROWS($1:11)&gt;COUNT(Dong),"",OFFSET('331 - TH'!F$1,SMALL(Dong,ROWS($1:11)),))</f>
        <v>1331</v>
      </c>
      <c r="F25" s="211"/>
      <c r="G25" s="211">
        <f ca="1">IF(ROWS($1:11)&gt;COUNT(Dong),"",OFFSET('331 - TH'!G$1,SMALL(Dong,ROWS($1:11)),))</f>
        <v>0</v>
      </c>
      <c r="H25" s="211">
        <f ca="1">IF(ROWS($1:11)&gt;COUNT(Dong),"",OFFSET('331 - TH'!H$1,SMALL(Dong,ROWS($1:11)),))</f>
        <v>522000</v>
      </c>
      <c r="I25" s="110">
        <f t="shared" ca="1" si="2"/>
        <v>0</v>
      </c>
      <c r="J25" s="110">
        <f t="shared" ca="1" si="3"/>
        <v>5742000</v>
      </c>
    </row>
    <row r="26" spans="1:10" s="214" customFormat="1" ht="16.5" customHeight="1">
      <c r="A26" s="208">
        <f ca="1">IF(ROWS($1:12)&gt;COUNT(Dong),"",OFFSET('331 - TH'!A$1,SMALL(Dong,ROWS($1:12)),))</f>
        <v>41937</v>
      </c>
      <c r="B26" s="208" t="str">
        <f ca="1">IF(ROWS($1:12)&gt;COUNT(Dong),"",OFFSET('331 - TH'!B$1,SMALL(Dong,ROWS($1:12)),))</f>
        <v>C26</v>
      </c>
      <c r="C26" s="208">
        <f ca="1">IF(ROWS($1:12)&gt;COUNT(Dong),"",OFFSET('331 - TH'!C$1,SMALL(Dong,ROWS($1:12)),))</f>
        <v>41937</v>
      </c>
      <c r="D26" s="209" t="str">
        <f ca="1">IF(ROWS($1:12)&gt;COUNT(Dong),"",OFFSET('331 - TH'!D$1,SMALL(Dong,ROWS($1:12)),))</f>
        <v>Thanh toán tiền băng keo - Thịnh Phước</v>
      </c>
      <c r="E26" s="210" t="str">
        <f ca="1">IF(ROWS($1:12)&gt;COUNT(Dong),"",OFFSET('331 - TH'!F$1,SMALL(Dong,ROWS($1:12)),))</f>
        <v>111</v>
      </c>
      <c r="F26" s="211"/>
      <c r="G26" s="211">
        <f ca="1">IF(ROWS($1:12)&gt;COUNT(Dong),"",OFFSET('331 - TH'!G$1,SMALL(Dong,ROWS($1:12)),))</f>
        <v>5742000</v>
      </c>
      <c r="H26" s="211">
        <f ca="1">IF(ROWS($1:12)&gt;COUNT(Dong),"",OFFSET('331 - TH'!H$1,SMALL(Dong,ROWS($1:12)),))</f>
        <v>0</v>
      </c>
      <c r="I26" s="110">
        <f t="shared" ca="1" si="2"/>
        <v>0</v>
      </c>
      <c r="J26" s="110">
        <f t="shared" ca="1" si="3"/>
        <v>0</v>
      </c>
    </row>
    <row r="27" spans="1:10" s="214" customFormat="1" ht="16.5" customHeight="1">
      <c r="A27" s="208">
        <f ca="1">IF(ROWS($1:13)&gt;COUNT(Dong),"",OFFSET('331 - TH'!A$1,SMALL(Dong,ROWS($1:13)),))</f>
        <v>42003</v>
      </c>
      <c r="B27" s="208" t="str">
        <f ca="1">IF(ROWS($1:13)&gt;COUNT(Dong),"",OFFSET('331 - TH'!B$1,SMALL(Dong,ROWS($1:13)),))</f>
        <v>N14/VL</v>
      </c>
      <c r="C27" s="208">
        <f ca="1">IF(ROWS($1:13)&gt;COUNT(Dong),"",OFFSET('331 - TH'!C$1,SMALL(Dong,ROWS($1:13)),))</f>
        <v>42003</v>
      </c>
      <c r="D27" s="209" t="str">
        <f ca="1">IF(ROWS($1:13)&gt;COUNT(Dong),"",OFFSET('331 - TH'!D$1,SMALL(Dong,ROWS($1:13)),))</f>
        <v xml:space="preserve">Băng keo </v>
      </c>
      <c r="E27" s="210" t="str">
        <f ca="1">IF(ROWS($1:13)&gt;COUNT(Dong),"",OFFSET('331 - TH'!F$1,SMALL(Dong,ROWS($1:13)),))</f>
        <v>1522</v>
      </c>
      <c r="F27" s="211"/>
      <c r="G27" s="211">
        <f ca="1">IF(ROWS($1:13)&gt;COUNT(Dong),"",OFFSET('331 - TH'!G$1,SMALL(Dong,ROWS($1:13)),))</f>
        <v>0</v>
      </c>
      <c r="H27" s="211">
        <f ca="1">IF(ROWS($1:13)&gt;COUNT(Dong),"",OFFSET('331 - TH'!H$1,SMALL(Dong,ROWS($1:13)),))</f>
        <v>5220000</v>
      </c>
      <c r="I27" s="110">
        <f t="shared" ref="I27:I28" ca="1" si="4">IF(D27&lt;&gt;"",MAX(I26+G27-H27-J26,0),0)</f>
        <v>0</v>
      </c>
      <c r="J27" s="110">
        <f t="shared" ref="J27:J28" ca="1" si="5">IF(D27&lt;&gt;"",MAX(J26+H27-G27-I26,0),0)</f>
        <v>5220000</v>
      </c>
    </row>
    <row r="28" spans="1:10" s="214" customFormat="1" ht="16.5" customHeight="1">
      <c r="A28" s="208">
        <f ca="1">IF(ROWS($1:14)&gt;COUNT(Dong),"",OFFSET('331 - TH'!A$1,SMALL(Dong,ROWS($1:14)),))</f>
        <v>42003</v>
      </c>
      <c r="B28" s="208" t="str">
        <f ca="1">IF(ROWS($1:14)&gt;COUNT(Dong),"",OFFSET('331 - TH'!B$1,SMALL(Dong,ROWS($1:14)),))</f>
        <v>N14/VL</v>
      </c>
      <c r="C28" s="208">
        <f ca="1">IF(ROWS($1:14)&gt;COUNT(Dong),"",OFFSET('331 - TH'!C$1,SMALL(Dong,ROWS($1:14)),))</f>
        <v>42003</v>
      </c>
      <c r="D28" s="209" t="str">
        <f ca="1">IF(ROWS($1:14)&gt;COUNT(Dong),"",OFFSET('331 - TH'!D$1,SMALL(Dong,ROWS($1:14)),))</f>
        <v xml:space="preserve">VAT Băng keo </v>
      </c>
      <c r="E28" s="210" t="str">
        <f ca="1">IF(ROWS($1:14)&gt;COUNT(Dong),"",OFFSET('331 - TH'!F$1,SMALL(Dong,ROWS($1:14)),))</f>
        <v>1331</v>
      </c>
      <c r="F28" s="211"/>
      <c r="G28" s="211">
        <f ca="1">IF(ROWS($1:14)&gt;COUNT(Dong),"",OFFSET('331 - TH'!G$1,SMALL(Dong,ROWS($1:14)),))</f>
        <v>0</v>
      </c>
      <c r="H28" s="211">
        <f ca="1">IF(ROWS($1:14)&gt;COUNT(Dong),"",OFFSET('331 - TH'!H$1,SMALL(Dong,ROWS($1:14)),))</f>
        <v>522000</v>
      </c>
      <c r="I28" s="110">
        <f t="shared" ca="1" si="4"/>
        <v>0</v>
      </c>
      <c r="J28" s="110">
        <f t="shared" ca="1" si="5"/>
        <v>5742000</v>
      </c>
    </row>
    <row r="29" spans="1:10" s="214" customFormat="1" ht="16.5" customHeight="1">
      <c r="A29" s="208">
        <f ca="1">IF(ROWS($1:15)&gt;COUNT(Dong),"",OFFSET('331 - TH'!A$1,SMALL(Dong,ROWS($1:15)),))</f>
        <v>42003</v>
      </c>
      <c r="B29" s="208" t="str">
        <f ca="1">IF(ROWS($1:15)&gt;COUNT(Dong),"",OFFSET('331 - TH'!B$1,SMALL(Dong,ROWS($1:15)),))</f>
        <v>C56</v>
      </c>
      <c r="C29" s="208">
        <f ca="1">IF(ROWS($1:15)&gt;COUNT(Dong),"",OFFSET('331 - TH'!C$1,SMALL(Dong,ROWS($1:15)),))</f>
        <v>42003</v>
      </c>
      <c r="D29" s="209" t="str">
        <f ca="1">IF(ROWS($1:15)&gt;COUNT(Dong),"",OFFSET('331 - TH'!D$1,SMALL(Dong,ROWS($1:15)),))</f>
        <v>Thanh toán tiền băng keo - Thịnh Phước</v>
      </c>
      <c r="E29" s="210" t="str">
        <f ca="1">IF(ROWS($1:15)&gt;COUNT(Dong),"",OFFSET('331 - TH'!F$1,SMALL(Dong,ROWS($1:15)),))</f>
        <v>111</v>
      </c>
      <c r="F29" s="211"/>
      <c r="G29" s="211">
        <f ca="1">IF(ROWS($1:15)&gt;COUNT(Dong),"",OFFSET('331 - TH'!G$1,SMALL(Dong,ROWS($1:15)),))</f>
        <v>5742000</v>
      </c>
      <c r="H29" s="211">
        <f ca="1">IF(ROWS($1:15)&gt;COUNT(Dong),"",OFFSET('331 - TH'!H$1,SMALL(Dong,ROWS($1:15)),))</f>
        <v>0</v>
      </c>
      <c r="I29" s="110">
        <f t="shared" ca="1" si="2"/>
        <v>0</v>
      </c>
      <c r="J29" s="110">
        <f t="shared" ca="1" si="3"/>
        <v>0</v>
      </c>
    </row>
    <row r="30" spans="1:10" s="214" customFormat="1" ht="16.5" customHeight="1">
      <c r="A30" s="208" t="str">
        <f ca="1">IF(ROWS($1:16)&gt;COUNT(Dong),"",OFFSET('331 - TH'!A$1,SMALL(Dong,ROWS($1:16)),))</f>
        <v/>
      </c>
      <c r="B30" s="208" t="str">
        <f ca="1">IF(ROWS($1:16)&gt;COUNT(Dong),"",OFFSET('331 - TH'!B$1,SMALL(Dong,ROWS($1:16)),))</f>
        <v/>
      </c>
      <c r="C30" s="208" t="str">
        <f ca="1">IF(ROWS($1:16)&gt;COUNT(Dong),"",OFFSET('331 - TH'!C$1,SMALL(Dong,ROWS($1:16)),))</f>
        <v/>
      </c>
      <c r="D30" s="209" t="str">
        <f ca="1">IF(ROWS($1:16)&gt;COUNT(Dong),"",OFFSET('331 - TH'!D$1,SMALL(Dong,ROWS($1:16)),))</f>
        <v/>
      </c>
      <c r="E30" s="210" t="str">
        <f ca="1">IF(ROWS($1:16)&gt;COUNT(Dong),"",OFFSET('331 - TH'!F$1,SMALL(Dong,ROWS($1:16)),))</f>
        <v/>
      </c>
      <c r="F30" s="211"/>
      <c r="G30" s="211" t="str">
        <f ca="1">IF(ROWS($1:16)&gt;COUNT(Dong),"",OFFSET('331 - TH'!G$1,SMALL(Dong,ROWS($1:16)),))</f>
        <v/>
      </c>
      <c r="H30" s="211" t="str">
        <f ca="1">IF(ROWS($1:16)&gt;COUNT(Dong),"",OFFSET('331 - TH'!H$1,SMALL(Dong,ROWS($1:16)),))</f>
        <v/>
      </c>
      <c r="I30" s="110">
        <f t="shared" ca="1" si="2"/>
        <v>0</v>
      </c>
      <c r="J30" s="110">
        <f t="shared" ca="1" si="3"/>
        <v>0</v>
      </c>
    </row>
    <row r="31" spans="1:10" s="214" customFormat="1" ht="16.5" customHeight="1">
      <c r="A31" s="208" t="str">
        <f ca="1">IF(ROWS($1:17)&gt;COUNT(Dong),"",OFFSET('331 - TH'!A$1,SMALL(Dong,ROWS($1:17)),))</f>
        <v/>
      </c>
      <c r="B31" s="208" t="str">
        <f ca="1">IF(ROWS($1:17)&gt;COUNT(Dong),"",OFFSET('331 - TH'!B$1,SMALL(Dong,ROWS($1:17)),))</f>
        <v/>
      </c>
      <c r="C31" s="208" t="str">
        <f ca="1">IF(ROWS($1:17)&gt;COUNT(Dong),"",OFFSET('331 - TH'!C$1,SMALL(Dong,ROWS($1:17)),))</f>
        <v/>
      </c>
      <c r="D31" s="209" t="str">
        <f ca="1">IF(ROWS($1:17)&gt;COUNT(Dong),"",OFFSET('331 - TH'!D$1,SMALL(Dong,ROWS($1:17)),))</f>
        <v/>
      </c>
      <c r="E31" s="210" t="str">
        <f ca="1">IF(ROWS($1:17)&gt;COUNT(Dong),"",OFFSET('331 - TH'!F$1,SMALL(Dong,ROWS($1:17)),))</f>
        <v/>
      </c>
      <c r="F31" s="211"/>
      <c r="G31" s="211" t="str">
        <f ca="1">IF(ROWS($1:17)&gt;COUNT(Dong),"",OFFSET('331 - TH'!G$1,SMALL(Dong,ROWS($1:17)),))</f>
        <v/>
      </c>
      <c r="H31" s="211" t="str">
        <f ca="1">IF(ROWS($1:17)&gt;COUNT(Dong),"",OFFSET('331 - TH'!H$1,SMALL(Dong,ROWS($1:17)),))</f>
        <v/>
      </c>
      <c r="I31" s="110">
        <f t="shared" ca="1" si="2"/>
        <v>0</v>
      </c>
      <c r="J31" s="110">
        <f t="shared" ca="1" si="3"/>
        <v>0</v>
      </c>
    </row>
    <row r="32" spans="1:10" s="214" customFormat="1" ht="16.5" customHeight="1">
      <c r="A32" s="208" t="str">
        <f ca="1">IF(ROWS($1:18)&gt;COUNT(Dong),"",OFFSET('331 - TH'!A$1,SMALL(Dong,ROWS($1:18)),))</f>
        <v/>
      </c>
      <c r="B32" s="208" t="str">
        <f ca="1">IF(ROWS($1:18)&gt;COUNT(Dong),"",OFFSET('331 - TH'!B$1,SMALL(Dong,ROWS($1:18)),))</f>
        <v/>
      </c>
      <c r="C32" s="208" t="str">
        <f ca="1">IF(ROWS($1:18)&gt;COUNT(Dong),"",OFFSET('331 - TH'!C$1,SMALL(Dong,ROWS($1:18)),))</f>
        <v/>
      </c>
      <c r="D32" s="209" t="str">
        <f ca="1">IF(ROWS($1:18)&gt;COUNT(Dong),"",OFFSET('331 - TH'!D$1,SMALL(Dong,ROWS($1:18)),))</f>
        <v/>
      </c>
      <c r="E32" s="210" t="str">
        <f ca="1">IF(ROWS($1:18)&gt;COUNT(Dong),"",OFFSET('331 - TH'!F$1,SMALL(Dong,ROWS($1:18)),))</f>
        <v/>
      </c>
      <c r="F32" s="211"/>
      <c r="G32" s="211" t="str">
        <f ca="1">IF(ROWS($1:18)&gt;COUNT(Dong),"",OFFSET('331 - TH'!G$1,SMALL(Dong,ROWS($1:18)),))</f>
        <v/>
      </c>
      <c r="H32" s="211" t="str">
        <f ca="1">IF(ROWS($1:18)&gt;COUNT(Dong),"",OFFSET('331 - TH'!H$1,SMALL(Dong,ROWS($1:18)),))</f>
        <v/>
      </c>
      <c r="I32" s="110">
        <f t="shared" ca="1" si="2"/>
        <v>0</v>
      </c>
      <c r="J32" s="110">
        <f t="shared" ca="1" si="3"/>
        <v>0</v>
      </c>
    </row>
    <row r="33" spans="1:10" s="214" customFormat="1" ht="16.5" customHeight="1">
      <c r="A33" s="208" t="str">
        <f ca="1">IF(ROWS($1:19)&gt;COUNT(Dong),"",OFFSET('331 - TH'!A$1,SMALL(Dong,ROWS($1:19)),))</f>
        <v/>
      </c>
      <c r="B33" s="208" t="str">
        <f ca="1">IF(ROWS($1:19)&gt;COUNT(Dong),"",OFFSET('331 - TH'!B$1,SMALL(Dong,ROWS($1:19)),))</f>
        <v/>
      </c>
      <c r="C33" s="208" t="str">
        <f ca="1">IF(ROWS($1:19)&gt;COUNT(Dong),"",OFFSET('331 - TH'!C$1,SMALL(Dong,ROWS($1:19)),))</f>
        <v/>
      </c>
      <c r="D33" s="209" t="str">
        <f ca="1">IF(ROWS($1:19)&gt;COUNT(Dong),"",OFFSET('331 - TH'!D$1,SMALL(Dong,ROWS($1:19)),))</f>
        <v/>
      </c>
      <c r="E33" s="210" t="str">
        <f ca="1">IF(ROWS($1:19)&gt;COUNT(Dong),"",OFFSET('331 - TH'!F$1,SMALL(Dong,ROWS($1:19)),))</f>
        <v/>
      </c>
      <c r="F33" s="211"/>
      <c r="G33" s="211" t="str">
        <f ca="1">IF(ROWS($1:19)&gt;COUNT(Dong),"",OFFSET('331 - TH'!G$1,SMALL(Dong,ROWS($1:19)),))</f>
        <v/>
      </c>
      <c r="H33" s="211" t="str">
        <f ca="1">IF(ROWS($1:19)&gt;COUNT(Dong),"",OFFSET('331 - TH'!H$1,SMALL(Dong,ROWS($1:19)),))</f>
        <v/>
      </c>
      <c r="I33" s="110">
        <f t="shared" ca="1" si="2"/>
        <v>0</v>
      </c>
      <c r="J33" s="110">
        <f t="shared" ca="1" si="3"/>
        <v>0</v>
      </c>
    </row>
    <row r="34" spans="1:10" s="214" customFormat="1" ht="16.5" customHeight="1">
      <c r="A34" s="208" t="str">
        <f ca="1">IF(ROWS($1:20)&gt;COUNT(Dong),"",OFFSET('331 - TH'!A$1,SMALL(Dong,ROWS($1:20)),))</f>
        <v/>
      </c>
      <c r="B34" s="208" t="str">
        <f ca="1">IF(ROWS($1:20)&gt;COUNT(Dong),"",OFFSET('331 - TH'!B$1,SMALL(Dong,ROWS($1:20)),))</f>
        <v/>
      </c>
      <c r="C34" s="208" t="str">
        <f ca="1">IF(ROWS($1:20)&gt;COUNT(Dong),"",OFFSET('331 - TH'!C$1,SMALL(Dong,ROWS($1:20)),))</f>
        <v/>
      </c>
      <c r="D34" s="209" t="str">
        <f ca="1">IF(ROWS($1:20)&gt;COUNT(Dong),"",OFFSET('331 - TH'!D$1,SMALL(Dong,ROWS($1:20)),))</f>
        <v/>
      </c>
      <c r="E34" s="210" t="str">
        <f ca="1">IF(ROWS($1:20)&gt;COUNT(Dong),"",OFFSET('331 - TH'!F$1,SMALL(Dong,ROWS($1:20)),))</f>
        <v/>
      </c>
      <c r="F34" s="211"/>
      <c r="G34" s="211" t="str">
        <f ca="1">IF(ROWS($1:20)&gt;COUNT(Dong),"",OFFSET('331 - TH'!G$1,SMALL(Dong,ROWS($1:20)),))</f>
        <v/>
      </c>
      <c r="H34" s="211" t="str">
        <f ca="1">IF(ROWS($1:20)&gt;COUNT(Dong),"",OFFSET('331 - TH'!H$1,SMALL(Dong,ROWS($1:20)),))</f>
        <v/>
      </c>
      <c r="I34" s="110">
        <f t="shared" ca="1" si="2"/>
        <v>0</v>
      </c>
      <c r="J34" s="110">
        <f t="shared" ca="1" si="3"/>
        <v>0</v>
      </c>
    </row>
    <row r="35" spans="1:10" s="214" customFormat="1" ht="16.5" customHeight="1">
      <c r="A35" s="208" t="str">
        <f ca="1">IF(ROWS($1:21)&gt;COUNT(Dong),"",OFFSET('331 - TH'!A$1,SMALL(Dong,ROWS($1:21)),))</f>
        <v/>
      </c>
      <c r="B35" s="208" t="str">
        <f ca="1">IF(ROWS($1:21)&gt;COUNT(Dong),"",OFFSET('331 - TH'!B$1,SMALL(Dong,ROWS($1:21)),))</f>
        <v/>
      </c>
      <c r="C35" s="208" t="str">
        <f ca="1">IF(ROWS($1:21)&gt;COUNT(Dong),"",OFFSET('331 - TH'!C$1,SMALL(Dong,ROWS($1:21)),))</f>
        <v/>
      </c>
      <c r="D35" s="209" t="str">
        <f ca="1">IF(ROWS($1:21)&gt;COUNT(Dong),"",OFFSET('331 - TH'!D$1,SMALL(Dong,ROWS($1:21)),))</f>
        <v/>
      </c>
      <c r="E35" s="210" t="str">
        <f ca="1">IF(ROWS($1:21)&gt;COUNT(Dong),"",OFFSET('331 - TH'!F$1,SMALL(Dong,ROWS($1:21)),))</f>
        <v/>
      </c>
      <c r="F35" s="211"/>
      <c r="G35" s="211" t="str">
        <f ca="1">IF(ROWS($1:21)&gt;COUNT(Dong),"",OFFSET('331 - TH'!G$1,SMALL(Dong,ROWS($1:21)),))</f>
        <v/>
      </c>
      <c r="H35" s="211" t="str">
        <f ca="1">IF(ROWS($1:21)&gt;COUNT(Dong),"",OFFSET('331 - TH'!H$1,SMALL(Dong,ROWS($1:21)),))</f>
        <v/>
      </c>
      <c r="I35" s="110">
        <f t="shared" ca="1" si="2"/>
        <v>0</v>
      </c>
      <c r="J35" s="110">
        <f t="shared" ca="1" si="3"/>
        <v>0</v>
      </c>
    </row>
    <row r="36" spans="1:10" s="214" customFormat="1" ht="16.5" customHeight="1">
      <c r="A36" s="208" t="str">
        <f ca="1">IF(ROWS($1:22)&gt;COUNT(Dong),"",OFFSET('331 - TH'!A$1,SMALL(Dong,ROWS($1:22)),))</f>
        <v/>
      </c>
      <c r="B36" s="208" t="str">
        <f ca="1">IF(ROWS($1:22)&gt;COUNT(Dong),"",OFFSET('331 - TH'!B$1,SMALL(Dong,ROWS($1:22)),))</f>
        <v/>
      </c>
      <c r="C36" s="208" t="str">
        <f ca="1">IF(ROWS($1:22)&gt;COUNT(Dong),"",OFFSET('331 - TH'!C$1,SMALL(Dong,ROWS($1:22)),))</f>
        <v/>
      </c>
      <c r="D36" s="209" t="str">
        <f ca="1">IF(ROWS($1:22)&gt;COUNT(Dong),"",OFFSET('331 - TH'!D$1,SMALL(Dong,ROWS($1:22)),))</f>
        <v/>
      </c>
      <c r="E36" s="210" t="str">
        <f ca="1">IF(ROWS($1:22)&gt;COUNT(Dong),"",OFFSET('331 - TH'!F$1,SMALL(Dong,ROWS($1:22)),))</f>
        <v/>
      </c>
      <c r="F36" s="211"/>
      <c r="G36" s="211" t="str">
        <f ca="1">IF(ROWS($1:22)&gt;COUNT(Dong),"",OFFSET('331 - TH'!G$1,SMALL(Dong,ROWS($1:22)),))</f>
        <v/>
      </c>
      <c r="H36" s="221" t="str">
        <f ca="1">IF(ROWS($1:22)&gt;COUNT(Dong),"",OFFSET('331 - TH'!H$1,SMALL(Dong,ROWS($1:22)),))</f>
        <v/>
      </c>
      <c r="I36" s="110">
        <f t="shared" ca="1" si="2"/>
        <v>0</v>
      </c>
      <c r="J36" s="110">
        <f t="shared" ca="1" si="3"/>
        <v>0</v>
      </c>
    </row>
    <row r="37" spans="1:10" s="214" customFormat="1" ht="16.5" customHeight="1">
      <c r="A37" s="208" t="str">
        <f ca="1">IF(ROWS($1:23)&gt;COUNT(Dong),"",OFFSET('331 - TH'!A$1,SMALL(Dong,ROWS($1:23)),))</f>
        <v/>
      </c>
      <c r="B37" s="208" t="str">
        <f ca="1">IF(ROWS($1:23)&gt;COUNT(Dong),"",OFFSET('331 - TH'!B$1,SMALL(Dong,ROWS($1:23)),))</f>
        <v/>
      </c>
      <c r="C37" s="208" t="str">
        <f ca="1">IF(ROWS($1:23)&gt;COUNT(Dong),"",OFFSET('331 - TH'!C$1,SMALL(Dong,ROWS($1:23)),))</f>
        <v/>
      </c>
      <c r="D37" s="209" t="str">
        <f ca="1">IF(ROWS($1:23)&gt;COUNT(Dong),"",OFFSET('331 - TH'!D$1,SMALL(Dong,ROWS($1:23)),))</f>
        <v/>
      </c>
      <c r="E37" s="210" t="str">
        <f ca="1">IF(ROWS($1:23)&gt;COUNT(Dong),"",OFFSET('331 - TH'!F$1,SMALL(Dong,ROWS($1:23)),))</f>
        <v/>
      </c>
      <c r="F37" s="211"/>
      <c r="G37" s="211" t="str">
        <f ca="1">IF(ROWS($1:23)&gt;COUNT(Dong),"",OFFSET('331 - TH'!G$1,SMALL(Dong,ROWS($1:23)),))</f>
        <v/>
      </c>
      <c r="H37" s="221" t="str">
        <f ca="1">IF(ROWS($1:23)&gt;COUNT(Dong),"",OFFSET('331 - TH'!H$1,SMALL(Dong,ROWS($1:23)),))</f>
        <v/>
      </c>
      <c r="I37" s="110">
        <f t="shared" ca="1" si="2"/>
        <v>0</v>
      </c>
      <c r="J37" s="110">
        <f t="shared" ca="1" si="3"/>
        <v>0</v>
      </c>
    </row>
    <row r="38" spans="1:10" s="214" customFormat="1" ht="16.5" customHeight="1">
      <c r="A38" s="208" t="str">
        <f ca="1">IF(ROWS($1:24)&gt;COUNT(Dong),"",OFFSET('331 - TH'!A$1,SMALL(Dong,ROWS($1:24)),))</f>
        <v/>
      </c>
      <c r="B38" s="208" t="str">
        <f ca="1">IF(ROWS($1:24)&gt;COUNT(Dong),"",OFFSET('331 - TH'!B$1,SMALL(Dong,ROWS($1:24)),))</f>
        <v/>
      </c>
      <c r="C38" s="208" t="str">
        <f ca="1">IF(ROWS($1:24)&gt;COUNT(Dong),"",OFFSET('331 - TH'!C$1,SMALL(Dong,ROWS($1:24)),))</f>
        <v/>
      </c>
      <c r="D38" s="209" t="str">
        <f ca="1">IF(ROWS($1:24)&gt;COUNT(Dong),"",OFFSET('331 - TH'!D$1,SMALL(Dong,ROWS($1:24)),))</f>
        <v/>
      </c>
      <c r="E38" s="210" t="str">
        <f ca="1">IF(ROWS($1:24)&gt;COUNT(Dong),"",OFFSET('331 - TH'!F$1,SMALL(Dong,ROWS($1:24)),))</f>
        <v/>
      </c>
      <c r="F38" s="211"/>
      <c r="G38" s="211" t="str">
        <f ca="1">IF(ROWS($1:24)&gt;COUNT(Dong),"",OFFSET('331 - TH'!G$1,SMALL(Dong,ROWS($1:24)),))</f>
        <v/>
      </c>
      <c r="H38" s="211" t="str">
        <f ca="1">IF(ROWS($1:24)&gt;COUNT(Dong),"",OFFSET('331 - TH'!H$1,SMALL(Dong,ROWS($1:24)),))</f>
        <v/>
      </c>
      <c r="I38" s="110">
        <f t="shared" ca="1" si="2"/>
        <v>0</v>
      </c>
      <c r="J38" s="110">
        <f t="shared" ca="1" si="3"/>
        <v>0</v>
      </c>
    </row>
    <row r="39" spans="1:10" s="214" customFormat="1" ht="16.5" customHeight="1">
      <c r="A39" s="208" t="str">
        <f ca="1">IF(ROWS($1:25)&gt;COUNT(Dong),"",OFFSET('331 - TH'!A$1,SMALL(Dong,ROWS($1:25)),))</f>
        <v/>
      </c>
      <c r="B39" s="208" t="str">
        <f ca="1">IF(ROWS($1:25)&gt;COUNT(Dong),"",OFFSET('331 - TH'!B$1,SMALL(Dong,ROWS($1:25)),))</f>
        <v/>
      </c>
      <c r="C39" s="208" t="str">
        <f ca="1">IF(ROWS($1:25)&gt;COUNT(Dong),"",OFFSET('331 - TH'!C$1,SMALL(Dong,ROWS($1:25)),))</f>
        <v/>
      </c>
      <c r="D39" s="209" t="str">
        <f ca="1">IF(ROWS($1:25)&gt;COUNT(Dong),"",OFFSET('331 - TH'!D$1,SMALL(Dong,ROWS($1:25)),))</f>
        <v/>
      </c>
      <c r="E39" s="210" t="str">
        <f ca="1">IF(ROWS($1:25)&gt;COUNT(Dong),"",OFFSET('331 - TH'!F$1,SMALL(Dong,ROWS($1:25)),))</f>
        <v/>
      </c>
      <c r="F39" s="211"/>
      <c r="G39" s="211" t="str">
        <f ca="1">IF(ROWS($1:25)&gt;COUNT(Dong),"",OFFSET('331 - TH'!G$1,SMALL(Dong,ROWS($1:25)),))</f>
        <v/>
      </c>
      <c r="H39" s="211" t="str">
        <f ca="1">IF(ROWS($1:25)&gt;COUNT(Dong),"",OFFSET('331 - TH'!H$1,SMALL(Dong,ROWS($1:25)),))</f>
        <v/>
      </c>
      <c r="I39" s="110">
        <f t="shared" ca="1" si="2"/>
        <v>0</v>
      </c>
      <c r="J39" s="110">
        <f t="shared" ca="1" si="3"/>
        <v>0</v>
      </c>
    </row>
    <row r="40" spans="1:10" s="214" customFormat="1" ht="16.5" customHeight="1">
      <c r="A40" s="208" t="str">
        <f ca="1">IF(ROWS($1:26)&gt;COUNT(Dong),"",OFFSET('331 - TH'!A$1,SMALL(Dong,ROWS($1:26)),))</f>
        <v/>
      </c>
      <c r="B40" s="208" t="str">
        <f ca="1">IF(ROWS($1:26)&gt;COUNT(Dong),"",OFFSET('331 - TH'!B$1,SMALL(Dong,ROWS($1:26)),))</f>
        <v/>
      </c>
      <c r="C40" s="208" t="str">
        <f ca="1">IF(ROWS($1:26)&gt;COUNT(Dong),"",OFFSET('331 - TH'!C$1,SMALL(Dong,ROWS($1:26)),))</f>
        <v/>
      </c>
      <c r="D40" s="209" t="str">
        <f ca="1">IF(ROWS($1:26)&gt;COUNT(Dong),"",OFFSET('331 - TH'!D$1,SMALL(Dong,ROWS($1:26)),))</f>
        <v/>
      </c>
      <c r="E40" s="210" t="str">
        <f ca="1">IF(ROWS($1:26)&gt;COUNT(Dong),"",OFFSET('331 - TH'!F$1,SMALL(Dong,ROWS($1:26)),))</f>
        <v/>
      </c>
      <c r="F40" s="211"/>
      <c r="G40" s="211" t="str">
        <f ca="1">IF(ROWS($1:26)&gt;COUNT(Dong),"",OFFSET('331 - TH'!G$1,SMALL(Dong,ROWS($1:26)),))</f>
        <v/>
      </c>
      <c r="H40" s="211" t="str">
        <f ca="1">IF(ROWS($1:26)&gt;COUNT(Dong),"",OFFSET('331 - TH'!H$1,SMALL(Dong,ROWS($1:26)),))</f>
        <v/>
      </c>
      <c r="I40" s="110">
        <f t="shared" ca="1" si="2"/>
        <v>0</v>
      </c>
      <c r="J40" s="110">
        <f t="shared" ca="1" si="3"/>
        <v>0</v>
      </c>
    </row>
    <row r="41" spans="1:10" s="214" customFormat="1" ht="16.5" customHeight="1">
      <c r="A41" s="208" t="str">
        <f ca="1">IF(ROWS($1:27)&gt;COUNT(Dong),"",OFFSET('331 - TH'!A$1,SMALL(Dong,ROWS($1:27)),))</f>
        <v/>
      </c>
      <c r="B41" s="208" t="str">
        <f ca="1">IF(ROWS($1:27)&gt;COUNT(Dong),"",OFFSET('331 - TH'!B$1,SMALL(Dong,ROWS($1:27)),))</f>
        <v/>
      </c>
      <c r="C41" s="208" t="str">
        <f ca="1">IF(ROWS($1:27)&gt;COUNT(Dong),"",OFFSET('331 - TH'!C$1,SMALL(Dong,ROWS($1:27)),))</f>
        <v/>
      </c>
      <c r="D41" s="209" t="str">
        <f ca="1">IF(ROWS($1:27)&gt;COUNT(Dong),"",OFFSET('331 - TH'!D$1,SMALL(Dong,ROWS($1:27)),))</f>
        <v/>
      </c>
      <c r="E41" s="210" t="str">
        <f ca="1">IF(ROWS($1:27)&gt;COUNT(Dong),"",OFFSET('331 - TH'!F$1,SMALL(Dong,ROWS($1:27)),))</f>
        <v/>
      </c>
      <c r="F41" s="211"/>
      <c r="G41" s="211" t="str">
        <f ca="1">IF(ROWS($1:27)&gt;COUNT(Dong),"",OFFSET('331 - TH'!G$1,SMALL(Dong,ROWS($1:27)),))</f>
        <v/>
      </c>
      <c r="H41" s="211" t="str">
        <f ca="1">IF(ROWS($1:27)&gt;COUNT(Dong),"",OFFSET('331 - TH'!H$1,SMALL(Dong,ROWS($1:27)),))</f>
        <v/>
      </c>
      <c r="I41" s="110">
        <f t="shared" ca="1" si="2"/>
        <v>0</v>
      </c>
      <c r="J41" s="110">
        <f t="shared" ca="1" si="3"/>
        <v>0</v>
      </c>
    </row>
    <row r="42" spans="1:10" s="214" customFormat="1" ht="16.5" customHeight="1">
      <c r="A42" s="208" t="str">
        <f ca="1">IF(ROWS($1:28)&gt;COUNT(Dong),"",OFFSET('331 - TH'!A$1,SMALL(Dong,ROWS($1:28)),))</f>
        <v/>
      </c>
      <c r="B42" s="208" t="str">
        <f ca="1">IF(ROWS($1:28)&gt;COUNT(Dong),"",OFFSET('331 - TH'!B$1,SMALL(Dong,ROWS($1:28)),))</f>
        <v/>
      </c>
      <c r="C42" s="208" t="str">
        <f ca="1">IF(ROWS($1:28)&gt;COUNT(Dong),"",OFFSET('331 - TH'!C$1,SMALL(Dong,ROWS($1:28)),))</f>
        <v/>
      </c>
      <c r="D42" s="209" t="str">
        <f ca="1">IF(ROWS($1:28)&gt;COUNT(Dong),"",OFFSET('331 - TH'!D$1,SMALL(Dong,ROWS($1:28)),))</f>
        <v/>
      </c>
      <c r="E42" s="210" t="str">
        <f ca="1">IF(ROWS($1:28)&gt;COUNT(Dong),"",OFFSET('331 - TH'!F$1,SMALL(Dong,ROWS($1:28)),))</f>
        <v/>
      </c>
      <c r="F42" s="211"/>
      <c r="G42" s="211" t="str">
        <f ca="1">IF(ROWS($1:28)&gt;COUNT(Dong),"",OFFSET('331 - TH'!G$1,SMALL(Dong,ROWS($1:28)),))</f>
        <v/>
      </c>
      <c r="H42" s="211" t="str">
        <f ca="1">IF(ROWS($1:28)&gt;COUNT(Dong),"",OFFSET('331 - TH'!H$1,SMALL(Dong,ROWS($1:28)),))</f>
        <v/>
      </c>
      <c r="I42" s="110">
        <f t="shared" ca="1" si="2"/>
        <v>0</v>
      </c>
      <c r="J42" s="110">
        <f t="shared" ca="1" si="3"/>
        <v>0</v>
      </c>
    </row>
    <row r="43" spans="1:10" s="214" customFormat="1" ht="16.5" customHeight="1">
      <c r="A43" s="208" t="str">
        <f ca="1">IF(ROWS($1:29)&gt;COUNT(Dong),"",OFFSET('331 - TH'!A$1,SMALL(Dong,ROWS($1:29)),))</f>
        <v/>
      </c>
      <c r="B43" s="208" t="str">
        <f ca="1">IF(ROWS($1:29)&gt;COUNT(Dong),"",OFFSET('331 - TH'!B$1,SMALL(Dong,ROWS($1:29)),))</f>
        <v/>
      </c>
      <c r="C43" s="208" t="str">
        <f ca="1">IF(ROWS($1:29)&gt;COUNT(Dong),"",OFFSET('331 - TH'!C$1,SMALL(Dong,ROWS($1:29)),))</f>
        <v/>
      </c>
      <c r="D43" s="209" t="str">
        <f ca="1">IF(ROWS($1:29)&gt;COUNT(Dong),"",OFFSET('331 - TH'!D$1,SMALL(Dong,ROWS($1:29)),))</f>
        <v/>
      </c>
      <c r="E43" s="210" t="str">
        <f ca="1">IF(ROWS($1:29)&gt;COUNT(Dong),"",OFFSET('331 - TH'!F$1,SMALL(Dong,ROWS($1:29)),))</f>
        <v/>
      </c>
      <c r="F43" s="211"/>
      <c r="G43" s="211" t="str">
        <f ca="1">IF(ROWS($1:29)&gt;COUNT(Dong),"",OFFSET('331 - TH'!G$1,SMALL(Dong,ROWS($1:29)),))</f>
        <v/>
      </c>
      <c r="H43" s="211" t="str">
        <f ca="1">IF(ROWS($1:29)&gt;COUNT(Dong),"",OFFSET('331 - TH'!H$1,SMALL(Dong,ROWS($1:29)),))</f>
        <v/>
      </c>
      <c r="I43" s="110">
        <f t="shared" ca="1" si="2"/>
        <v>0</v>
      </c>
      <c r="J43" s="110">
        <f t="shared" ca="1" si="3"/>
        <v>0</v>
      </c>
    </row>
    <row r="44" spans="1:10" s="214" customFormat="1" ht="16.5" customHeight="1">
      <c r="A44" s="208" t="str">
        <f ca="1">IF(ROWS($1:30)&gt;COUNT(Dong),"",OFFSET('331 - TH'!A$1,SMALL(Dong,ROWS($1:30)),))</f>
        <v/>
      </c>
      <c r="B44" s="208" t="str">
        <f ca="1">IF(ROWS($1:30)&gt;COUNT(Dong),"",OFFSET('331 - TH'!B$1,SMALL(Dong,ROWS($1:30)),))</f>
        <v/>
      </c>
      <c r="C44" s="208" t="str">
        <f ca="1">IF(ROWS($1:30)&gt;COUNT(Dong),"",OFFSET('331 - TH'!C$1,SMALL(Dong,ROWS($1:30)),))</f>
        <v/>
      </c>
      <c r="D44" s="209" t="str">
        <f ca="1">IF(ROWS($1:30)&gt;COUNT(Dong),"",OFFSET('331 - TH'!D$1,SMALL(Dong,ROWS($1:30)),))</f>
        <v/>
      </c>
      <c r="E44" s="210" t="str">
        <f ca="1">IF(ROWS($1:30)&gt;COUNT(Dong),"",OFFSET('331 - TH'!F$1,SMALL(Dong,ROWS($1:30)),))</f>
        <v/>
      </c>
      <c r="F44" s="211"/>
      <c r="G44" s="211" t="str">
        <f ca="1">IF(ROWS($1:30)&gt;COUNT(Dong),"",OFFSET('331 - TH'!G$1,SMALL(Dong,ROWS($1:30)),))</f>
        <v/>
      </c>
      <c r="H44" s="211" t="str">
        <f ca="1">IF(ROWS($1:30)&gt;COUNT(Dong),"",OFFSET('331 - TH'!H$1,SMALL(Dong,ROWS($1:30)),))</f>
        <v/>
      </c>
      <c r="I44" s="110">
        <f t="shared" ca="1" si="0"/>
        <v>0</v>
      </c>
      <c r="J44" s="110">
        <f t="shared" ca="1" si="1"/>
        <v>0</v>
      </c>
    </row>
    <row r="45" spans="1:10" s="214" customFormat="1" ht="16.5" customHeight="1">
      <c r="A45" s="208" t="str">
        <f ca="1">IF(ROWS($1:31)&gt;COUNT(Dong),"",OFFSET('331 - TH'!A$1,SMALL(Dong,ROWS($1:31)),))</f>
        <v/>
      </c>
      <c r="B45" s="208" t="str">
        <f ca="1">IF(ROWS($1:31)&gt;COUNT(Dong),"",OFFSET('331 - TH'!B$1,SMALL(Dong,ROWS($1:31)),))</f>
        <v/>
      </c>
      <c r="C45" s="208" t="str">
        <f ca="1">IF(ROWS($1:31)&gt;COUNT(Dong),"",OFFSET('331 - TH'!C$1,SMALL(Dong,ROWS($1:31)),))</f>
        <v/>
      </c>
      <c r="D45" s="209" t="str">
        <f ca="1">IF(ROWS($1:31)&gt;COUNT(Dong),"",OFFSET('331 - TH'!D$1,SMALL(Dong,ROWS($1:31)),))</f>
        <v/>
      </c>
      <c r="E45" s="210" t="str">
        <f ca="1">IF(ROWS($1:31)&gt;COUNT(Dong),"",OFFSET('331 - TH'!F$1,SMALL(Dong,ROWS($1:31)),))</f>
        <v/>
      </c>
      <c r="F45" s="211"/>
      <c r="G45" s="211" t="str">
        <f ca="1">IF(ROWS($1:31)&gt;COUNT(Dong),"",OFFSET('331 - TH'!G$1,SMALL(Dong,ROWS($1:31)),))</f>
        <v/>
      </c>
      <c r="H45" s="211" t="str">
        <f ca="1">IF(ROWS($1:31)&gt;COUNT(Dong),"",OFFSET('331 - TH'!H$1,SMALL(Dong,ROWS($1:31)),))</f>
        <v/>
      </c>
      <c r="I45" s="110">
        <f t="shared" ca="1" si="0"/>
        <v>0</v>
      </c>
      <c r="J45" s="110">
        <f t="shared" ca="1" si="1"/>
        <v>0</v>
      </c>
    </row>
    <row r="46" spans="1:10" s="214" customFormat="1" ht="16.5" customHeight="1">
      <c r="A46" s="208" t="str">
        <f ca="1">IF(ROWS($1:32)&gt;COUNT(Dong),"",OFFSET('331 - TH'!A$1,SMALL(Dong,ROWS($1:32)),))</f>
        <v/>
      </c>
      <c r="B46" s="208" t="str">
        <f ca="1">IF(ROWS($1:32)&gt;COUNT(Dong),"",OFFSET('331 - TH'!B$1,SMALL(Dong,ROWS($1:32)),))</f>
        <v/>
      </c>
      <c r="C46" s="208" t="str">
        <f ca="1">IF(ROWS($1:32)&gt;COUNT(Dong),"",OFFSET('331 - TH'!C$1,SMALL(Dong,ROWS($1:32)),))</f>
        <v/>
      </c>
      <c r="D46" s="209" t="str">
        <f ca="1">IF(ROWS($1:32)&gt;COUNT(Dong),"",OFFSET('331 - TH'!D$1,SMALL(Dong,ROWS($1:32)),))</f>
        <v/>
      </c>
      <c r="E46" s="210" t="str">
        <f ca="1">IF(ROWS($1:32)&gt;COUNT(Dong),"",OFFSET('331 - TH'!F$1,SMALL(Dong,ROWS($1:32)),))</f>
        <v/>
      </c>
      <c r="F46" s="211"/>
      <c r="G46" s="211" t="str">
        <f ca="1">IF(ROWS($1:32)&gt;COUNT(Dong),"",OFFSET('331 - TH'!G$1,SMALL(Dong,ROWS($1:32)),))</f>
        <v/>
      </c>
      <c r="H46" s="211" t="str">
        <f ca="1">IF(ROWS($1:32)&gt;COUNT(Dong),"",OFFSET('331 - TH'!H$1,SMALL(Dong,ROWS($1:32)),))</f>
        <v/>
      </c>
      <c r="I46" s="110">
        <f t="shared" ca="1" si="0"/>
        <v>0</v>
      </c>
      <c r="J46" s="110">
        <f t="shared" ca="1" si="1"/>
        <v>0</v>
      </c>
    </row>
    <row r="47" spans="1:10" s="214" customFormat="1" ht="16.5" customHeight="1">
      <c r="A47" s="208" t="str">
        <f ca="1">IF(ROWS($1:33)&gt;COUNT(Dong),"",OFFSET('331 - TH'!A$1,SMALL(Dong,ROWS($1:33)),))</f>
        <v/>
      </c>
      <c r="B47" s="208" t="str">
        <f ca="1">IF(ROWS($1:33)&gt;COUNT(Dong),"",OFFSET('331 - TH'!B$1,SMALL(Dong,ROWS($1:33)),))</f>
        <v/>
      </c>
      <c r="C47" s="208" t="str">
        <f ca="1">IF(ROWS($1:33)&gt;COUNT(Dong),"",OFFSET('331 - TH'!C$1,SMALL(Dong,ROWS($1:33)),))</f>
        <v/>
      </c>
      <c r="D47" s="209" t="str">
        <f ca="1">IF(ROWS($1:33)&gt;COUNT(Dong),"",OFFSET('331 - TH'!D$1,SMALL(Dong,ROWS($1:33)),))</f>
        <v/>
      </c>
      <c r="E47" s="210" t="str">
        <f ca="1">IF(ROWS($1:33)&gt;COUNT(Dong),"",OFFSET('331 - TH'!F$1,SMALL(Dong,ROWS($1:33)),))</f>
        <v/>
      </c>
      <c r="F47" s="211"/>
      <c r="G47" s="211" t="str">
        <f ca="1">IF(ROWS($1:33)&gt;COUNT(Dong),"",OFFSET('331 - TH'!G$1,SMALL(Dong,ROWS($1:33)),))</f>
        <v/>
      </c>
      <c r="H47" s="211" t="str">
        <f ca="1">IF(ROWS($1:33)&gt;COUNT(Dong),"",OFFSET('331 - TH'!H$1,SMALL(Dong,ROWS($1:33)),))</f>
        <v/>
      </c>
      <c r="I47" s="110">
        <f t="shared" ca="1" si="0"/>
        <v>0</v>
      </c>
      <c r="J47" s="110">
        <f t="shared" ca="1" si="1"/>
        <v>0</v>
      </c>
    </row>
    <row r="48" spans="1:10" s="214" customFormat="1" ht="16.5" customHeight="1">
      <c r="A48" s="208" t="str">
        <f ca="1">IF(ROWS($1:34)&gt;COUNT(Dong),"",OFFSET('331 - TH'!A$1,SMALL(Dong,ROWS($1:34)),))</f>
        <v/>
      </c>
      <c r="B48" s="208" t="str">
        <f ca="1">IF(ROWS($1:34)&gt;COUNT(Dong),"",OFFSET('331 - TH'!B$1,SMALL(Dong,ROWS($1:34)),))</f>
        <v/>
      </c>
      <c r="C48" s="208" t="str">
        <f ca="1">IF(ROWS($1:34)&gt;COUNT(Dong),"",OFFSET('331 - TH'!C$1,SMALL(Dong,ROWS($1:34)),))</f>
        <v/>
      </c>
      <c r="D48" s="209" t="str">
        <f ca="1">IF(ROWS($1:34)&gt;COUNT(Dong),"",OFFSET('331 - TH'!D$1,SMALL(Dong,ROWS($1:34)),))</f>
        <v/>
      </c>
      <c r="E48" s="210" t="str">
        <f ca="1">IF(ROWS($1:34)&gt;COUNT(Dong),"",OFFSET('331 - TH'!F$1,SMALL(Dong,ROWS($1:34)),))</f>
        <v/>
      </c>
      <c r="F48" s="211"/>
      <c r="G48" s="211" t="str">
        <f ca="1">IF(ROWS($1:34)&gt;COUNT(Dong),"",OFFSET('331 - TH'!G$1,SMALL(Dong,ROWS($1:34)),))</f>
        <v/>
      </c>
      <c r="H48" s="211" t="str">
        <f ca="1">IF(ROWS($1:34)&gt;COUNT(Dong),"",OFFSET('331 - TH'!H$1,SMALL(Dong,ROWS($1:34)),))</f>
        <v/>
      </c>
      <c r="I48" s="110">
        <f t="shared" ca="1" si="0"/>
        <v>0</v>
      </c>
      <c r="J48" s="110">
        <f t="shared" ca="1" si="1"/>
        <v>0</v>
      </c>
    </row>
    <row r="49" spans="1:10" s="214" customFormat="1" ht="16.5" customHeight="1">
      <c r="A49" s="208" t="str">
        <f ca="1">IF(ROWS($1:35)&gt;COUNT(Dong),"",OFFSET('331 - TH'!A$1,SMALL(Dong,ROWS($1:35)),))</f>
        <v/>
      </c>
      <c r="B49" s="208" t="str">
        <f ca="1">IF(ROWS($1:35)&gt;COUNT(Dong),"",OFFSET('331 - TH'!B$1,SMALL(Dong,ROWS($1:35)),))</f>
        <v/>
      </c>
      <c r="C49" s="208" t="str">
        <f ca="1">IF(ROWS($1:35)&gt;COUNT(Dong),"",OFFSET('331 - TH'!C$1,SMALL(Dong,ROWS($1:35)),))</f>
        <v/>
      </c>
      <c r="D49" s="209" t="str">
        <f ca="1">IF(ROWS($1:35)&gt;COUNT(Dong),"",OFFSET('331 - TH'!D$1,SMALL(Dong,ROWS($1:35)),))</f>
        <v/>
      </c>
      <c r="E49" s="210" t="str">
        <f ca="1">IF(ROWS($1:35)&gt;COUNT(Dong),"",OFFSET('331 - TH'!F$1,SMALL(Dong,ROWS($1:35)),))</f>
        <v/>
      </c>
      <c r="F49" s="211"/>
      <c r="G49" s="211" t="str">
        <f ca="1">IF(ROWS($1:35)&gt;COUNT(Dong),"",OFFSET('331 - TH'!G$1,SMALL(Dong,ROWS($1:35)),))</f>
        <v/>
      </c>
      <c r="H49" s="211" t="str">
        <f ca="1">IF(ROWS($1:35)&gt;COUNT(Dong),"",OFFSET('331 - TH'!H$1,SMALL(Dong,ROWS($1:35)),))</f>
        <v/>
      </c>
      <c r="I49" s="110">
        <f t="shared" ca="1" si="0"/>
        <v>0</v>
      </c>
      <c r="J49" s="110">
        <f t="shared" ca="1" si="1"/>
        <v>0</v>
      </c>
    </row>
    <row r="50" spans="1:10" s="214" customFormat="1" ht="16.5" customHeight="1">
      <c r="A50" s="208" t="str">
        <f ca="1">IF(ROWS($1:36)&gt;COUNT(Dong),"",OFFSET('331 - TH'!A$1,SMALL(Dong,ROWS($1:36)),))</f>
        <v/>
      </c>
      <c r="B50" s="208" t="str">
        <f ca="1">IF(ROWS($1:36)&gt;COUNT(Dong),"",OFFSET('331 - TH'!B$1,SMALL(Dong,ROWS($1:36)),))</f>
        <v/>
      </c>
      <c r="C50" s="208" t="str">
        <f ca="1">IF(ROWS($1:36)&gt;COUNT(Dong),"",OFFSET('331 - TH'!C$1,SMALL(Dong,ROWS($1:36)),))</f>
        <v/>
      </c>
      <c r="D50" s="209" t="str">
        <f ca="1">IF(ROWS($1:36)&gt;COUNT(Dong),"",OFFSET('331 - TH'!D$1,SMALL(Dong,ROWS($1:36)),))</f>
        <v/>
      </c>
      <c r="E50" s="210" t="str">
        <f ca="1">IF(ROWS($1:36)&gt;COUNT(Dong),"",OFFSET('331 - TH'!F$1,SMALL(Dong,ROWS($1:36)),))</f>
        <v/>
      </c>
      <c r="F50" s="211"/>
      <c r="G50" s="211" t="str">
        <f ca="1">IF(ROWS($1:36)&gt;COUNT(Dong),"",OFFSET('331 - TH'!G$1,SMALL(Dong,ROWS($1:36)),))</f>
        <v/>
      </c>
      <c r="H50" s="211" t="str">
        <f ca="1">IF(ROWS($1:36)&gt;COUNT(Dong),"",OFFSET('331 - TH'!H$1,SMALL(Dong,ROWS($1:36)),))</f>
        <v/>
      </c>
      <c r="I50" s="110">
        <f t="shared" ca="1" si="0"/>
        <v>0</v>
      </c>
      <c r="J50" s="110">
        <f t="shared" ca="1" si="1"/>
        <v>0</v>
      </c>
    </row>
    <row r="51" spans="1:10" s="214" customFormat="1" ht="16.5" customHeight="1">
      <c r="A51" s="208" t="str">
        <f ca="1">IF(ROWS($1:37)&gt;COUNT(Dong),"",OFFSET('331 - TH'!A$1,SMALL(Dong,ROWS($1:37)),))</f>
        <v/>
      </c>
      <c r="B51" s="208" t="str">
        <f ca="1">IF(ROWS($1:37)&gt;COUNT(Dong),"",OFFSET('331 - TH'!B$1,SMALL(Dong,ROWS($1:37)),))</f>
        <v/>
      </c>
      <c r="C51" s="208" t="str">
        <f ca="1">IF(ROWS($1:37)&gt;COUNT(Dong),"",OFFSET('331 - TH'!C$1,SMALL(Dong,ROWS($1:37)),))</f>
        <v/>
      </c>
      <c r="D51" s="209" t="str">
        <f ca="1">IF(ROWS($1:37)&gt;COUNT(Dong),"",OFFSET('331 - TH'!D$1,SMALL(Dong,ROWS($1:37)),))</f>
        <v/>
      </c>
      <c r="E51" s="210" t="str">
        <f ca="1">IF(ROWS($1:37)&gt;COUNT(Dong),"",OFFSET('331 - TH'!F$1,SMALL(Dong,ROWS($1:37)),))</f>
        <v/>
      </c>
      <c r="F51" s="211"/>
      <c r="G51" s="211" t="str">
        <f ca="1">IF(ROWS($1:37)&gt;COUNT(Dong),"",OFFSET('331 - TH'!G$1,SMALL(Dong,ROWS($1:37)),))</f>
        <v/>
      </c>
      <c r="H51" s="211" t="str">
        <f ca="1">IF(ROWS($1:37)&gt;COUNT(Dong),"",OFFSET('331 - TH'!H$1,SMALL(Dong,ROWS($1:37)),))</f>
        <v/>
      </c>
      <c r="I51" s="110">
        <f t="shared" ca="1" si="0"/>
        <v>0</v>
      </c>
      <c r="J51" s="110">
        <f t="shared" ca="1" si="1"/>
        <v>0</v>
      </c>
    </row>
    <row r="52" spans="1:10" s="214" customFormat="1" ht="16.5" customHeight="1">
      <c r="A52" s="208" t="str">
        <f ca="1">IF(ROWS($1:38)&gt;COUNT(Dong),"",OFFSET('331 - TH'!A$1,SMALL(Dong,ROWS($1:38)),))</f>
        <v/>
      </c>
      <c r="B52" s="208" t="str">
        <f ca="1">IF(ROWS($1:38)&gt;COUNT(Dong),"",OFFSET('331 - TH'!B$1,SMALL(Dong,ROWS($1:38)),))</f>
        <v/>
      </c>
      <c r="C52" s="208" t="str">
        <f ca="1">IF(ROWS($1:38)&gt;COUNT(Dong),"",OFFSET('331 - TH'!C$1,SMALL(Dong,ROWS($1:38)),))</f>
        <v/>
      </c>
      <c r="D52" s="209" t="str">
        <f ca="1">IF(ROWS($1:38)&gt;COUNT(Dong),"",OFFSET('331 - TH'!D$1,SMALL(Dong,ROWS($1:38)),))</f>
        <v/>
      </c>
      <c r="E52" s="210" t="str">
        <f ca="1">IF(ROWS($1:38)&gt;COUNT(Dong),"",OFFSET('331 - TH'!F$1,SMALL(Dong,ROWS($1:38)),))</f>
        <v/>
      </c>
      <c r="F52" s="211"/>
      <c r="G52" s="211" t="str">
        <f ca="1">IF(ROWS($1:38)&gt;COUNT(Dong),"",OFFSET('331 - TH'!G$1,SMALL(Dong,ROWS($1:38)),))</f>
        <v/>
      </c>
      <c r="H52" s="211" t="str">
        <f ca="1">IF(ROWS($1:38)&gt;COUNT(Dong),"",OFFSET('331 - TH'!H$1,SMALL(Dong,ROWS($1:38)),))</f>
        <v/>
      </c>
      <c r="I52" s="110">
        <f t="shared" ca="1" si="0"/>
        <v>0</v>
      </c>
      <c r="J52" s="110">
        <f t="shared" ca="1" si="1"/>
        <v>0</v>
      </c>
    </row>
    <row r="53" spans="1:10" s="214" customFormat="1" ht="16.5" customHeight="1">
      <c r="A53" s="208" t="str">
        <f ca="1">IF(ROWS($1:39)&gt;COUNT(Dong),"",OFFSET('331 - TH'!A$1,SMALL(Dong,ROWS($1:39)),))</f>
        <v/>
      </c>
      <c r="B53" s="208" t="str">
        <f ca="1">IF(ROWS($1:39)&gt;COUNT(Dong),"",OFFSET('331 - TH'!B$1,SMALL(Dong,ROWS($1:39)),))</f>
        <v/>
      </c>
      <c r="C53" s="208" t="str">
        <f ca="1">IF(ROWS($1:39)&gt;COUNT(Dong),"",OFFSET('331 - TH'!C$1,SMALL(Dong,ROWS($1:39)),))</f>
        <v/>
      </c>
      <c r="D53" s="209" t="str">
        <f ca="1">IF(ROWS($1:39)&gt;COUNT(Dong),"",OFFSET('331 - TH'!D$1,SMALL(Dong,ROWS($1:39)),))</f>
        <v/>
      </c>
      <c r="E53" s="210" t="str">
        <f ca="1">IF(ROWS($1:39)&gt;COUNT(Dong),"",OFFSET('331 - TH'!F$1,SMALL(Dong,ROWS($1:39)),))</f>
        <v/>
      </c>
      <c r="F53" s="211"/>
      <c r="G53" s="211" t="str">
        <f ca="1">IF(ROWS($1:39)&gt;COUNT(Dong),"",OFFSET('331 - TH'!G$1,SMALL(Dong,ROWS($1:39)),))</f>
        <v/>
      </c>
      <c r="H53" s="211" t="str">
        <f ca="1">IF(ROWS($1:39)&gt;COUNT(Dong),"",OFFSET('331 - TH'!H$1,SMALL(Dong,ROWS($1:39)),))</f>
        <v/>
      </c>
      <c r="I53" s="110">
        <f t="shared" ca="1" si="0"/>
        <v>0</v>
      </c>
      <c r="J53" s="110">
        <f t="shared" ca="1" si="1"/>
        <v>0</v>
      </c>
    </row>
    <row r="54" spans="1:10" s="214" customFormat="1" ht="16.5" customHeight="1">
      <c r="A54" s="208" t="str">
        <f ca="1">IF(ROWS($1:40)&gt;COUNT(Dong),"",OFFSET('331 - TH'!A$1,SMALL(Dong,ROWS($1:40)),))</f>
        <v/>
      </c>
      <c r="B54" s="208" t="str">
        <f ca="1">IF(ROWS($1:40)&gt;COUNT(Dong),"",OFFSET('331 - TH'!B$1,SMALL(Dong,ROWS($1:40)),))</f>
        <v/>
      </c>
      <c r="C54" s="208" t="str">
        <f ca="1">IF(ROWS($1:40)&gt;COUNT(Dong),"",OFFSET('331 - TH'!C$1,SMALL(Dong,ROWS($1:40)),))</f>
        <v/>
      </c>
      <c r="D54" s="209" t="str">
        <f ca="1">IF(ROWS($1:40)&gt;COUNT(Dong),"",OFFSET('331 - TH'!D$1,SMALL(Dong,ROWS($1:40)),))</f>
        <v/>
      </c>
      <c r="E54" s="210" t="str">
        <f ca="1">IF(ROWS($1:40)&gt;COUNT(Dong),"",OFFSET('331 - TH'!F$1,SMALL(Dong,ROWS($1:40)),))</f>
        <v/>
      </c>
      <c r="F54" s="211"/>
      <c r="G54" s="211" t="str">
        <f ca="1">IF(ROWS($1:40)&gt;COUNT(Dong),"",OFFSET('331 - TH'!G$1,SMALL(Dong,ROWS($1:40)),))</f>
        <v/>
      </c>
      <c r="H54" s="211" t="str">
        <f ca="1">IF(ROWS($1:40)&gt;COUNT(Dong),"",OFFSET('331 - TH'!H$1,SMALL(Dong,ROWS($1:40)),))</f>
        <v/>
      </c>
      <c r="I54" s="110">
        <f t="shared" ca="1" si="0"/>
        <v>0</v>
      </c>
      <c r="J54" s="110">
        <f t="shared" ca="1" si="1"/>
        <v>0</v>
      </c>
    </row>
    <row r="55" spans="1:10" s="214" customFormat="1" ht="16.5" customHeight="1">
      <c r="A55" s="208" t="str">
        <f ca="1">IF(ROWS($1:41)&gt;COUNT(Dong),"",OFFSET('331 - TH'!A$1,SMALL(Dong,ROWS($1:41)),))</f>
        <v/>
      </c>
      <c r="B55" s="208" t="str">
        <f ca="1">IF(ROWS($1:41)&gt;COUNT(Dong),"",OFFSET('331 - TH'!B$1,SMALL(Dong,ROWS($1:41)),))</f>
        <v/>
      </c>
      <c r="C55" s="208" t="str">
        <f ca="1">IF(ROWS($1:41)&gt;COUNT(Dong),"",OFFSET('331 - TH'!C$1,SMALL(Dong,ROWS($1:41)),))</f>
        <v/>
      </c>
      <c r="D55" s="209" t="str">
        <f ca="1">IF(ROWS($1:41)&gt;COUNT(Dong),"",OFFSET('331 - TH'!D$1,SMALL(Dong,ROWS($1:41)),))</f>
        <v/>
      </c>
      <c r="E55" s="210" t="str">
        <f ca="1">IF(ROWS($1:41)&gt;COUNT(Dong),"",OFFSET('331 - TH'!F$1,SMALL(Dong,ROWS($1:41)),))</f>
        <v/>
      </c>
      <c r="F55" s="211"/>
      <c r="G55" s="211" t="str">
        <f ca="1">IF(ROWS($1:41)&gt;COUNT(Dong),"",OFFSET('331 - TH'!G$1,SMALL(Dong,ROWS($1:41)),))</f>
        <v/>
      </c>
      <c r="H55" s="211" t="str">
        <f ca="1">IF(ROWS($1:41)&gt;COUNT(Dong),"",OFFSET('331 - TH'!H$1,SMALL(Dong,ROWS($1:41)),))</f>
        <v/>
      </c>
      <c r="I55" s="110">
        <f t="shared" ca="1" si="0"/>
        <v>0</v>
      </c>
      <c r="J55" s="110">
        <f t="shared" ca="1" si="1"/>
        <v>0</v>
      </c>
    </row>
    <row r="56" spans="1:10" s="214" customFormat="1" ht="16.5" customHeight="1">
      <c r="A56" s="208" t="str">
        <f ca="1">IF(ROWS($1:42)&gt;COUNT(Dong),"",OFFSET('331 - TH'!A$1,SMALL(Dong,ROWS($1:42)),))</f>
        <v/>
      </c>
      <c r="B56" s="208" t="str">
        <f ca="1">IF(ROWS($1:42)&gt;COUNT(Dong),"",OFFSET('331 - TH'!B$1,SMALL(Dong,ROWS($1:42)),))</f>
        <v/>
      </c>
      <c r="C56" s="208" t="str">
        <f ca="1">IF(ROWS($1:42)&gt;COUNT(Dong),"",OFFSET('331 - TH'!C$1,SMALL(Dong,ROWS($1:42)),))</f>
        <v/>
      </c>
      <c r="D56" s="209" t="str">
        <f ca="1">IF(ROWS($1:42)&gt;COUNT(Dong),"",OFFSET('331 - TH'!D$1,SMALL(Dong,ROWS($1:42)),))</f>
        <v/>
      </c>
      <c r="E56" s="210" t="str">
        <f ca="1">IF(ROWS($1:42)&gt;COUNT(Dong),"",OFFSET('331 - TH'!F$1,SMALL(Dong,ROWS($1:42)),))</f>
        <v/>
      </c>
      <c r="F56" s="211"/>
      <c r="G56" s="211" t="str">
        <f ca="1">IF(ROWS($1:42)&gt;COUNT(Dong),"",OFFSET('331 - TH'!G$1,SMALL(Dong,ROWS($1:42)),))</f>
        <v/>
      </c>
      <c r="H56" s="211" t="str">
        <f ca="1">IF(ROWS($1:42)&gt;COUNT(Dong),"",OFFSET('331 - TH'!H$1,SMALL(Dong,ROWS($1:42)),))</f>
        <v/>
      </c>
      <c r="I56" s="110">
        <f t="shared" ca="1" si="0"/>
        <v>0</v>
      </c>
      <c r="J56" s="110">
        <f t="shared" ca="1" si="1"/>
        <v>0</v>
      </c>
    </row>
    <row r="57" spans="1:10" s="214" customFormat="1" ht="16.5" customHeight="1">
      <c r="A57" s="208" t="str">
        <f ca="1">IF(ROWS($1:43)&gt;COUNT(Dong),"",OFFSET('331 - TH'!A$1,SMALL(Dong,ROWS($1:43)),))</f>
        <v/>
      </c>
      <c r="B57" s="208" t="str">
        <f ca="1">IF(ROWS($1:43)&gt;COUNT(Dong),"",OFFSET('331 - TH'!B$1,SMALL(Dong,ROWS($1:43)),))</f>
        <v/>
      </c>
      <c r="C57" s="208" t="str">
        <f ca="1">IF(ROWS($1:43)&gt;COUNT(Dong),"",OFFSET('331 - TH'!C$1,SMALL(Dong,ROWS($1:43)),))</f>
        <v/>
      </c>
      <c r="D57" s="209" t="str">
        <f ca="1">IF(ROWS($1:43)&gt;COUNT(Dong),"",OFFSET('331 - TH'!D$1,SMALL(Dong,ROWS($1:43)),))</f>
        <v/>
      </c>
      <c r="E57" s="210" t="str">
        <f ca="1">IF(ROWS($1:43)&gt;COUNT(Dong),"",OFFSET('331 - TH'!F$1,SMALL(Dong,ROWS($1:43)),))</f>
        <v/>
      </c>
      <c r="F57" s="211"/>
      <c r="G57" s="211" t="str">
        <f ca="1">IF(ROWS($1:43)&gt;COUNT(Dong),"",OFFSET('331 - TH'!G$1,SMALL(Dong,ROWS($1:43)),))</f>
        <v/>
      </c>
      <c r="H57" s="211" t="str">
        <f ca="1">IF(ROWS($1:43)&gt;COUNT(Dong),"",OFFSET('331 - TH'!H$1,SMALL(Dong,ROWS($1:43)),))</f>
        <v/>
      </c>
      <c r="I57" s="110">
        <f t="shared" ca="1" si="0"/>
        <v>0</v>
      </c>
      <c r="J57" s="110">
        <f t="shared" ca="1" si="1"/>
        <v>0</v>
      </c>
    </row>
    <row r="58" spans="1:10" s="214" customFormat="1" ht="16.5" customHeight="1">
      <c r="A58" s="208" t="str">
        <f ca="1">IF(ROWS($1:44)&gt;COUNT(Dong),"",OFFSET('331 - TH'!A$1,SMALL(Dong,ROWS($1:44)),))</f>
        <v/>
      </c>
      <c r="B58" s="208" t="str">
        <f ca="1">IF(ROWS($1:44)&gt;COUNT(Dong),"",OFFSET('331 - TH'!B$1,SMALL(Dong,ROWS($1:44)),))</f>
        <v/>
      </c>
      <c r="C58" s="208" t="str">
        <f ca="1">IF(ROWS($1:44)&gt;COUNT(Dong),"",OFFSET('331 - TH'!C$1,SMALL(Dong,ROWS($1:44)),))</f>
        <v/>
      </c>
      <c r="D58" s="209" t="str">
        <f ca="1">IF(ROWS($1:44)&gt;COUNT(Dong),"",OFFSET('331 - TH'!D$1,SMALL(Dong,ROWS($1:44)),))</f>
        <v/>
      </c>
      <c r="E58" s="210" t="str">
        <f ca="1">IF(ROWS($1:44)&gt;COUNT(Dong),"",OFFSET('331 - TH'!F$1,SMALL(Dong,ROWS($1:44)),))</f>
        <v/>
      </c>
      <c r="F58" s="211"/>
      <c r="G58" s="211" t="str">
        <f ca="1">IF(ROWS($1:44)&gt;COUNT(Dong),"",OFFSET('331 - TH'!G$1,SMALL(Dong,ROWS($1:44)),))</f>
        <v/>
      </c>
      <c r="H58" s="211" t="str">
        <f ca="1">IF(ROWS($1:44)&gt;COUNT(Dong),"",OFFSET('331 - TH'!H$1,SMALL(Dong,ROWS($1:44)),))</f>
        <v/>
      </c>
      <c r="I58" s="110">
        <f t="shared" ca="1" si="0"/>
        <v>0</v>
      </c>
      <c r="J58" s="110">
        <f t="shared" ca="1" si="1"/>
        <v>0</v>
      </c>
    </row>
    <row r="59" spans="1:10" s="214" customFormat="1" ht="16.5" customHeight="1">
      <c r="A59" s="208" t="str">
        <f ca="1">IF(ROWS($1:45)&gt;COUNT(Dong),"",OFFSET('331 - TH'!A$1,SMALL(Dong,ROWS($1:45)),))</f>
        <v/>
      </c>
      <c r="B59" s="208" t="str">
        <f ca="1">IF(ROWS($1:45)&gt;COUNT(Dong),"",OFFSET('331 - TH'!B$1,SMALL(Dong,ROWS($1:45)),))</f>
        <v/>
      </c>
      <c r="C59" s="208" t="str">
        <f ca="1">IF(ROWS($1:45)&gt;COUNT(Dong),"",OFFSET('331 - TH'!C$1,SMALL(Dong,ROWS($1:45)),))</f>
        <v/>
      </c>
      <c r="D59" s="209" t="str">
        <f ca="1">IF(ROWS($1:45)&gt;COUNT(Dong),"",OFFSET('331 - TH'!D$1,SMALL(Dong,ROWS($1:45)),))</f>
        <v/>
      </c>
      <c r="E59" s="210" t="str">
        <f ca="1">IF(ROWS($1:45)&gt;COUNT(Dong),"",OFFSET('331 - TH'!F$1,SMALL(Dong,ROWS($1:45)),))</f>
        <v/>
      </c>
      <c r="F59" s="211"/>
      <c r="G59" s="211" t="str">
        <f ca="1">IF(ROWS($1:45)&gt;COUNT(Dong),"",OFFSET('331 - TH'!G$1,SMALL(Dong,ROWS($1:45)),))</f>
        <v/>
      </c>
      <c r="H59" s="211" t="str">
        <f ca="1">IF(ROWS($1:45)&gt;COUNT(Dong),"",OFFSET('331 - TH'!H$1,SMALL(Dong,ROWS($1:45)),))</f>
        <v/>
      </c>
      <c r="I59" s="110">
        <f t="shared" ca="1" si="0"/>
        <v>0</v>
      </c>
      <c r="J59" s="110">
        <f t="shared" ca="1" si="1"/>
        <v>0</v>
      </c>
    </row>
    <row r="60" spans="1:10" s="214" customFormat="1" ht="16.5" customHeight="1">
      <c r="A60" s="208" t="str">
        <f ca="1">IF(ROWS($1:46)&gt;COUNT(Dong),"",OFFSET('331 - TH'!A$1,SMALL(Dong,ROWS($1:46)),))</f>
        <v/>
      </c>
      <c r="B60" s="208" t="str">
        <f ca="1">IF(ROWS($1:46)&gt;COUNT(Dong),"",OFFSET('331 - TH'!B$1,SMALL(Dong,ROWS($1:46)),))</f>
        <v/>
      </c>
      <c r="C60" s="208" t="str">
        <f ca="1">IF(ROWS($1:46)&gt;COUNT(Dong),"",OFFSET('331 - TH'!C$1,SMALL(Dong,ROWS($1:46)),))</f>
        <v/>
      </c>
      <c r="D60" s="209" t="str">
        <f ca="1">IF(ROWS($1:46)&gt;COUNT(Dong),"",OFFSET('331 - TH'!D$1,SMALL(Dong,ROWS($1:46)),))</f>
        <v/>
      </c>
      <c r="E60" s="210" t="str">
        <f ca="1">IF(ROWS($1:46)&gt;COUNT(Dong),"",OFFSET('331 - TH'!F$1,SMALL(Dong,ROWS($1:46)),))</f>
        <v/>
      </c>
      <c r="F60" s="211"/>
      <c r="G60" s="211" t="str">
        <f ca="1">IF(ROWS($1:46)&gt;COUNT(Dong),"",OFFSET('331 - TH'!G$1,SMALL(Dong,ROWS($1:46)),))</f>
        <v/>
      </c>
      <c r="H60" s="211" t="str">
        <f ca="1">IF(ROWS($1:46)&gt;COUNT(Dong),"",OFFSET('331 - TH'!H$1,SMALL(Dong,ROWS($1:46)),))</f>
        <v/>
      </c>
      <c r="I60" s="110">
        <f t="shared" ref="I60:I69" ca="1" si="6">IF(D60&lt;&gt;"",MAX(I59+G60-H60-J59,0),0)</f>
        <v>0</v>
      </c>
      <c r="J60" s="110">
        <f t="shared" ref="J60:J69" ca="1" si="7">IF(D60&lt;&gt;"",MAX(J59+H60-G60-I59,0),0)</f>
        <v>0</v>
      </c>
    </row>
    <row r="61" spans="1:10" s="214" customFormat="1" ht="16.5" customHeight="1">
      <c r="A61" s="208" t="str">
        <f ca="1">IF(ROWS($1:47)&gt;COUNT(Dong),"",OFFSET('331 - TH'!A$1,SMALL(Dong,ROWS($1:47)),))</f>
        <v/>
      </c>
      <c r="B61" s="208" t="str">
        <f ca="1">IF(ROWS($1:47)&gt;COUNT(Dong),"",OFFSET('331 - TH'!B$1,SMALL(Dong,ROWS($1:47)),))</f>
        <v/>
      </c>
      <c r="C61" s="208" t="str">
        <f ca="1">IF(ROWS($1:47)&gt;COUNT(Dong),"",OFFSET('331 - TH'!C$1,SMALL(Dong,ROWS($1:47)),))</f>
        <v/>
      </c>
      <c r="D61" s="209" t="str">
        <f ca="1">IF(ROWS($1:47)&gt;COUNT(Dong),"",OFFSET('331 - TH'!D$1,SMALL(Dong,ROWS($1:47)),))</f>
        <v/>
      </c>
      <c r="E61" s="210" t="str">
        <f ca="1">IF(ROWS($1:47)&gt;COUNT(Dong),"",OFFSET('331 - TH'!F$1,SMALL(Dong,ROWS($1:47)),))</f>
        <v/>
      </c>
      <c r="F61" s="211"/>
      <c r="G61" s="211" t="str">
        <f ca="1">IF(ROWS($1:47)&gt;COUNT(Dong),"",OFFSET('331 - TH'!G$1,SMALL(Dong,ROWS($1:47)),))</f>
        <v/>
      </c>
      <c r="H61" s="211" t="str">
        <f ca="1">IF(ROWS($1:47)&gt;COUNT(Dong),"",OFFSET('331 - TH'!H$1,SMALL(Dong,ROWS($1:47)),))</f>
        <v/>
      </c>
      <c r="I61" s="110">
        <f t="shared" ca="1" si="6"/>
        <v>0</v>
      </c>
      <c r="J61" s="110">
        <f t="shared" ca="1" si="7"/>
        <v>0</v>
      </c>
    </row>
    <row r="62" spans="1:10" s="214" customFormat="1" ht="16.5" customHeight="1">
      <c r="A62" s="208" t="str">
        <f ca="1">IF(ROWS($1:48)&gt;COUNT(Dong),"",OFFSET('331 - TH'!A$1,SMALL(Dong,ROWS($1:48)),))</f>
        <v/>
      </c>
      <c r="B62" s="208" t="str">
        <f ca="1">IF(ROWS($1:48)&gt;COUNT(Dong),"",OFFSET('331 - TH'!B$1,SMALL(Dong,ROWS($1:48)),))</f>
        <v/>
      </c>
      <c r="C62" s="208" t="str">
        <f ca="1">IF(ROWS($1:48)&gt;COUNT(Dong),"",OFFSET('331 - TH'!C$1,SMALL(Dong,ROWS($1:48)),))</f>
        <v/>
      </c>
      <c r="D62" s="209" t="str">
        <f ca="1">IF(ROWS($1:48)&gt;COUNT(Dong),"",OFFSET('331 - TH'!D$1,SMALL(Dong,ROWS($1:48)),))</f>
        <v/>
      </c>
      <c r="E62" s="210" t="str">
        <f ca="1">IF(ROWS($1:48)&gt;COUNT(Dong),"",OFFSET('331 - TH'!F$1,SMALL(Dong,ROWS($1:48)),))</f>
        <v/>
      </c>
      <c r="F62" s="211"/>
      <c r="G62" s="211" t="str">
        <f ca="1">IF(ROWS($1:48)&gt;COUNT(Dong),"",OFFSET('331 - TH'!G$1,SMALL(Dong,ROWS($1:48)),))</f>
        <v/>
      </c>
      <c r="H62" s="211" t="str">
        <f ca="1">IF(ROWS($1:48)&gt;COUNT(Dong),"",OFFSET('331 - TH'!H$1,SMALL(Dong,ROWS($1:48)),))</f>
        <v/>
      </c>
      <c r="I62" s="110">
        <f t="shared" ca="1" si="6"/>
        <v>0</v>
      </c>
      <c r="J62" s="110">
        <f t="shared" ca="1" si="7"/>
        <v>0</v>
      </c>
    </row>
    <row r="63" spans="1:10" s="214" customFormat="1" ht="16.5" customHeight="1">
      <c r="A63" s="208" t="str">
        <f ca="1">IF(ROWS($1:49)&gt;COUNT(Dong),"",OFFSET('331 - TH'!A$1,SMALL(Dong,ROWS($1:49)),))</f>
        <v/>
      </c>
      <c r="B63" s="208" t="str">
        <f ca="1">IF(ROWS($1:49)&gt;COUNT(Dong),"",OFFSET('331 - TH'!B$1,SMALL(Dong,ROWS($1:49)),))</f>
        <v/>
      </c>
      <c r="C63" s="208" t="str">
        <f ca="1">IF(ROWS($1:49)&gt;COUNT(Dong),"",OFFSET('331 - TH'!C$1,SMALL(Dong,ROWS($1:49)),))</f>
        <v/>
      </c>
      <c r="D63" s="209" t="str">
        <f ca="1">IF(ROWS($1:49)&gt;COUNT(Dong),"",OFFSET('331 - TH'!D$1,SMALL(Dong,ROWS($1:49)),))</f>
        <v/>
      </c>
      <c r="E63" s="210" t="str">
        <f ca="1">IF(ROWS($1:49)&gt;COUNT(Dong),"",OFFSET('331 - TH'!F$1,SMALL(Dong,ROWS($1:49)),))</f>
        <v/>
      </c>
      <c r="F63" s="211"/>
      <c r="G63" s="211" t="str">
        <f ca="1">IF(ROWS($1:49)&gt;COUNT(Dong),"",OFFSET('331 - TH'!G$1,SMALL(Dong,ROWS($1:49)),))</f>
        <v/>
      </c>
      <c r="H63" s="211" t="str">
        <f ca="1">IF(ROWS($1:49)&gt;COUNT(Dong),"",OFFSET('331 - TH'!H$1,SMALL(Dong,ROWS($1:49)),))</f>
        <v/>
      </c>
      <c r="I63" s="110">
        <f t="shared" ca="1" si="6"/>
        <v>0</v>
      </c>
      <c r="J63" s="110">
        <f t="shared" ca="1" si="7"/>
        <v>0</v>
      </c>
    </row>
    <row r="64" spans="1:10" s="214" customFormat="1" ht="16.5" customHeight="1">
      <c r="A64" s="208" t="str">
        <f ca="1">IF(ROWS($1:50)&gt;COUNT(Dong),"",OFFSET('331 - TH'!A$1,SMALL(Dong,ROWS($1:50)),))</f>
        <v/>
      </c>
      <c r="B64" s="208" t="str">
        <f ca="1">IF(ROWS($1:50)&gt;COUNT(Dong),"",OFFSET('331 - TH'!B$1,SMALL(Dong,ROWS($1:50)),))</f>
        <v/>
      </c>
      <c r="C64" s="208" t="str">
        <f ca="1">IF(ROWS($1:50)&gt;COUNT(Dong),"",OFFSET('331 - TH'!C$1,SMALL(Dong,ROWS($1:50)),))</f>
        <v/>
      </c>
      <c r="D64" s="209" t="str">
        <f ca="1">IF(ROWS($1:50)&gt;COUNT(Dong),"",OFFSET('331 - TH'!D$1,SMALL(Dong,ROWS($1:50)),))</f>
        <v/>
      </c>
      <c r="E64" s="210" t="str">
        <f ca="1">IF(ROWS($1:50)&gt;COUNT(Dong),"",OFFSET('331 - TH'!F$1,SMALL(Dong,ROWS($1:50)),))</f>
        <v/>
      </c>
      <c r="F64" s="211"/>
      <c r="G64" s="211" t="str">
        <f ca="1">IF(ROWS($1:50)&gt;COUNT(Dong),"",OFFSET('331 - TH'!G$1,SMALL(Dong,ROWS($1:50)),))</f>
        <v/>
      </c>
      <c r="H64" s="211" t="str">
        <f ca="1">IF(ROWS($1:50)&gt;COUNT(Dong),"",OFFSET('331 - TH'!H$1,SMALL(Dong,ROWS($1:50)),))</f>
        <v/>
      </c>
      <c r="I64" s="110">
        <f t="shared" ca="1" si="6"/>
        <v>0</v>
      </c>
      <c r="J64" s="110">
        <f t="shared" ca="1" si="7"/>
        <v>0</v>
      </c>
    </row>
    <row r="65" spans="1:10" s="214" customFormat="1" ht="16.5" customHeight="1">
      <c r="A65" s="208" t="str">
        <f ca="1">IF(ROWS($1:51)&gt;COUNT(Dong),"",OFFSET('331 - TH'!A$1,SMALL(Dong,ROWS($1:51)),))</f>
        <v/>
      </c>
      <c r="B65" s="208" t="str">
        <f ca="1">IF(ROWS($1:51)&gt;COUNT(Dong),"",OFFSET('331 - TH'!B$1,SMALL(Dong,ROWS($1:51)),))</f>
        <v/>
      </c>
      <c r="C65" s="208" t="str">
        <f ca="1">IF(ROWS($1:51)&gt;COUNT(Dong),"",OFFSET('331 - TH'!C$1,SMALL(Dong,ROWS($1:51)),))</f>
        <v/>
      </c>
      <c r="D65" s="209" t="str">
        <f ca="1">IF(ROWS($1:51)&gt;COUNT(Dong),"",OFFSET('331 - TH'!D$1,SMALL(Dong,ROWS($1:51)),))</f>
        <v/>
      </c>
      <c r="E65" s="210" t="str">
        <f ca="1">IF(ROWS($1:51)&gt;COUNT(Dong),"",OFFSET('331 - TH'!F$1,SMALL(Dong,ROWS($1:51)),))</f>
        <v/>
      </c>
      <c r="F65" s="211"/>
      <c r="G65" s="211" t="str">
        <f ca="1">IF(ROWS($1:51)&gt;COUNT(Dong),"",OFFSET('331 - TH'!G$1,SMALL(Dong,ROWS($1:51)),))</f>
        <v/>
      </c>
      <c r="H65" s="211" t="str">
        <f ca="1">IF(ROWS($1:51)&gt;COUNT(Dong),"",OFFSET('331 - TH'!H$1,SMALL(Dong,ROWS($1:51)),))</f>
        <v/>
      </c>
      <c r="I65" s="110">
        <f t="shared" ca="1" si="6"/>
        <v>0</v>
      </c>
      <c r="J65" s="110">
        <f t="shared" ca="1" si="7"/>
        <v>0</v>
      </c>
    </row>
    <row r="66" spans="1:10" s="214" customFormat="1" ht="16.5" customHeight="1">
      <c r="A66" s="208" t="str">
        <f ca="1">IF(ROWS($1:52)&gt;COUNT(Dong),"",OFFSET('331 - TH'!A$1,SMALL(Dong,ROWS($1:52)),))</f>
        <v/>
      </c>
      <c r="B66" s="208" t="str">
        <f ca="1">IF(ROWS($1:52)&gt;COUNT(Dong),"",OFFSET('331 - TH'!B$1,SMALL(Dong,ROWS($1:52)),))</f>
        <v/>
      </c>
      <c r="C66" s="208" t="str">
        <f ca="1">IF(ROWS($1:52)&gt;COUNT(Dong),"",OFFSET('331 - TH'!C$1,SMALL(Dong,ROWS($1:52)),))</f>
        <v/>
      </c>
      <c r="D66" s="209" t="str">
        <f ca="1">IF(ROWS($1:52)&gt;COUNT(Dong),"",OFFSET('331 - TH'!D$1,SMALL(Dong,ROWS($1:52)),))</f>
        <v/>
      </c>
      <c r="E66" s="210" t="str">
        <f ca="1">IF(ROWS($1:52)&gt;COUNT(Dong),"",OFFSET('331 - TH'!F$1,SMALL(Dong,ROWS($1:52)),))</f>
        <v/>
      </c>
      <c r="F66" s="211"/>
      <c r="G66" s="211" t="str">
        <f ca="1">IF(ROWS($1:52)&gt;COUNT(Dong),"",OFFSET('331 - TH'!G$1,SMALL(Dong,ROWS($1:52)),))</f>
        <v/>
      </c>
      <c r="H66" s="211" t="str">
        <f ca="1">IF(ROWS($1:52)&gt;COUNT(Dong),"",OFFSET('331 - TH'!H$1,SMALL(Dong,ROWS($1:52)),))</f>
        <v/>
      </c>
      <c r="I66" s="110">
        <f t="shared" ca="1" si="6"/>
        <v>0</v>
      </c>
      <c r="J66" s="110">
        <f t="shared" ca="1" si="7"/>
        <v>0</v>
      </c>
    </row>
    <row r="67" spans="1:10" s="214" customFormat="1" ht="16.5" customHeight="1">
      <c r="A67" s="208" t="str">
        <f ca="1">IF(ROWS($1:53)&gt;COUNT(Dong),"",OFFSET('331 - TH'!A$1,SMALL(Dong,ROWS($1:53)),))</f>
        <v/>
      </c>
      <c r="B67" s="208" t="str">
        <f ca="1">IF(ROWS($1:53)&gt;COUNT(Dong),"",OFFSET('331 - TH'!B$1,SMALL(Dong,ROWS($1:53)),))</f>
        <v/>
      </c>
      <c r="C67" s="208" t="str">
        <f ca="1">IF(ROWS($1:53)&gt;COUNT(Dong),"",OFFSET('331 - TH'!C$1,SMALL(Dong,ROWS($1:53)),))</f>
        <v/>
      </c>
      <c r="D67" s="209" t="str">
        <f ca="1">IF(ROWS($1:53)&gt;COUNT(Dong),"",OFFSET('331 - TH'!D$1,SMALL(Dong,ROWS($1:53)),))</f>
        <v/>
      </c>
      <c r="E67" s="210" t="str">
        <f ca="1">IF(ROWS($1:53)&gt;COUNT(Dong),"",OFFSET('331 - TH'!F$1,SMALL(Dong,ROWS($1:53)),))</f>
        <v/>
      </c>
      <c r="F67" s="211"/>
      <c r="G67" s="211" t="str">
        <f ca="1">IF(ROWS($1:53)&gt;COUNT(Dong),"",OFFSET('331 - TH'!G$1,SMALL(Dong,ROWS($1:53)),))</f>
        <v/>
      </c>
      <c r="H67" s="211" t="str">
        <f ca="1">IF(ROWS($1:53)&gt;COUNT(Dong),"",OFFSET('331 - TH'!H$1,SMALL(Dong,ROWS($1:53)),))</f>
        <v/>
      </c>
      <c r="I67" s="110">
        <f t="shared" ca="1" si="6"/>
        <v>0</v>
      </c>
      <c r="J67" s="110">
        <f t="shared" ca="1" si="7"/>
        <v>0</v>
      </c>
    </row>
    <row r="68" spans="1:10" s="214" customFormat="1" ht="16.5" customHeight="1">
      <c r="A68" s="208" t="str">
        <f ca="1">IF(ROWS($1:54)&gt;COUNT(Dong),"",OFFSET('331 - TH'!A$1,SMALL(Dong,ROWS($1:54)),))</f>
        <v/>
      </c>
      <c r="B68" s="208" t="str">
        <f ca="1">IF(ROWS($1:54)&gt;COUNT(Dong),"",OFFSET('331 - TH'!B$1,SMALL(Dong,ROWS($1:54)),))</f>
        <v/>
      </c>
      <c r="C68" s="208" t="str">
        <f ca="1">IF(ROWS($1:54)&gt;COUNT(Dong),"",OFFSET('331 - TH'!C$1,SMALL(Dong,ROWS($1:54)),))</f>
        <v/>
      </c>
      <c r="D68" s="209" t="str">
        <f ca="1">IF(ROWS($1:54)&gt;COUNT(Dong),"",OFFSET('331 - TH'!D$1,SMALL(Dong,ROWS($1:54)),))</f>
        <v/>
      </c>
      <c r="E68" s="210" t="str">
        <f ca="1">IF(ROWS($1:54)&gt;COUNT(Dong),"",OFFSET('331 - TH'!F$1,SMALL(Dong,ROWS($1:54)),))</f>
        <v/>
      </c>
      <c r="F68" s="211"/>
      <c r="G68" s="211" t="str">
        <f ca="1">IF(ROWS($1:54)&gt;COUNT(Dong),"",OFFSET('331 - TH'!G$1,SMALL(Dong,ROWS($1:54)),))</f>
        <v/>
      </c>
      <c r="H68" s="211" t="str">
        <f ca="1">IF(ROWS($1:54)&gt;COUNT(Dong),"",OFFSET('331 - TH'!H$1,SMALL(Dong,ROWS($1:54)),))</f>
        <v/>
      </c>
      <c r="I68" s="110">
        <f t="shared" ca="1" si="6"/>
        <v>0</v>
      </c>
      <c r="J68" s="110">
        <f t="shared" ca="1" si="7"/>
        <v>0</v>
      </c>
    </row>
    <row r="69" spans="1:10" s="214" customFormat="1" ht="16.5" customHeight="1">
      <c r="A69" s="208" t="str">
        <f ca="1">IF(ROWS($1:55)&gt;COUNT(Dong),"",OFFSET('331 - TH'!A$1,SMALL(Dong,ROWS($1:55)),))</f>
        <v/>
      </c>
      <c r="B69" s="208" t="str">
        <f ca="1">IF(ROWS($1:55)&gt;COUNT(Dong),"",OFFSET('331 - TH'!B$1,SMALL(Dong,ROWS($1:55)),))</f>
        <v/>
      </c>
      <c r="C69" s="208" t="str">
        <f ca="1">IF(ROWS($1:55)&gt;COUNT(Dong),"",OFFSET('331 - TH'!C$1,SMALL(Dong,ROWS($1:55)),))</f>
        <v/>
      </c>
      <c r="D69" s="209" t="str">
        <f ca="1">IF(ROWS($1:55)&gt;COUNT(Dong),"",OFFSET('331 - TH'!D$1,SMALL(Dong,ROWS($1:55)),))</f>
        <v/>
      </c>
      <c r="E69" s="210" t="str">
        <f ca="1">IF(ROWS($1:55)&gt;COUNT(Dong),"",OFFSET('331 - TH'!F$1,SMALL(Dong,ROWS($1:55)),))</f>
        <v/>
      </c>
      <c r="F69" s="211"/>
      <c r="G69" s="211" t="str">
        <f ca="1">IF(ROWS($1:55)&gt;COUNT(Dong),"",OFFSET('331 - TH'!G$1,SMALL(Dong,ROWS($1:55)),))</f>
        <v/>
      </c>
      <c r="H69" s="211" t="str">
        <f ca="1">IF(ROWS($1:55)&gt;COUNT(Dong),"",OFFSET('331 - TH'!H$1,SMALL(Dong,ROWS($1:55)),))</f>
        <v/>
      </c>
      <c r="I69" s="110">
        <f t="shared" ca="1" si="6"/>
        <v>0</v>
      </c>
      <c r="J69" s="110">
        <f t="shared" ca="1" si="7"/>
        <v>0</v>
      </c>
    </row>
    <row r="70" spans="1:10" s="214" customFormat="1" ht="16.5" customHeight="1">
      <c r="A70" s="208" t="str">
        <f ca="1">IF(ROWS($1:56)&gt;COUNT(Dong),"",OFFSET('331 - TH'!A$1,SMALL(Dong,ROWS($1:56)),))</f>
        <v/>
      </c>
      <c r="B70" s="208" t="str">
        <f ca="1">IF(ROWS($1:56)&gt;COUNT(Dong),"",OFFSET('331 - TH'!B$1,SMALL(Dong,ROWS($1:56)),))</f>
        <v/>
      </c>
      <c r="C70" s="208" t="str">
        <f ca="1">IF(ROWS($1:56)&gt;COUNT(Dong),"",OFFSET('331 - TH'!C$1,SMALL(Dong,ROWS($1:56)),))</f>
        <v/>
      </c>
      <c r="D70" s="209" t="str">
        <f ca="1">IF(ROWS($1:56)&gt;COUNT(Dong),"",OFFSET('331 - TH'!D$1,SMALL(Dong,ROWS($1:56)),))</f>
        <v/>
      </c>
      <c r="E70" s="210" t="str">
        <f ca="1">IF(ROWS($1:56)&gt;COUNT(Dong),"",OFFSET('331 - TH'!F$1,SMALL(Dong,ROWS($1:56)),))</f>
        <v/>
      </c>
      <c r="F70" s="211"/>
      <c r="G70" s="211" t="str">
        <f ca="1">IF(ROWS($1:56)&gt;COUNT(Dong),"",OFFSET('331 - TH'!G$1,SMALL(Dong,ROWS($1:56)),))</f>
        <v/>
      </c>
      <c r="H70" s="211" t="str">
        <f ca="1">IF(ROWS($1:56)&gt;COUNT(Dong),"",OFFSET('331 - TH'!H$1,SMALL(Dong,ROWS($1:56)),))</f>
        <v/>
      </c>
      <c r="I70" s="110">
        <f t="shared" ref="I70:I93" ca="1" si="8">IF(D70&lt;&gt;"",MAX(I69+G70-H70-J69,0),0)</f>
        <v>0</v>
      </c>
      <c r="J70" s="110">
        <f t="shared" ref="J70:J93" ca="1" si="9">IF(D70&lt;&gt;"",MAX(J69+H70-G70-I69,0),0)</f>
        <v>0</v>
      </c>
    </row>
    <row r="71" spans="1:10" s="214" customFormat="1" ht="16.5" customHeight="1">
      <c r="A71" s="208" t="str">
        <f ca="1">IF(ROWS($1:57)&gt;COUNT(Dong),"",OFFSET('331 - TH'!A$1,SMALL(Dong,ROWS($1:57)),))</f>
        <v/>
      </c>
      <c r="B71" s="208" t="str">
        <f ca="1">IF(ROWS($1:57)&gt;COUNT(Dong),"",OFFSET('331 - TH'!B$1,SMALL(Dong,ROWS($1:57)),))</f>
        <v/>
      </c>
      <c r="C71" s="208" t="str">
        <f ca="1">IF(ROWS($1:57)&gt;COUNT(Dong),"",OFFSET('331 - TH'!C$1,SMALL(Dong,ROWS($1:57)),))</f>
        <v/>
      </c>
      <c r="D71" s="209" t="str">
        <f ca="1">IF(ROWS($1:57)&gt;COUNT(Dong),"",OFFSET('331 - TH'!D$1,SMALL(Dong,ROWS($1:57)),))</f>
        <v/>
      </c>
      <c r="E71" s="210" t="str">
        <f ca="1">IF(ROWS($1:57)&gt;COUNT(Dong),"",OFFSET('331 - TH'!F$1,SMALL(Dong,ROWS($1:57)),))</f>
        <v/>
      </c>
      <c r="F71" s="211"/>
      <c r="G71" s="211" t="str">
        <f ca="1">IF(ROWS($1:57)&gt;COUNT(Dong),"",OFFSET('331 - TH'!G$1,SMALL(Dong,ROWS($1:57)),))</f>
        <v/>
      </c>
      <c r="H71" s="211" t="str">
        <f ca="1">IF(ROWS($1:57)&gt;COUNT(Dong),"",OFFSET('331 - TH'!H$1,SMALL(Dong,ROWS($1:57)),))</f>
        <v/>
      </c>
      <c r="I71" s="110">
        <f t="shared" ca="1" si="8"/>
        <v>0</v>
      </c>
      <c r="J71" s="110">
        <f t="shared" ca="1" si="9"/>
        <v>0</v>
      </c>
    </row>
    <row r="72" spans="1:10" s="214" customFormat="1" ht="16.5" customHeight="1">
      <c r="A72" s="208" t="str">
        <f ca="1">IF(ROWS($1:58)&gt;COUNT(Dong),"",OFFSET('331 - TH'!A$1,SMALL(Dong,ROWS($1:58)),))</f>
        <v/>
      </c>
      <c r="B72" s="208" t="str">
        <f ca="1">IF(ROWS($1:58)&gt;COUNT(Dong),"",OFFSET('331 - TH'!B$1,SMALL(Dong,ROWS($1:58)),))</f>
        <v/>
      </c>
      <c r="C72" s="208" t="str">
        <f ca="1">IF(ROWS($1:58)&gt;COUNT(Dong),"",OFFSET('331 - TH'!C$1,SMALL(Dong,ROWS($1:58)),))</f>
        <v/>
      </c>
      <c r="D72" s="209" t="str">
        <f ca="1">IF(ROWS($1:58)&gt;COUNT(Dong),"",OFFSET('331 - TH'!D$1,SMALL(Dong,ROWS($1:58)),))</f>
        <v/>
      </c>
      <c r="E72" s="210" t="str">
        <f ca="1">IF(ROWS($1:58)&gt;COUNT(Dong),"",OFFSET('331 - TH'!F$1,SMALL(Dong,ROWS($1:58)),))</f>
        <v/>
      </c>
      <c r="F72" s="211"/>
      <c r="G72" s="211" t="str">
        <f ca="1">IF(ROWS($1:58)&gt;COUNT(Dong),"",OFFSET('331 - TH'!G$1,SMALL(Dong,ROWS($1:58)),))</f>
        <v/>
      </c>
      <c r="H72" s="211" t="str">
        <f ca="1">IF(ROWS($1:58)&gt;COUNT(Dong),"",OFFSET('331 - TH'!H$1,SMALL(Dong,ROWS($1:58)),))</f>
        <v/>
      </c>
      <c r="I72" s="110">
        <f t="shared" ca="1" si="8"/>
        <v>0</v>
      </c>
      <c r="J72" s="110">
        <f t="shared" ca="1" si="9"/>
        <v>0</v>
      </c>
    </row>
    <row r="73" spans="1:10" s="214" customFormat="1" ht="16.5" customHeight="1">
      <c r="A73" s="208" t="str">
        <f ca="1">IF(ROWS($1:59)&gt;COUNT(Dong),"",OFFSET('331 - TH'!A$1,SMALL(Dong,ROWS($1:59)),))</f>
        <v/>
      </c>
      <c r="B73" s="208" t="str">
        <f ca="1">IF(ROWS($1:59)&gt;COUNT(Dong),"",OFFSET('331 - TH'!B$1,SMALL(Dong,ROWS($1:59)),))</f>
        <v/>
      </c>
      <c r="C73" s="208" t="str">
        <f ca="1">IF(ROWS($1:59)&gt;COUNT(Dong),"",OFFSET('331 - TH'!C$1,SMALL(Dong,ROWS($1:59)),))</f>
        <v/>
      </c>
      <c r="D73" s="209" t="str">
        <f ca="1">IF(ROWS($1:59)&gt;COUNT(Dong),"",OFFSET('331 - TH'!D$1,SMALL(Dong,ROWS($1:59)),))</f>
        <v/>
      </c>
      <c r="E73" s="210" t="str">
        <f ca="1">IF(ROWS($1:59)&gt;COUNT(Dong),"",OFFSET('331 - TH'!F$1,SMALL(Dong,ROWS($1:59)),))</f>
        <v/>
      </c>
      <c r="F73" s="211"/>
      <c r="G73" s="211" t="str">
        <f ca="1">IF(ROWS($1:59)&gt;COUNT(Dong),"",OFFSET('331 - TH'!G$1,SMALL(Dong,ROWS($1:59)),))</f>
        <v/>
      </c>
      <c r="H73" s="211" t="str">
        <f ca="1">IF(ROWS($1:59)&gt;COUNT(Dong),"",OFFSET('331 - TH'!H$1,SMALL(Dong,ROWS($1:59)),))</f>
        <v/>
      </c>
      <c r="I73" s="110">
        <f t="shared" ca="1" si="8"/>
        <v>0</v>
      </c>
      <c r="J73" s="110">
        <f t="shared" ca="1" si="9"/>
        <v>0</v>
      </c>
    </row>
    <row r="74" spans="1:10" s="214" customFormat="1" ht="16.5" customHeight="1">
      <c r="A74" s="208" t="str">
        <f ca="1">IF(ROWS($1:60)&gt;COUNT(Dong),"",OFFSET('331 - TH'!A$1,SMALL(Dong,ROWS($1:60)),))</f>
        <v/>
      </c>
      <c r="B74" s="208" t="str">
        <f ca="1">IF(ROWS($1:60)&gt;COUNT(Dong),"",OFFSET('331 - TH'!B$1,SMALL(Dong,ROWS($1:60)),))</f>
        <v/>
      </c>
      <c r="C74" s="208" t="str">
        <f ca="1">IF(ROWS($1:60)&gt;COUNT(Dong),"",OFFSET('331 - TH'!C$1,SMALL(Dong,ROWS($1:60)),))</f>
        <v/>
      </c>
      <c r="D74" s="209" t="str">
        <f ca="1">IF(ROWS($1:60)&gt;COUNT(Dong),"",OFFSET('331 - TH'!D$1,SMALL(Dong,ROWS($1:60)),))</f>
        <v/>
      </c>
      <c r="E74" s="210" t="str">
        <f ca="1">IF(ROWS($1:60)&gt;COUNT(Dong),"",OFFSET('331 - TH'!F$1,SMALL(Dong,ROWS($1:60)),))</f>
        <v/>
      </c>
      <c r="F74" s="211"/>
      <c r="G74" s="211" t="str">
        <f ca="1">IF(ROWS($1:60)&gt;COUNT(Dong),"",OFFSET('331 - TH'!G$1,SMALL(Dong,ROWS($1:60)),))</f>
        <v/>
      </c>
      <c r="H74" s="211" t="str">
        <f ca="1">IF(ROWS($1:60)&gt;COUNT(Dong),"",OFFSET('331 - TH'!H$1,SMALL(Dong,ROWS($1:60)),))</f>
        <v/>
      </c>
      <c r="I74" s="110">
        <f t="shared" ca="1" si="8"/>
        <v>0</v>
      </c>
      <c r="J74" s="110">
        <f t="shared" ca="1" si="9"/>
        <v>0</v>
      </c>
    </row>
    <row r="75" spans="1:10" s="214" customFormat="1" ht="16.5" customHeight="1">
      <c r="A75" s="208" t="str">
        <f ca="1">IF(ROWS($1:61)&gt;COUNT(Dong),"",OFFSET('331 - TH'!A$1,SMALL(Dong,ROWS($1:61)),))</f>
        <v/>
      </c>
      <c r="B75" s="208" t="str">
        <f ca="1">IF(ROWS($1:61)&gt;COUNT(Dong),"",OFFSET('331 - TH'!B$1,SMALL(Dong,ROWS($1:61)),))</f>
        <v/>
      </c>
      <c r="C75" s="208" t="str">
        <f ca="1">IF(ROWS($1:61)&gt;COUNT(Dong),"",OFFSET('331 - TH'!C$1,SMALL(Dong,ROWS($1:61)),))</f>
        <v/>
      </c>
      <c r="D75" s="209" t="str">
        <f ca="1">IF(ROWS($1:61)&gt;COUNT(Dong),"",OFFSET('331 - TH'!D$1,SMALL(Dong,ROWS($1:61)),))</f>
        <v/>
      </c>
      <c r="E75" s="210" t="str">
        <f ca="1">IF(ROWS($1:61)&gt;COUNT(Dong),"",OFFSET('331 - TH'!F$1,SMALL(Dong,ROWS($1:61)),))</f>
        <v/>
      </c>
      <c r="F75" s="211"/>
      <c r="G75" s="211" t="str">
        <f ca="1">IF(ROWS($1:61)&gt;COUNT(Dong),"",OFFSET('331 - TH'!G$1,SMALL(Dong,ROWS($1:61)),))</f>
        <v/>
      </c>
      <c r="H75" s="211" t="str">
        <f ca="1">IF(ROWS($1:61)&gt;COUNT(Dong),"",OFFSET('331 - TH'!H$1,SMALL(Dong,ROWS($1:61)),))</f>
        <v/>
      </c>
      <c r="I75" s="110">
        <f t="shared" ca="1" si="8"/>
        <v>0</v>
      </c>
      <c r="J75" s="110">
        <f t="shared" ca="1" si="9"/>
        <v>0</v>
      </c>
    </row>
    <row r="76" spans="1:10" s="214" customFormat="1" ht="16.5" customHeight="1">
      <c r="A76" s="208" t="str">
        <f ca="1">IF(ROWS($1:62)&gt;COUNT(Dong),"",OFFSET('331 - TH'!A$1,SMALL(Dong,ROWS($1:62)),))</f>
        <v/>
      </c>
      <c r="B76" s="208" t="str">
        <f ca="1">IF(ROWS($1:62)&gt;COUNT(Dong),"",OFFSET('331 - TH'!B$1,SMALL(Dong,ROWS($1:62)),))</f>
        <v/>
      </c>
      <c r="C76" s="208" t="str">
        <f ca="1">IF(ROWS($1:62)&gt;COUNT(Dong),"",OFFSET('331 - TH'!C$1,SMALL(Dong,ROWS($1:62)),))</f>
        <v/>
      </c>
      <c r="D76" s="209" t="str">
        <f ca="1">IF(ROWS($1:62)&gt;COUNT(Dong),"",OFFSET('331 - TH'!D$1,SMALL(Dong,ROWS($1:62)),))</f>
        <v/>
      </c>
      <c r="E76" s="210" t="str">
        <f ca="1">IF(ROWS($1:62)&gt;COUNT(Dong),"",OFFSET('331 - TH'!F$1,SMALL(Dong,ROWS($1:62)),))</f>
        <v/>
      </c>
      <c r="F76" s="211"/>
      <c r="G76" s="211" t="str">
        <f ca="1">IF(ROWS($1:62)&gt;COUNT(Dong),"",OFFSET('331 - TH'!G$1,SMALL(Dong,ROWS($1:62)),))</f>
        <v/>
      </c>
      <c r="H76" s="211" t="str">
        <f ca="1">IF(ROWS($1:62)&gt;COUNT(Dong),"",OFFSET('331 - TH'!H$1,SMALL(Dong,ROWS($1:62)),))</f>
        <v/>
      </c>
      <c r="I76" s="110">
        <f t="shared" ca="1" si="8"/>
        <v>0</v>
      </c>
      <c r="J76" s="110">
        <f t="shared" ca="1" si="9"/>
        <v>0</v>
      </c>
    </row>
    <row r="77" spans="1:10" s="214" customFormat="1" ht="16.5" customHeight="1">
      <c r="A77" s="208" t="str">
        <f ca="1">IF(ROWS($1:63)&gt;COUNT(Dong),"",OFFSET('331 - TH'!A$1,SMALL(Dong,ROWS($1:63)),))</f>
        <v/>
      </c>
      <c r="B77" s="208" t="str">
        <f ca="1">IF(ROWS($1:63)&gt;COUNT(Dong),"",OFFSET('331 - TH'!B$1,SMALL(Dong,ROWS($1:63)),))</f>
        <v/>
      </c>
      <c r="C77" s="208" t="str">
        <f ca="1">IF(ROWS($1:63)&gt;COUNT(Dong),"",OFFSET('331 - TH'!C$1,SMALL(Dong,ROWS($1:63)),))</f>
        <v/>
      </c>
      <c r="D77" s="209" t="str">
        <f ca="1">IF(ROWS($1:63)&gt;COUNT(Dong),"",OFFSET('331 - TH'!D$1,SMALL(Dong,ROWS($1:63)),))</f>
        <v/>
      </c>
      <c r="E77" s="210" t="str">
        <f ca="1">IF(ROWS($1:63)&gt;COUNT(Dong),"",OFFSET('331 - TH'!F$1,SMALL(Dong,ROWS($1:63)),))</f>
        <v/>
      </c>
      <c r="F77" s="211"/>
      <c r="G77" s="211" t="str">
        <f ca="1">IF(ROWS($1:63)&gt;COUNT(Dong),"",OFFSET('331 - TH'!G$1,SMALL(Dong,ROWS($1:63)),))</f>
        <v/>
      </c>
      <c r="H77" s="211" t="str">
        <f ca="1">IF(ROWS($1:63)&gt;COUNT(Dong),"",OFFSET('331 - TH'!H$1,SMALL(Dong,ROWS($1:63)),))</f>
        <v/>
      </c>
      <c r="I77" s="110">
        <f t="shared" ca="1" si="8"/>
        <v>0</v>
      </c>
      <c r="J77" s="110">
        <f t="shared" ca="1" si="9"/>
        <v>0</v>
      </c>
    </row>
    <row r="78" spans="1:10" s="214" customFormat="1" ht="16.5" customHeight="1">
      <c r="A78" s="208" t="str">
        <f ca="1">IF(ROWS($1:64)&gt;COUNT(Dong),"",OFFSET('331 - TH'!A$1,SMALL(Dong,ROWS($1:64)),))</f>
        <v/>
      </c>
      <c r="B78" s="208" t="str">
        <f ca="1">IF(ROWS($1:64)&gt;COUNT(Dong),"",OFFSET('331 - TH'!B$1,SMALL(Dong,ROWS($1:64)),))</f>
        <v/>
      </c>
      <c r="C78" s="208" t="str">
        <f ca="1">IF(ROWS($1:64)&gt;COUNT(Dong),"",OFFSET('331 - TH'!C$1,SMALL(Dong,ROWS($1:64)),))</f>
        <v/>
      </c>
      <c r="D78" s="209" t="str">
        <f ca="1">IF(ROWS($1:64)&gt;COUNT(Dong),"",OFFSET('331 - TH'!D$1,SMALL(Dong,ROWS($1:64)),))</f>
        <v/>
      </c>
      <c r="E78" s="210" t="str">
        <f ca="1">IF(ROWS($1:64)&gt;COUNT(Dong),"",OFFSET('331 - TH'!F$1,SMALL(Dong,ROWS($1:64)),))</f>
        <v/>
      </c>
      <c r="F78" s="211"/>
      <c r="G78" s="211" t="str">
        <f ca="1">IF(ROWS($1:64)&gt;COUNT(Dong),"",OFFSET('331 - TH'!G$1,SMALL(Dong,ROWS($1:64)),))</f>
        <v/>
      </c>
      <c r="H78" s="211" t="str">
        <f ca="1">IF(ROWS($1:64)&gt;COUNT(Dong),"",OFFSET('331 - TH'!H$1,SMALL(Dong,ROWS($1:64)),))</f>
        <v/>
      </c>
      <c r="I78" s="110">
        <f t="shared" ca="1" si="8"/>
        <v>0</v>
      </c>
      <c r="J78" s="110">
        <f t="shared" ca="1" si="9"/>
        <v>0</v>
      </c>
    </row>
    <row r="79" spans="1:10" s="214" customFormat="1" ht="16.5" customHeight="1">
      <c r="A79" s="208" t="str">
        <f ca="1">IF(ROWS($1:65)&gt;COUNT(Dong),"",OFFSET('331 - TH'!A$1,SMALL(Dong,ROWS($1:65)),))</f>
        <v/>
      </c>
      <c r="B79" s="208" t="str">
        <f ca="1">IF(ROWS($1:65)&gt;COUNT(Dong),"",OFFSET('331 - TH'!B$1,SMALL(Dong,ROWS($1:65)),))</f>
        <v/>
      </c>
      <c r="C79" s="208" t="str">
        <f ca="1">IF(ROWS($1:65)&gt;COUNT(Dong),"",OFFSET('331 - TH'!C$1,SMALL(Dong,ROWS($1:65)),))</f>
        <v/>
      </c>
      <c r="D79" s="209" t="str">
        <f ca="1">IF(ROWS($1:65)&gt;COUNT(Dong),"",OFFSET('331 - TH'!D$1,SMALL(Dong,ROWS($1:65)),))</f>
        <v/>
      </c>
      <c r="E79" s="210" t="str">
        <f ca="1">IF(ROWS($1:65)&gt;COUNT(Dong),"",OFFSET('331 - TH'!F$1,SMALL(Dong,ROWS($1:65)),))</f>
        <v/>
      </c>
      <c r="F79" s="211"/>
      <c r="G79" s="211" t="str">
        <f ca="1">IF(ROWS($1:65)&gt;COUNT(Dong),"",OFFSET('331 - TH'!G$1,SMALL(Dong,ROWS($1:65)),))</f>
        <v/>
      </c>
      <c r="H79" s="211" t="str">
        <f ca="1">IF(ROWS($1:65)&gt;COUNT(Dong),"",OFFSET('331 - TH'!H$1,SMALL(Dong,ROWS($1:65)),))</f>
        <v/>
      </c>
      <c r="I79" s="110">
        <f t="shared" ca="1" si="8"/>
        <v>0</v>
      </c>
      <c r="J79" s="110">
        <f t="shared" ca="1" si="9"/>
        <v>0</v>
      </c>
    </row>
    <row r="80" spans="1:10" s="214" customFormat="1" ht="16.5" customHeight="1">
      <c r="A80" s="208" t="str">
        <f ca="1">IF(ROWS($1:66)&gt;COUNT(Dong),"",OFFSET('331 - TH'!A$1,SMALL(Dong,ROWS($1:66)),))</f>
        <v/>
      </c>
      <c r="B80" s="208" t="str">
        <f ca="1">IF(ROWS($1:66)&gt;COUNT(Dong),"",OFFSET('331 - TH'!B$1,SMALL(Dong,ROWS($1:66)),))</f>
        <v/>
      </c>
      <c r="C80" s="208" t="str">
        <f ca="1">IF(ROWS($1:66)&gt;COUNT(Dong),"",OFFSET('331 - TH'!C$1,SMALL(Dong,ROWS($1:66)),))</f>
        <v/>
      </c>
      <c r="D80" s="209" t="str">
        <f ca="1">IF(ROWS($1:66)&gt;COUNT(Dong),"",OFFSET('331 - TH'!D$1,SMALL(Dong,ROWS($1:66)),))</f>
        <v/>
      </c>
      <c r="E80" s="210" t="str">
        <f ca="1">IF(ROWS($1:66)&gt;COUNT(Dong),"",OFFSET('331 - TH'!F$1,SMALL(Dong,ROWS($1:66)),))</f>
        <v/>
      </c>
      <c r="F80" s="211"/>
      <c r="G80" s="211" t="str">
        <f ca="1">IF(ROWS($1:66)&gt;COUNT(Dong),"",OFFSET('331 - TH'!G$1,SMALL(Dong,ROWS($1:66)),))</f>
        <v/>
      </c>
      <c r="H80" s="211" t="str">
        <f ca="1">IF(ROWS($1:66)&gt;COUNT(Dong),"",OFFSET('331 - TH'!H$1,SMALL(Dong,ROWS($1:66)),))</f>
        <v/>
      </c>
      <c r="I80" s="110">
        <f t="shared" ca="1" si="8"/>
        <v>0</v>
      </c>
      <c r="J80" s="110">
        <f t="shared" ca="1" si="9"/>
        <v>0</v>
      </c>
    </row>
    <row r="81" spans="1:10" s="214" customFormat="1" ht="16.5" customHeight="1">
      <c r="A81" s="208" t="str">
        <f ca="1">IF(ROWS($1:67)&gt;COUNT(Dong),"",OFFSET('331 - TH'!A$1,SMALL(Dong,ROWS($1:67)),))</f>
        <v/>
      </c>
      <c r="B81" s="208" t="str">
        <f ca="1">IF(ROWS($1:67)&gt;COUNT(Dong),"",OFFSET('331 - TH'!B$1,SMALL(Dong,ROWS($1:67)),))</f>
        <v/>
      </c>
      <c r="C81" s="208" t="str">
        <f ca="1">IF(ROWS($1:67)&gt;COUNT(Dong),"",OFFSET('331 - TH'!C$1,SMALL(Dong,ROWS($1:67)),))</f>
        <v/>
      </c>
      <c r="D81" s="209" t="str">
        <f ca="1">IF(ROWS($1:67)&gt;COUNT(Dong),"",OFFSET('331 - TH'!D$1,SMALL(Dong,ROWS($1:67)),))</f>
        <v/>
      </c>
      <c r="E81" s="210" t="str">
        <f ca="1">IF(ROWS($1:67)&gt;COUNT(Dong),"",OFFSET('331 - TH'!F$1,SMALL(Dong,ROWS($1:67)),))</f>
        <v/>
      </c>
      <c r="F81" s="211"/>
      <c r="G81" s="211" t="str">
        <f ca="1">IF(ROWS($1:67)&gt;COUNT(Dong),"",OFFSET('331 - TH'!G$1,SMALL(Dong,ROWS($1:67)),))</f>
        <v/>
      </c>
      <c r="H81" s="211" t="str">
        <f ca="1">IF(ROWS($1:67)&gt;COUNT(Dong),"",OFFSET('331 - TH'!H$1,SMALL(Dong,ROWS($1:67)),))</f>
        <v/>
      </c>
      <c r="I81" s="110">
        <f t="shared" ca="1" si="8"/>
        <v>0</v>
      </c>
      <c r="J81" s="110">
        <f t="shared" ca="1" si="9"/>
        <v>0</v>
      </c>
    </row>
    <row r="82" spans="1:10" s="214" customFormat="1" ht="16.5" customHeight="1">
      <c r="A82" s="208" t="str">
        <f ca="1">IF(ROWS($1:68)&gt;COUNT(Dong),"",OFFSET('331 - TH'!A$1,SMALL(Dong,ROWS($1:68)),))</f>
        <v/>
      </c>
      <c r="B82" s="208" t="str">
        <f ca="1">IF(ROWS($1:68)&gt;COUNT(Dong),"",OFFSET('331 - TH'!B$1,SMALL(Dong,ROWS($1:68)),))</f>
        <v/>
      </c>
      <c r="C82" s="208" t="str">
        <f ca="1">IF(ROWS($1:68)&gt;COUNT(Dong),"",OFFSET('331 - TH'!C$1,SMALL(Dong,ROWS($1:68)),))</f>
        <v/>
      </c>
      <c r="D82" s="209" t="str">
        <f ca="1">IF(ROWS($1:68)&gt;COUNT(Dong),"",OFFSET('331 - TH'!D$1,SMALL(Dong,ROWS($1:68)),))</f>
        <v/>
      </c>
      <c r="E82" s="210" t="str">
        <f ca="1">IF(ROWS($1:68)&gt;COUNT(Dong),"",OFFSET('331 - TH'!F$1,SMALL(Dong,ROWS($1:68)),))</f>
        <v/>
      </c>
      <c r="F82" s="211"/>
      <c r="G82" s="211" t="str">
        <f ca="1">IF(ROWS($1:68)&gt;COUNT(Dong),"",OFFSET('331 - TH'!G$1,SMALL(Dong,ROWS($1:68)),))</f>
        <v/>
      </c>
      <c r="H82" s="211" t="str">
        <f ca="1">IF(ROWS($1:68)&gt;COUNT(Dong),"",OFFSET('331 - TH'!H$1,SMALL(Dong,ROWS($1:68)),))</f>
        <v/>
      </c>
      <c r="I82" s="110">
        <f t="shared" ca="1" si="8"/>
        <v>0</v>
      </c>
      <c r="J82" s="110">
        <f t="shared" ca="1" si="9"/>
        <v>0</v>
      </c>
    </row>
    <row r="83" spans="1:10" s="214" customFormat="1" ht="16.5" customHeight="1">
      <c r="A83" s="208" t="str">
        <f ca="1">IF(ROWS($1:69)&gt;COUNT(Dong),"",OFFSET('331 - TH'!A$1,SMALL(Dong,ROWS($1:69)),))</f>
        <v/>
      </c>
      <c r="B83" s="208" t="str">
        <f ca="1">IF(ROWS($1:69)&gt;COUNT(Dong),"",OFFSET('331 - TH'!B$1,SMALL(Dong,ROWS($1:69)),))</f>
        <v/>
      </c>
      <c r="C83" s="208" t="str">
        <f ca="1">IF(ROWS($1:69)&gt;COUNT(Dong),"",OFFSET('331 - TH'!C$1,SMALL(Dong,ROWS($1:69)),))</f>
        <v/>
      </c>
      <c r="D83" s="209" t="str">
        <f ca="1">IF(ROWS($1:69)&gt;COUNT(Dong),"",OFFSET('331 - TH'!D$1,SMALL(Dong,ROWS($1:69)),))</f>
        <v/>
      </c>
      <c r="E83" s="210" t="str">
        <f ca="1">IF(ROWS($1:69)&gt;COUNT(Dong),"",OFFSET('331 - TH'!F$1,SMALL(Dong,ROWS($1:69)),))</f>
        <v/>
      </c>
      <c r="F83" s="211"/>
      <c r="G83" s="211" t="str">
        <f ca="1">IF(ROWS($1:69)&gt;COUNT(Dong),"",OFFSET('331 - TH'!G$1,SMALL(Dong,ROWS($1:69)),))</f>
        <v/>
      </c>
      <c r="H83" s="211" t="str">
        <f ca="1">IF(ROWS($1:69)&gt;COUNT(Dong),"",OFFSET('331 - TH'!H$1,SMALL(Dong,ROWS($1:69)),))</f>
        <v/>
      </c>
      <c r="I83" s="110">
        <f t="shared" ca="1" si="8"/>
        <v>0</v>
      </c>
      <c r="J83" s="110">
        <f t="shared" ca="1" si="9"/>
        <v>0</v>
      </c>
    </row>
    <row r="84" spans="1:10" s="214" customFormat="1" ht="16.5" customHeight="1">
      <c r="A84" s="208" t="str">
        <f ca="1">IF(ROWS($1:70)&gt;COUNT(Dong),"",OFFSET('331 - TH'!A$1,SMALL(Dong,ROWS($1:70)),))</f>
        <v/>
      </c>
      <c r="B84" s="208" t="str">
        <f ca="1">IF(ROWS($1:70)&gt;COUNT(Dong),"",OFFSET('331 - TH'!B$1,SMALL(Dong,ROWS($1:70)),))</f>
        <v/>
      </c>
      <c r="C84" s="208" t="str">
        <f ca="1">IF(ROWS($1:70)&gt;COUNT(Dong),"",OFFSET('331 - TH'!C$1,SMALL(Dong,ROWS($1:70)),))</f>
        <v/>
      </c>
      <c r="D84" s="209" t="str">
        <f ca="1">IF(ROWS($1:70)&gt;COUNT(Dong),"",OFFSET('331 - TH'!D$1,SMALL(Dong,ROWS($1:70)),))</f>
        <v/>
      </c>
      <c r="E84" s="210" t="str">
        <f ca="1">IF(ROWS($1:70)&gt;COUNT(Dong),"",OFFSET('331 - TH'!F$1,SMALL(Dong,ROWS($1:70)),))</f>
        <v/>
      </c>
      <c r="F84" s="211"/>
      <c r="G84" s="211" t="str">
        <f ca="1">IF(ROWS($1:70)&gt;COUNT(Dong),"",OFFSET('331 - TH'!G$1,SMALL(Dong,ROWS($1:70)),))</f>
        <v/>
      </c>
      <c r="H84" s="211" t="str">
        <f ca="1">IF(ROWS($1:70)&gt;COUNT(Dong),"",OFFSET('331 - TH'!H$1,SMALL(Dong,ROWS($1:70)),))</f>
        <v/>
      </c>
      <c r="I84" s="110">
        <f t="shared" ca="1" si="8"/>
        <v>0</v>
      </c>
      <c r="J84" s="110">
        <f t="shared" ca="1" si="9"/>
        <v>0</v>
      </c>
    </row>
    <row r="85" spans="1:10" s="214" customFormat="1" ht="16.5" customHeight="1">
      <c r="A85" s="208" t="str">
        <f ca="1">IF(ROWS($1:71)&gt;COUNT(Dong),"",OFFSET('331 - TH'!A$1,SMALL(Dong,ROWS($1:71)),))</f>
        <v/>
      </c>
      <c r="B85" s="208" t="str">
        <f ca="1">IF(ROWS($1:71)&gt;COUNT(Dong),"",OFFSET('331 - TH'!B$1,SMALL(Dong,ROWS($1:71)),))</f>
        <v/>
      </c>
      <c r="C85" s="208" t="str">
        <f ca="1">IF(ROWS($1:71)&gt;COUNT(Dong),"",OFFSET('331 - TH'!C$1,SMALL(Dong,ROWS($1:71)),))</f>
        <v/>
      </c>
      <c r="D85" s="209" t="str">
        <f ca="1">IF(ROWS($1:71)&gt;COUNT(Dong),"",OFFSET('331 - TH'!D$1,SMALL(Dong,ROWS($1:71)),))</f>
        <v/>
      </c>
      <c r="E85" s="210" t="str">
        <f ca="1">IF(ROWS($1:71)&gt;COUNT(Dong),"",OFFSET('331 - TH'!F$1,SMALL(Dong,ROWS($1:71)),))</f>
        <v/>
      </c>
      <c r="F85" s="211"/>
      <c r="G85" s="211" t="str">
        <f ca="1">IF(ROWS($1:71)&gt;COUNT(Dong),"",OFFSET('331 - TH'!G$1,SMALL(Dong,ROWS($1:71)),))</f>
        <v/>
      </c>
      <c r="H85" s="211" t="str">
        <f ca="1">IF(ROWS($1:71)&gt;COUNT(Dong),"",OFFSET('331 - TH'!H$1,SMALL(Dong,ROWS($1:71)),))</f>
        <v/>
      </c>
      <c r="I85" s="110">
        <f t="shared" ca="1" si="8"/>
        <v>0</v>
      </c>
      <c r="J85" s="110">
        <f t="shared" ca="1" si="9"/>
        <v>0</v>
      </c>
    </row>
    <row r="86" spans="1:10" s="214" customFormat="1" ht="16.5" customHeight="1">
      <c r="A86" s="208" t="str">
        <f ca="1">IF(ROWS($1:72)&gt;COUNT(Dong),"",OFFSET('331 - TH'!A$1,SMALL(Dong,ROWS($1:72)),))</f>
        <v/>
      </c>
      <c r="B86" s="208" t="str">
        <f ca="1">IF(ROWS($1:72)&gt;COUNT(Dong),"",OFFSET('331 - TH'!B$1,SMALL(Dong,ROWS($1:72)),))</f>
        <v/>
      </c>
      <c r="C86" s="208" t="str">
        <f ca="1">IF(ROWS($1:72)&gt;COUNT(Dong),"",OFFSET('331 - TH'!C$1,SMALL(Dong,ROWS($1:72)),))</f>
        <v/>
      </c>
      <c r="D86" s="209" t="str">
        <f ca="1">IF(ROWS($1:72)&gt;COUNT(Dong),"",OFFSET('331 - TH'!D$1,SMALL(Dong,ROWS($1:72)),))</f>
        <v/>
      </c>
      <c r="E86" s="210" t="str">
        <f ca="1">IF(ROWS($1:72)&gt;COUNT(Dong),"",OFFSET('331 - TH'!F$1,SMALL(Dong,ROWS($1:72)),))</f>
        <v/>
      </c>
      <c r="F86" s="211"/>
      <c r="G86" s="211" t="str">
        <f ca="1">IF(ROWS($1:72)&gt;COUNT(Dong),"",OFFSET('331 - TH'!G$1,SMALL(Dong,ROWS($1:72)),))</f>
        <v/>
      </c>
      <c r="H86" s="211" t="str">
        <f ca="1">IF(ROWS($1:72)&gt;COUNT(Dong),"",OFFSET('331 - TH'!H$1,SMALL(Dong,ROWS($1:72)),))</f>
        <v/>
      </c>
      <c r="I86" s="110">
        <f t="shared" ca="1" si="8"/>
        <v>0</v>
      </c>
      <c r="J86" s="110">
        <f t="shared" ca="1" si="9"/>
        <v>0</v>
      </c>
    </row>
    <row r="87" spans="1:10" s="214" customFormat="1" ht="16.5" customHeight="1">
      <c r="A87" s="208" t="str">
        <f ca="1">IF(ROWS($1:73)&gt;COUNT(Dong),"",OFFSET('331 - TH'!A$1,SMALL(Dong,ROWS($1:73)),))</f>
        <v/>
      </c>
      <c r="B87" s="208" t="str">
        <f ca="1">IF(ROWS($1:73)&gt;COUNT(Dong),"",OFFSET('331 - TH'!B$1,SMALL(Dong,ROWS($1:73)),))</f>
        <v/>
      </c>
      <c r="C87" s="208" t="str">
        <f ca="1">IF(ROWS($1:73)&gt;COUNT(Dong),"",OFFSET('331 - TH'!C$1,SMALL(Dong,ROWS($1:73)),))</f>
        <v/>
      </c>
      <c r="D87" s="209" t="str">
        <f ca="1">IF(ROWS($1:73)&gt;COUNT(Dong),"",OFFSET('331 - TH'!D$1,SMALL(Dong,ROWS($1:73)),))</f>
        <v/>
      </c>
      <c r="E87" s="210" t="str">
        <f ca="1">IF(ROWS($1:73)&gt;COUNT(Dong),"",OFFSET('331 - TH'!F$1,SMALL(Dong,ROWS($1:73)),))</f>
        <v/>
      </c>
      <c r="F87" s="211"/>
      <c r="G87" s="211" t="str">
        <f ca="1">IF(ROWS($1:73)&gt;COUNT(Dong),"",OFFSET('331 - TH'!G$1,SMALL(Dong,ROWS($1:73)),))</f>
        <v/>
      </c>
      <c r="H87" s="211" t="str">
        <f ca="1">IF(ROWS($1:73)&gt;COUNT(Dong),"",OFFSET('331 - TH'!H$1,SMALL(Dong,ROWS($1:73)),))</f>
        <v/>
      </c>
      <c r="I87" s="110">
        <f t="shared" ca="1" si="8"/>
        <v>0</v>
      </c>
      <c r="J87" s="110">
        <f t="shared" ca="1" si="9"/>
        <v>0</v>
      </c>
    </row>
    <row r="88" spans="1:10" s="214" customFormat="1" ht="16.5" customHeight="1">
      <c r="A88" s="208" t="str">
        <f ca="1">IF(ROWS($1:74)&gt;COUNT(Dong),"",OFFSET('331 - TH'!A$1,SMALL(Dong,ROWS($1:74)),))</f>
        <v/>
      </c>
      <c r="B88" s="208" t="str">
        <f ca="1">IF(ROWS($1:74)&gt;COUNT(Dong),"",OFFSET('331 - TH'!B$1,SMALL(Dong,ROWS($1:74)),))</f>
        <v/>
      </c>
      <c r="C88" s="208" t="str">
        <f ca="1">IF(ROWS($1:74)&gt;COUNT(Dong),"",OFFSET('331 - TH'!C$1,SMALL(Dong,ROWS($1:74)),))</f>
        <v/>
      </c>
      <c r="D88" s="209" t="str">
        <f ca="1">IF(ROWS($1:74)&gt;COUNT(Dong),"",OFFSET('331 - TH'!D$1,SMALL(Dong,ROWS($1:74)),))</f>
        <v/>
      </c>
      <c r="E88" s="210" t="str">
        <f ca="1">IF(ROWS($1:74)&gt;COUNT(Dong),"",OFFSET('331 - TH'!F$1,SMALL(Dong,ROWS($1:74)),))</f>
        <v/>
      </c>
      <c r="F88" s="211"/>
      <c r="G88" s="211" t="str">
        <f ca="1">IF(ROWS($1:74)&gt;COUNT(Dong),"",OFFSET('331 - TH'!G$1,SMALL(Dong,ROWS($1:74)),))</f>
        <v/>
      </c>
      <c r="H88" s="211" t="str">
        <f ca="1">IF(ROWS($1:74)&gt;COUNT(Dong),"",OFFSET('331 - TH'!H$1,SMALL(Dong,ROWS($1:74)),))</f>
        <v/>
      </c>
      <c r="I88" s="110">
        <f t="shared" ca="1" si="8"/>
        <v>0</v>
      </c>
      <c r="J88" s="110">
        <f t="shared" ca="1" si="9"/>
        <v>0</v>
      </c>
    </row>
    <row r="89" spans="1:10" s="214" customFormat="1" ht="16.5" customHeight="1">
      <c r="A89" s="208" t="str">
        <f ca="1">IF(ROWS($1:75)&gt;COUNT(Dong),"",OFFSET('331 - TH'!A$1,SMALL(Dong,ROWS($1:75)),))</f>
        <v/>
      </c>
      <c r="B89" s="208" t="str">
        <f ca="1">IF(ROWS($1:75)&gt;COUNT(Dong),"",OFFSET('331 - TH'!B$1,SMALL(Dong,ROWS($1:75)),))</f>
        <v/>
      </c>
      <c r="C89" s="208" t="str">
        <f ca="1">IF(ROWS($1:75)&gt;COUNT(Dong),"",OFFSET('331 - TH'!C$1,SMALL(Dong,ROWS($1:75)),))</f>
        <v/>
      </c>
      <c r="D89" s="209" t="str">
        <f ca="1">IF(ROWS($1:75)&gt;COUNT(Dong),"",OFFSET('331 - TH'!D$1,SMALL(Dong,ROWS($1:75)),))</f>
        <v/>
      </c>
      <c r="E89" s="210" t="str">
        <f ca="1">IF(ROWS($1:75)&gt;COUNT(Dong),"",OFFSET('331 - TH'!F$1,SMALL(Dong,ROWS($1:75)),))</f>
        <v/>
      </c>
      <c r="F89" s="211"/>
      <c r="G89" s="211" t="str">
        <f ca="1">IF(ROWS($1:75)&gt;COUNT(Dong),"",OFFSET('331 - TH'!G$1,SMALL(Dong,ROWS($1:75)),))</f>
        <v/>
      </c>
      <c r="H89" s="211" t="str">
        <f ca="1">IF(ROWS($1:75)&gt;COUNT(Dong),"",OFFSET('331 - TH'!H$1,SMALL(Dong,ROWS($1:75)),))</f>
        <v/>
      </c>
      <c r="I89" s="110">
        <f t="shared" ca="1" si="8"/>
        <v>0</v>
      </c>
      <c r="J89" s="110">
        <f t="shared" ca="1" si="9"/>
        <v>0</v>
      </c>
    </row>
    <row r="90" spans="1:10" s="214" customFormat="1" ht="16.5" customHeight="1">
      <c r="A90" s="208" t="str">
        <f ca="1">IF(ROWS($1:76)&gt;COUNT(Dong),"",OFFSET('331 - TH'!A$1,SMALL(Dong,ROWS($1:76)),))</f>
        <v/>
      </c>
      <c r="B90" s="208" t="str">
        <f ca="1">IF(ROWS($1:76)&gt;COUNT(Dong),"",OFFSET('331 - TH'!B$1,SMALL(Dong,ROWS($1:76)),))</f>
        <v/>
      </c>
      <c r="C90" s="208" t="str">
        <f ca="1">IF(ROWS($1:76)&gt;COUNT(Dong),"",OFFSET('331 - TH'!C$1,SMALL(Dong,ROWS($1:76)),))</f>
        <v/>
      </c>
      <c r="D90" s="209" t="str">
        <f ca="1">IF(ROWS($1:76)&gt;COUNT(Dong),"",OFFSET('331 - TH'!D$1,SMALL(Dong,ROWS($1:76)),))</f>
        <v/>
      </c>
      <c r="E90" s="210" t="str">
        <f ca="1">IF(ROWS($1:76)&gt;COUNT(Dong),"",OFFSET('331 - TH'!F$1,SMALL(Dong,ROWS($1:76)),))</f>
        <v/>
      </c>
      <c r="F90" s="211"/>
      <c r="G90" s="211" t="str">
        <f ca="1">IF(ROWS($1:76)&gt;COUNT(Dong),"",OFFSET('331 - TH'!G$1,SMALL(Dong,ROWS($1:76)),))</f>
        <v/>
      </c>
      <c r="H90" s="211" t="str">
        <f ca="1">IF(ROWS($1:76)&gt;COUNT(Dong),"",OFFSET('331 - TH'!H$1,SMALL(Dong,ROWS($1:76)),))</f>
        <v/>
      </c>
      <c r="I90" s="110">
        <f t="shared" ca="1" si="8"/>
        <v>0</v>
      </c>
      <c r="J90" s="110">
        <f t="shared" ca="1" si="9"/>
        <v>0</v>
      </c>
    </row>
    <row r="91" spans="1:10" s="214" customFormat="1" ht="16.5" customHeight="1">
      <c r="A91" s="208" t="str">
        <f ca="1">IF(ROWS($1:77)&gt;COUNT(Dong),"",OFFSET('331 - TH'!A$1,SMALL(Dong,ROWS($1:77)),))</f>
        <v/>
      </c>
      <c r="B91" s="208" t="str">
        <f ca="1">IF(ROWS($1:77)&gt;COUNT(Dong),"",OFFSET('331 - TH'!B$1,SMALL(Dong,ROWS($1:77)),))</f>
        <v/>
      </c>
      <c r="C91" s="208" t="str">
        <f ca="1">IF(ROWS($1:77)&gt;COUNT(Dong),"",OFFSET('331 - TH'!C$1,SMALL(Dong,ROWS($1:77)),))</f>
        <v/>
      </c>
      <c r="D91" s="209" t="str">
        <f ca="1">IF(ROWS($1:77)&gt;COUNT(Dong),"",OFFSET('331 - TH'!D$1,SMALL(Dong,ROWS($1:77)),))</f>
        <v/>
      </c>
      <c r="E91" s="210" t="str">
        <f ca="1">IF(ROWS($1:77)&gt;COUNT(Dong),"",OFFSET('331 - TH'!F$1,SMALL(Dong,ROWS($1:77)),))</f>
        <v/>
      </c>
      <c r="F91" s="211"/>
      <c r="G91" s="211" t="str">
        <f ca="1">IF(ROWS($1:77)&gt;COUNT(Dong),"",OFFSET('331 - TH'!G$1,SMALL(Dong,ROWS($1:77)),))</f>
        <v/>
      </c>
      <c r="H91" s="211" t="str">
        <f ca="1">IF(ROWS($1:77)&gt;COUNT(Dong),"",OFFSET('331 - TH'!H$1,SMALL(Dong,ROWS($1:77)),))</f>
        <v/>
      </c>
      <c r="I91" s="110">
        <f t="shared" ca="1" si="8"/>
        <v>0</v>
      </c>
      <c r="J91" s="110">
        <f t="shared" ca="1" si="9"/>
        <v>0</v>
      </c>
    </row>
    <row r="92" spans="1:10" s="214" customFormat="1" ht="16.5" customHeight="1">
      <c r="A92" s="208" t="str">
        <f ca="1">IF(ROWS($1:78)&gt;COUNT(Dong),"",OFFSET('331 - TH'!A$1,SMALL(Dong,ROWS($1:78)),))</f>
        <v/>
      </c>
      <c r="B92" s="208" t="str">
        <f ca="1">IF(ROWS($1:78)&gt;COUNT(Dong),"",OFFSET('331 - TH'!B$1,SMALL(Dong,ROWS($1:78)),))</f>
        <v/>
      </c>
      <c r="C92" s="208" t="str">
        <f ca="1">IF(ROWS($1:78)&gt;COUNT(Dong),"",OFFSET('331 - TH'!C$1,SMALL(Dong,ROWS($1:78)),))</f>
        <v/>
      </c>
      <c r="D92" s="209" t="str">
        <f ca="1">IF(ROWS($1:78)&gt;COUNT(Dong),"",OFFSET('331 - TH'!D$1,SMALL(Dong,ROWS($1:78)),))</f>
        <v/>
      </c>
      <c r="E92" s="210" t="str">
        <f ca="1">IF(ROWS($1:78)&gt;COUNT(Dong),"",OFFSET('331 - TH'!F$1,SMALL(Dong,ROWS($1:78)),))</f>
        <v/>
      </c>
      <c r="F92" s="211"/>
      <c r="G92" s="211" t="str">
        <f ca="1">IF(ROWS($1:78)&gt;COUNT(Dong),"",OFFSET('331 - TH'!G$1,SMALL(Dong,ROWS($1:78)),))</f>
        <v/>
      </c>
      <c r="H92" s="211" t="str">
        <f ca="1">IF(ROWS($1:78)&gt;COUNT(Dong),"",OFFSET('331 - TH'!H$1,SMALL(Dong,ROWS($1:78)),))</f>
        <v/>
      </c>
      <c r="I92" s="110">
        <f t="shared" ca="1" si="8"/>
        <v>0</v>
      </c>
      <c r="J92" s="110">
        <f t="shared" ca="1" si="9"/>
        <v>0</v>
      </c>
    </row>
    <row r="93" spans="1:10" s="214" customFormat="1" ht="16.5" customHeight="1">
      <c r="A93" s="208" t="str">
        <f ca="1">IF(ROWS($1:79)&gt;COUNT(Dong),"",OFFSET('331 - TH'!A$1,SMALL(Dong,ROWS($1:79)),))</f>
        <v/>
      </c>
      <c r="B93" s="208" t="str">
        <f ca="1">IF(ROWS($1:79)&gt;COUNT(Dong),"",OFFSET('331 - TH'!B$1,SMALL(Dong,ROWS($1:79)),))</f>
        <v/>
      </c>
      <c r="C93" s="208" t="str">
        <f ca="1">IF(ROWS($1:79)&gt;COUNT(Dong),"",OFFSET('331 - TH'!C$1,SMALL(Dong,ROWS($1:79)),))</f>
        <v/>
      </c>
      <c r="D93" s="209" t="str">
        <f ca="1">IF(ROWS($1:79)&gt;COUNT(Dong),"",OFFSET('331 - TH'!D$1,SMALL(Dong,ROWS($1:79)),))</f>
        <v/>
      </c>
      <c r="E93" s="210" t="str">
        <f ca="1">IF(ROWS($1:79)&gt;COUNT(Dong),"",OFFSET('331 - TH'!F$1,SMALL(Dong,ROWS($1:79)),))</f>
        <v/>
      </c>
      <c r="F93" s="211"/>
      <c r="G93" s="211" t="str">
        <f ca="1">IF(ROWS($1:79)&gt;COUNT(Dong),"",OFFSET('331 - TH'!G$1,SMALL(Dong,ROWS($1:79)),))</f>
        <v/>
      </c>
      <c r="H93" s="211" t="str">
        <f ca="1">IF(ROWS($1:79)&gt;COUNT(Dong),"",OFFSET('331 - TH'!H$1,SMALL(Dong,ROWS($1:79)),))</f>
        <v/>
      </c>
      <c r="I93" s="110">
        <f t="shared" ca="1" si="8"/>
        <v>0</v>
      </c>
      <c r="J93" s="110">
        <f t="shared" ca="1" si="9"/>
        <v>0</v>
      </c>
    </row>
    <row r="94" spans="1:10" s="23" customFormat="1" ht="16.5" customHeight="1">
      <c r="A94" s="31"/>
      <c r="B94" s="31"/>
      <c r="C94" s="215"/>
      <c r="D94" s="216"/>
      <c r="E94" s="217"/>
      <c r="F94" s="211"/>
      <c r="G94" s="32"/>
      <c r="H94" s="32"/>
      <c r="I94" s="32"/>
      <c r="J94" s="32"/>
    </row>
    <row r="95" spans="1:10" s="23" customFormat="1" ht="16.5" customHeight="1">
      <c r="A95" s="206"/>
      <c r="B95" s="25"/>
      <c r="C95" s="218"/>
      <c r="D95" s="205" t="s">
        <v>18</v>
      </c>
      <c r="E95" s="25" t="s">
        <v>19</v>
      </c>
      <c r="F95" s="25" t="s">
        <v>19</v>
      </c>
      <c r="G95" s="219">
        <f ca="1">SUM(G15:G94)</f>
        <v>28578000</v>
      </c>
      <c r="H95" s="219">
        <f ca="1">SUM(H15:H94)</f>
        <v>28578000</v>
      </c>
      <c r="I95" s="219" t="s">
        <v>19</v>
      </c>
      <c r="J95" s="219" t="s">
        <v>19</v>
      </c>
    </row>
    <row r="96" spans="1:10" s="23" customFormat="1" ht="16.5" customHeight="1">
      <c r="A96" s="206"/>
      <c r="B96" s="25"/>
      <c r="C96" s="25"/>
      <c r="D96" s="205" t="s">
        <v>20</v>
      </c>
      <c r="E96" s="25" t="s">
        <v>19</v>
      </c>
      <c r="F96" s="25" t="s">
        <v>19</v>
      </c>
      <c r="G96" s="219" t="s">
        <v>19</v>
      </c>
      <c r="H96" s="219" t="s">
        <v>19</v>
      </c>
      <c r="I96" s="219">
        <f ca="1">IF(I14+G95-J14-H95&gt;0,I14+G95-J14-H95,0)</f>
        <v>0</v>
      </c>
      <c r="J96" s="219">
        <f ca="1">IF(J14+H95-I14-G95&gt;0,J14+H95-I14-G95,0)</f>
        <v>0</v>
      </c>
    </row>
    <row r="97" spans="1:10" s="23" customFormat="1" ht="14.25" customHeight="1">
      <c r="B97" s="24"/>
      <c r="C97" s="24"/>
      <c r="E97" s="24"/>
    </row>
    <row r="98" spans="1:10" s="23" customFormat="1" ht="14.25" customHeight="1">
      <c r="A98" s="220" t="s">
        <v>103</v>
      </c>
      <c r="B98" s="24"/>
      <c r="C98" s="24"/>
      <c r="E98" s="24"/>
    </row>
    <row r="99" spans="1:10" s="23" customFormat="1" ht="14.25" customHeight="1">
      <c r="A99" s="220" t="s">
        <v>104</v>
      </c>
      <c r="B99" s="24"/>
      <c r="C99" s="24"/>
      <c r="E99" s="24"/>
    </row>
    <row r="100" spans="1:10" s="23" customFormat="1" ht="14.25" customHeight="1">
      <c r="B100" s="24"/>
      <c r="C100" s="24"/>
      <c r="E100" s="392" t="s">
        <v>105</v>
      </c>
      <c r="F100" s="392"/>
      <c r="G100" s="392"/>
      <c r="H100" s="392"/>
      <c r="I100" s="392"/>
      <c r="J100" s="392"/>
    </row>
    <row r="101" spans="1:10" s="23" customFormat="1" ht="14.25" customHeight="1">
      <c r="A101" s="392" t="s">
        <v>21</v>
      </c>
      <c r="B101" s="392"/>
      <c r="C101" s="392"/>
      <c r="D101" s="392"/>
      <c r="E101" s="392" t="s">
        <v>22</v>
      </c>
      <c r="F101" s="392"/>
      <c r="G101" s="392"/>
      <c r="H101" s="392"/>
      <c r="I101" s="392"/>
      <c r="J101" s="392"/>
    </row>
    <row r="102" spans="1:10" s="23" customFormat="1" ht="14.25" customHeight="1">
      <c r="A102" s="392" t="s">
        <v>23</v>
      </c>
      <c r="B102" s="392"/>
      <c r="C102" s="392"/>
      <c r="D102" s="392"/>
      <c r="E102" s="392" t="s">
        <v>23</v>
      </c>
      <c r="F102" s="392"/>
      <c r="G102" s="392"/>
      <c r="H102" s="392"/>
      <c r="I102" s="392"/>
      <c r="J102" s="392"/>
    </row>
    <row r="103" spans="1:10" ht="15" customHeight="1"/>
    <row r="105" spans="1:10" ht="15" customHeight="1"/>
    <row r="107" spans="1:10" ht="15" customHeight="1"/>
  </sheetData>
  <mergeCells count="20">
    <mergeCell ref="E100:J100"/>
    <mergeCell ref="A101:D101"/>
    <mergeCell ref="E101:J101"/>
    <mergeCell ref="A102:D102"/>
    <mergeCell ref="E102:J102"/>
    <mergeCell ref="C10:J10"/>
    <mergeCell ref="I11:J11"/>
    <mergeCell ref="A11:A12"/>
    <mergeCell ref="B11:C11"/>
    <mergeCell ref="D11:D12"/>
    <mergeCell ref="E11:E12"/>
    <mergeCell ref="F11:F12"/>
    <mergeCell ref="G11:H11"/>
    <mergeCell ref="A9:J9"/>
    <mergeCell ref="E8:H8"/>
    <mergeCell ref="A5:J5"/>
    <mergeCell ref="A6:J6"/>
    <mergeCell ref="H2:J2"/>
    <mergeCell ref="H3:J4"/>
    <mergeCell ref="A7:J7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13"/>
  </sheetPr>
  <dimension ref="A1:P27"/>
  <sheetViews>
    <sheetView zoomScale="90" workbookViewId="0">
      <selection activeCell="J21" sqref="J21"/>
    </sheetView>
  </sheetViews>
  <sheetFormatPr defaultRowHeight="14.25" customHeight="1"/>
  <cols>
    <col min="1" max="1" width="10" style="322" customWidth="1"/>
    <col min="2" max="2" width="7.28515625" style="323" customWidth="1"/>
    <col min="3" max="3" width="10" style="323" customWidth="1"/>
    <col min="4" max="4" width="40" style="322" customWidth="1"/>
    <col min="5" max="5" width="36" style="322" hidden="1" customWidth="1"/>
    <col min="6" max="6" width="6.28515625" style="323" customWidth="1"/>
    <col min="7" max="8" width="9.5703125" style="322" customWidth="1"/>
    <col min="9" max="9" width="14.85546875" style="322" customWidth="1"/>
    <col min="10" max="10" width="13.5703125" style="322" customWidth="1"/>
    <col min="11" max="11" width="15.7109375" style="322" customWidth="1"/>
    <col min="12" max="12" width="14" style="322" bestFit="1" customWidth="1"/>
    <col min="13" max="13" width="9.140625" style="322"/>
    <col min="14" max="14" width="12.140625" style="322" customWidth="1"/>
    <col min="15" max="256" width="9.140625" style="322"/>
    <col min="257" max="257" width="10" style="322" customWidth="1"/>
    <col min="258" max="258" width="7.28515625" style="322" customWidth="1"/>
    <col min="259" max="259" width="10" style="322" customWidth="1"/>
    <col min="260" max="260" width="40" style="322" customWidth="1"/>
    <col min="261" max="261" width="0" style="322" hidden="1" customWidth="1"/>
    <col min="262" max="262" width="6.28515625" style="322" customWidth="1"/>
    <col min="263" max="264" width="9.5703125" style="322" customWidth="1"/>
    <col min="265" max="265" width="14.85546875" style="322" customWidth="1"/>
    <col min="266" max="266" width="13.5703125" style="322" customWidth="1"/>
    <col min="267" max="267" width="15.7109375" style="322" customWidth="1"/>
    <col min="268" max="268" width="14" style="322" bestFit="1" customWidth="1"/>
    <col min="269" max="269" width="9.140625" style="322"/>
    <col min="270" max="270" width="12.140625" style="322" customWidth="1"/>
    <col min="271" max="512" width="9.140625" style="322"/>
    <col min="513" max="513" width="10" style="322" customWidth="1"/>
    <col min="514" max="514" width="7.28515625" style="322" customWidth="1"/>
    <col min="515" max="515" width="10" style="322" customWidth="1"/>
    <col min="516" max="516" width="40" style="322" customWidth="1"/>
    <col min="517" max="517" width="0" style="322" hidden="1" customWidth="1"/>
    <col min="518" max="518" width="6.28515625" style="322" customWidth="1"/>
    <col min="519" max="520" width="9.5703125" style="322" customWidth="1"/>
    <col min="521" max="521" width="14.85546875" style="322" customWidth="1"/>
    <col min="522" max="522" width="13.5703125" style="322" customWidth="1"/>
    <col min="523" max="523" width="15.7109375" style="322" customWidth="1"/>
    <col min="524" max="524" width="14" style="322" bestFit="1" customWidth="1"/>
    <col min="525" max="525" width="9.140625" style="322"/>
    <col min="526" max="526" width="12.140625" style="322" customWidth="1"/>
    <col min="527" max="768" width="9.140625" style="322"/>
    <col min="769" max="769" width="10" style="322" customWidth="1"/>
    <col min="770" max="770" width="7.28515625" style="322" customWidth="1"/>
    <col min="771" max="771" width="10" style="322" customWidth="1"/>
    <col min="772" max="772" width="40" style="322" customWidth="1"/>
    <col min="773" max="773" width="0" style="322" hidden="1" customWidth="1"/>
    <col min="774" max="774" width="6.28515625" style="322" customWidth="1"/>
    <col min="775" max="776" width="9.5703125" style="322" customWidth="1"/>
    <col min="777" max="777" width="14.85546875" style="322" customWidth="1"/>
    <col min="778" max="778" width="13.5703125" style="322" customWidth="1"/>
    <col min="779" max="779" width="15.7109375" style="322" customWidth="1"/>
    <col min="780" max="780" width="14" style="322" bestFit="1" customWidth="1"/>
    <col min="781" max="781" width="9.140625" style="322"/>
    <col min="782" max="782" width="12.140625" style="322" customWidth="1"/>
    <col min="783" max="1024" width="9.140625" style="322"/>
    <col min="1025" max="1025" width="10" style="322" customWidth="1"/>
    <col min="1026" max="1026" width="7.28515625" style="322" customWidth="1"/>
    <col min="1027" max="1027" width="10" style="322" customWidth="1"/>
    <col min="1028" max="1028" width="40" style="322" customWidth="1"/>
    <col min="1029" max="1029" width="0" style="322" hidden="1" customWidth="1"/>
    <col min="1030" max="1030" width="6.28515625" style="322" customWidth="1"/>
    <col min="1031" max="1032" width="9.5703125" style="322" customWidth="1"/>
    <col min="1033" max="1033" width="14.85546875" style="322" customWidth="1"/>
    <col min="1034" max="1034" width="13.5703125" style="322" customWidth="1"/>
    <col min="1035" max="1035" width="15.7109375" style="322" customWidth="1"/>
    <col min="1036" max="1036" width="14" style="322" bestFit="1" customWidth="1"/>
    <col min="1037" max="1037" width="9.140625" style="322"/>
    <col min="1038" max="1038" width="12.140625" style="322" customWidth="1"/>
    <col min="1039" max="1280" width="9.140625" style="322"/>
    <col min="1281" max="1281" width="10" style="322" customWidth="1"/>
    <col min="1282" max="1282" width="7.28515625" style="322" customWidth="1"/>
    <col min="1283" max="1283" width="10" style="322" customWidth="1"/>
    <col min="1284" max="1284" width="40" style="322" customWidth="1"/>
    <col min="1285" max="1285" width="0" style="322" hidden="1" customWidth="1"/>
    <col min="1286" max="1286" width="6.28515625" style="322" customWidth="1"/>
    <col min="1287" max="1288" width="9.5703125" style="322" customWidth="1"/>
    <col min="1289" max="1289" width="14.85546875" style="322" customWidth="1"/>
    <col min="1290" max="1290" width="13.5703125" style="322" customWidth="1"/>
    <col min="1291" max="1291" width="15.7109375" style="322" customWidth="1"/>
    <col min="1292" max="1292" width="14" style="322" bestFit="1" customWidth="1"/>
    <col min="1293" max="1293" width="9.140625" style="322"/>
    <col min="1294" max="1294" width="12.140625" style="322" customWidth="1"/>
    <col min="1295" max="1536" width="9.140625" style="322"/>
    <col min="1537" max="1537" width="10" style="322" customWidth="1"/>
    <col min="1538" max="1538" width="7.28515625" style="322" customWidth="1"/>
    <col min="1539" max="1539" width="10" style="322" customWidth="1"/>
    <col min="1540" max="1540" width="40" style="322" customWidth="1"/>
    <col min="1541" max="1541" width="0" style="322" hidden="1" customWidth="1"/>
    <col min="1542" max="1542" width="6.28515625" style="322" customWidth="1"/>
    <col min="1543" max="1544" width="9.5703125" style="322" customWidth="1"/>
    <col min="1545" max="1545" width="14.85546875" style="322" customWidth="1"/>
    <col min="1546" max="1546" width="13.5703125" style="322" customWidth="1"/>
    <col min="1547" max="1547" width="15.7109375" style="322" customWidth="1"/>
    <col min="1548" max="1548" width="14" style="322" bestFit="1" customWidth="1"/>
    <col min="1549" max="1549" width="9.140625" style="322"/>
    <col min="1550" max="1550" width="12.140625" style="322" customWidth="1"/>
    <col min="1551" max="1792" width="9.140625" style="322"/>
    <col min="1793" max="1793" width="10" style="322" customWidth="1"/>
    <col min="1794" max="1794" width="7.28515625" style="322" customWidth="1"/>
    <col min="1795" max="1795" width="10" style="322" customWidth="1"/>
    <col min="1796" max="1796" width="40" style="322" customWidth="1"/>
    <col min="1797" max="1797" width="0" style="322" hidden="1" customWidth="1"/>
    <col min="1798" max="1798" width="6.28515625" style="322" customWidth="1"/>
    <col min="1799" max="1800" width="9.5703125" style="322" customWidth="1"/>
    <col min="1801" max="1801" width="14.85546875" style="322" customWidth="1"/>
    <col min="1802" max="1802" width="13.5703125" style="322" customWidth="1"/>
    <col min="1803" max="1803" width="15.7109375" style="322" customWidth="1"/>
    <col min="1804" max="1804" width="14" style="322" bestFit="1" customWidth="1"/>
    <col min="1805" max="1805" width="9.140625" style="322"/>
    <col min="1806" max="1806" width="12.140625" style="322" customWidth="1"/>
    <col min="1807" max="2048" width="9.140625" style="322"/>
    <col min="2049" max="2049" width="10" style="322" customWidth="1"/>
    <col min="2050" max="2050" width="7.28515625" style="322" customWidth="1"/>
    <col min="2051" max="2051" width="10" style="322" customWidth="1"/>
    <col min="2052" max="2052" width="40" style="322" customWidth="1"/>
    <col min="2053" max="2053" width="0" style="322" hidden="1" customWidth="1"/>
    <col min="2054" max="2054" width="6.28515625" style="322" customWidth="1"/>
    <col min="2055" max="2056" width="9.5703125" style="322" customWidth="1"/>
    <col min="2057" max="2057" width="14.85546875" style="322" customWidth="1"/>
    <col min="2058" max="2058" width="13.5703125" style="322" customWidth="1"/>
    <col min="2059" max="2059" width="15.7109375" style="322" customWidth="1"/>
    <col min="2060" max="2060" width="14" style="322" bestFit="1" customWidth="1"/>
    <col min="2061" max="2061" width="9.140625" style="322"/>
    <col min="2062" max="2062" width="12.140625" style="322" customWidth="1"/>
    <col min="2063" max="2304" width="9.140625" style="322"/>
    <col min="2305" max="2305" width="10" style="322" customWidth="1"/>
    <col min="2306" max="2306" width="7.28515625" style="322" customWidth="1"/>
    <col min="2307" max="2307" width="10" style="322" customWidth="1"/>
    <col min="2308" max="2308" width="40" style="322" customWidth="1"/>
    <col min="2309" max="2309" width="0" style="322" hidden="1" customWidth="1"/>
    <col min="2310" max="2310" width="6.28515625" style="322" customWidth="1"/>
    <col min="2311" max="2312" width="9.5703125" style="322" customWidth="1"/>
    <col min="2313" max="2313" width="14.85546875" style="322" customWidth="1"/>
    <col min="2314" max="2314" width="13.5703125" style="322" customWidth="1"/>
    <col min="2315" max="2315" width="15.7109375" style="322" customWidth="1"/>
    <col min="2316" max="2316" width="14" style="322" bestFit="1" customWidth="1"/>
    <col min="2317" max="2317" width="9.140625" style="322"/>
    <col min="2318" max="2318" width="12.140625" style="322" customWidth="1"/>
    <col min="2319" max="2560" width="9.140625" style="322"/>
    <col min="2561" max="2561" width="10" style="322" customWidth="1"/>
    <col min="2562" max="2562" width="7.28515625" style="322" customWidth="1"/>
    <col min="2563" max="2563" width="10" style="322" customWidth="1"/>
    <col min="2564" max="2564" width="40" style="322" customWidth="1"/>
    <col min="2565" max="2565" width="0" style="322" hidden="1" customWidth="1"/>
    <col min="2566" max="2566" width="6.28515625" style="322" customWidth="1"/>
    <col min="2567" max="2568" width="9.5703125" style="322" customWidth="1"/>
    <col min="2569" max="2569" width="14.85546875" style="322" customWidth="1"/>
    <col min="2570" max="2570" width="13.5703125" style="322" customWidth="1"/>
    <col min="2571" max="2571" width="15.7109375" style="322" customWidth="1"/>
    <col min="2572" max="2572" width="14" style="322" bestFit="1" customWidth="1"/>
    <col min="2573" max="2573" width="9.140625" style="322"/>
    <col min="2574" max="2574" width="12.140625" style="322" customWidth="1"/>
    <col min="2575" max="2816" width="9.140625" style="322"/>
    <col min="2817" max="2817" width="10" style="322" customWidth="1"/>
    <col min="2818" max="2818" width="7.28515625" style="322" customWidth="1"/>
    <col min="2819" max="2819" width="10" style="322" customWidth="1"/>
    <col min="2820" max="2820" width="40" style="322" customWidth="1"/>
    <col min="2821" max="2821" width="0" style="322" hidden="1" customWidth="1"/>
    <col min="2822" max="2822" width="6.28515625" style="322" customWidth="1"/>
    <col min="2823" max="2824" width="9.5703125" style="322" customWidth="1"/>
    <col min="2825" max="2825" width="14.85546875" style="322" customWidth="1"/>
    <col min="2826" max="2826" width="13.5703125" style="322" customWidth="1"/>
    <col min="2827" max="2827" width="15.7109375" style="322" customWidth="1"/>
    <col min="2828" max="2828" width="14" style="322" bestFit="1" customWidth="1"/>
    <col min="2829" max="2829" width="9.140625" style="322"/>
    <col min="2830" max="2830" width="12.140625" style="322" customWidth="1"/>
    <col min="2831" max="3072" width="9.140625" style="322"/>
    <col min="3073" max="3073" width="10" style="322" customWidth="1"/>
    <col min="3074" max="3074" width="7.28515625" style="322" customWidth="1"/>
    <col min="3075" max="3075" width="10" style="322" customWidth="1"/>
    <col min="3076" max="3076" width="40" style="322" customWidth="1"/>
    <col min="3077" max="3077" width="0" style="322" hidden="1" customWidth="1"/>
    <col min="3078" max="3078" width="6.28515625" style="322" customWidth="1"/>
    <col min="3079" max="3080" width="9.5703125" style="322" customWidth="1"/>
    <col min="3081" max="3081" width="14.85546875" style="322" customWidth="1"/>
    <col min="3082" max="3082" width="13.5703125" style="322" customWidth="1"/>
    <col min="3083" max="3083" width="15.7109375" style="322" customWidth="1"/>
    <col min="3084" max="3084" width="14" style="322" bestFit="1" customWidth="1"/>
    <col min="3085" max="3085" width="9.140625" style="322"/>
    <col min="3086" max="3086" width="12.140625" style="322" customWidth="1"/>
    <col min="3087" max="3328" width="9.140625" style="322"/>
    <col min="3329" max="3329" width="10" style="322" customWidth="1"/>
    <col min="3330" max="3330" width="7.28515625" style="322" customWidth="1"/>
    <col min="3331" max="3331" width="10" style="322" customWidth="1"/>
    <col min="3332" max="3332" width="40" style="322" customWidth="1"/>
    <col min="3333" max="3333" width="0" style="322" hidden="1" customWidth="1"/>
    <col min="3334" max="3334" width="6.28515625" style="322" customWidth="1"/>
    <col min="3335" max="3336" width="9.5703125" style="322" customWidth="1"/>
    <col min="3337" max="3337" width="14.85546875" style="322" customWidth="1"/>
    <col min="3338" max="3338" width="13.5703125" style="322" customWidth="1"/>
    <col min="3339" max="3339" width="15.7109375" style="322" customWidth="1"/>
    <col min="3340" max="3340" width="14" style="322" bestFit="1" customWidth="1"/>
    <col min="3341" max="3341" width="9.140625" style="322"/>
    <col min="3342" max="3342" width="12.140625" style="322" customWidth="1"/>
    <col min="3343" max="3584" width="9.140625" style="322"/>
    <col min="3585" max="3585" width="10" style="322" customWidth="1"/>
    <col min="3586" max="3586" width="7.28515625" style="322" customWidth="1"/>
    <col min="3587" max="3587" width="10" style="322" customWidth="1"/>
    <col min="3588" max="3588" width="40" style="322" customWidth="1"/>
    <col min="3589" max="3589" width="0" style="322" hidden="1" customWidth="1"/>
    <col min="3590" max="3590" width="6.28515625" style="322" customWidth="1"/>
    <col min="3591" max="3592" width="9.5703125" style="322" customWidth="1"/>
    <col min="3593" max="3593" width="14.85546875" style="322" customWidth="1"/>
    <col min="3594" max="3594" width="13.5703125" style="322" customWidth="1"/>
    <col min="3595" max="3595" width="15.7109375" style="322" customWidth="1"/>
    <col min="3596" max="3596" width="14" style="322" bestFit="1" customWidth="1"/>
    <col min="3597" max="3597" width="9.140625" style="322"/>
    <col min="3598" max="3598" width="12.140625" style="322" customWidth="1"/>
    <col min="3599" max="3840" width="9.140625" style="322"/>
    <col min="3841" max="3841" width="10" style="322" customWidth="1"/>
    <col min="3842" max="3842" width="7.28515625" style="322" customWidth="1"/>
    <col min="3843" max="3843" width="10" style="322" customWidth="1"/>
    <col min="3844" max="3844" width="40" style="322" customWidth="1"/>
    <col min="3845" max="3845" width="0" style="322" hidden="1" customWidth="1"/>
    <col min="3846" max="3846" width="6.28515625" style="322" customWidth="1"/>
    <col min="3847" max="3848" width="9.5703125" style="322" customWidth="1"/>
    <col min="3849" max="3849" width="14.85546875" style="322" customWidth="1"/>
    <col min="3850" max="3850" width="13.5703125" style="322" customWidth="1"/>
    <col min="3851" max="3851" width="15.7109375" style="322" customWidth="1"/>
    <col min="3852" max="3852" width="14" style="322" bestFit="1" customWidth="1"/>
    <col min="3853" max="3853" width="9.140625" style="322"/>
    <col min="3854" max="3854" width="12.140625" style="322" customWidth="1"/>
    <col min="3855" max="4096" width="9.140625" style="322"/>
    <col min="4097" max="4097" width="10" style="322" customWidth="1"/>
    <col min="4098" max="4098" width="7.28515625" style="322" customWidth="1"/>
    <col min="4099" max="4099" width="10" style="322" customWidth="1"/>
    <col min="4100" max="4100" width="40" style="322" customWidth="1"/>
    <col min="4101" max="4101" width="0" style="322" hidden="1" customWidth="1"/>
    <col min="4102" max="4102" width="6.28515625" style="322" customWidth="1"/>
    <col min="4103" max="4104" width="9.5703125" style="322" customWidth="1"/>
    <col min="4105" max="4105" width="14.85546875" style="322" customWidth="1"/>
    <col min="4106" max="4106" width="13.5703125" style="322" customWidth="1"/>
    <col min="4107" max="4107" width="15.7109375" style="322" customWidth="1"/>
    <col min="4108" max="4108" width="14" style="322" bestFit="1" customWidth="1"/>
    <col min="4109" max="4109" width="9.140625" style="322"/>
    <col min="4110" max="4110" width="12.140625" style="322" customWidth="1"/>
    <col min="4111" max="4352" width="9.140625" style="322"/>
    <col min="4353" max="4353" width="10" style="322" customWidth="1"/>
    <col min="4354" max="4354" width="7.28515625" style="322" customWidth="1"/>
    <col min="4355" max="4355" width="10" style="322" customWidth="1"/>
    <col min="4356" max="4356" width="40" style="322" customWidth="1"/>
    <col min="4357" max="4357" width="0" style="322" hidden="1" customWidth="1"/>
    <col min="4358" max="4358" width="6.28515625" style="322" customWidth="1"/>
    <col min="4359" max="4360" width="9.5703125" style="322" customWidth="1"/>
    <col min="4361" max="4361" width="14.85546875" style="322" customWidth="1"/>
    <col min="4362" max="4362" width="13.5703125" style="322" customWidth="1"/>
    <col min="4363" max="4363" width="15.7109375" style="322" customWidth="1"/>
    <col min="4364" max="4364" width="14" style="322" bestFit="1" customWidth="1"/>
    <col min="4365" max="4365" width="9.140625" style="322"/>
    <col min="4366" max="4366" width="12.140625" style="322" customWidth="1"/>
    <col min="4367" max="4608" width="9.140625" style="322"/>
    <col min="4609" max="4609" width="10" style="322" customWidth="1"/>
    <col min="4610" max="4610" width="7.28515625" style="322" customWidth="1"/>
    <col min="4611" max="4611" width="10" style="322" customWidth="1"/>
    <col min="4612" max="4612" width="40" style="322" customWidth="1"/>
    <col min="4613" max="4613" width="0" style="322" hidden="1" customWidth="1"/>
    <col min="4614" max="4614" width="6.28515625" style="322" customWidth="1"/>
    <col min="4615" max="4616" width="9.5703125" style="322" customWidth="1"/>
    <col min="4617" max="4617" width="14.85546875" style="322" customWidth="1"/>
    <col min="4618" max="4618" width="13.5703125" style="322" customWidth="1"/>
    <col min="4619" max="4619" width="15.7109375" style="322" customWidth="1"/>
    <col min="4620" max="4620" width="14" style="322" bestFit="1" customWidth="1"/>
    <col min="4621" max="4621" width="9.140625" style="322"/>
    <col min="4622" max="4622" width="12.140625" style="322" customWidth="1"/>
    <col min="4623" max="4864" width="9.140625" style="322"/>
    <col min="4865" max="4865" width="10" style="322" customWidth="1"/>
    <col min="4866" max="4866" width="7.28515625" style="322" customWidth="1"/>
    <col min="4867" max="4867" width="10" style="322" customWidth="1"/>
    <col min="4868" max="4868" width="40" style="322" customWidth="1"/>
    <col min="4869" max="4869" width="0" style="322" hidden="1" customWidth="1"/>
    <col min="4870" max="4870" width="6.28515625" style="322" customWidth="1"/>
    <col min="4871" max="4872" width="9.5703125" style="322" customWidth="1"/>
    <col min="4873" max="4873" width="14.85546875" style="322" customWidth="1"/>
    <col min="4874" max="4874" width="13.5703125" style="322" customWidth="1"/>
    <col min="4875" max="4875" width="15.7109375" style="322" customWidth="1"/>
    <col min="4876" max="4876" width="14" style="322" bestFit="1" customWidth="1"/>
    <col min="4877" max="4877" width="9.140625" style="322"/>
    <col min="4878" max="4878" width="12.140625" style="322" customWidth="1"/>
    <col min="4879" max="5120" width="9.140625" style="322"/>
    <col min="5121" max="5121" width="10" style="322" customWidth="1"/>
    <col min="5122" max="5122" width="7.28515625" style="322" customWidth="1"/>
    <col min="5123" max="5123" width="10" style="322" customWidth="1"/>
    <col min="5124" max="5124" width="40" style="322" customWidth="1"/>
    <col min="5125" max="5125" width="0" style="322" hidden="1" customWidth="1"/>
    <col min="5126" max="5126" width="6.28515625" style="322" customWidth="1"/>
    <col min="5127" max="5128" width="9.5703125" style="322" customWidth="1"/>
    <col min="5129" max="5129" width="14.85546875" style="322" customWidth="1"/>
    <col min="5130" max="5130" width="13.5703125" style="322" customWidth="1"/>
    <col min="5131" max="5131" width="15.7109375" style="322" customWidth="1"/>
    <col min="5132" max="5132" width="14" style="322" bestFit="1" customWidth="1"/>
    <col min="5133" max="5133" width="9.140625" style="322"/>
    <col min="5134" max="5134" width="12.140625" style="322" customWidth="1"/>
    <col min="5135" max="5376" width="9.140625" style="322"/>
    <col min="5377" max="5377" width="10" style="322" customWidth="1"/>
    <col min="5378" max="5378" width="7.28515625" style="322" customWidth="1"/>
    <col min="5379" max="5379" width="10" style="322" customWidth="1"/>
    <col min="5380" max="5380" width="40" style="322" customWidth="1"/>
    <col min="5381" max="5381" width="0" style="322" hidden="1" customWidth="1"/>
    <col min="5382" max="5382" width="6.28515625" style="322" customWidth="1"/>
    <col min="5383" max="5384" width="9.5703125" style="322" customWidth="1"/>
    <col min="5385" max="5385" width="14.85546875" style="322" customWidth="1"/>
    <col min="5386" max="5386" width="13.5703125" style="322" customWidth="1"/>
    <col min="5387" max="5387" width="15.7109375" style="322" customWidth="1"/>
    <col min="5388" max="5388" width="14" style="322" bestFit="1" customWidth="1"/>
    <col min="5389" max="5389" width="9.140625" style="322"/>
    <col min="5390" max="5390" width="12.140625" style="322" customWidth="1"/>
    <col min="5391" max="5632" width="9.140625" style="322"/>
    <col min="5633" max="5633" width="10" style="322" customWidth="1"/>
    <col min="5634" max="5634" width="7.28515625" style="322" customWidth="1"/>
    <col min="5635" max="5635" width="10" style="322" customWidth="1"/>
    <col min="5636" max="5636" width="40" style="322" customWidth="1"/>
    <col min="5637" max="5637" width="0" style="322" hidden="1" customWidth="1"/>
    <col min="5638" max="5638" width="6.28515625" style="322" customWidth="1"/>
    <col min="5639" max="5640" width="9.5703125" style="322" customWidth="1"/>
    <col min="5641" max="5641" width="14.85546875" style="322" customWidth="1"/>
    <col min="5642" max="5642" width="13.5703125" style="322" customWidth="1"/>
    <col min="5643" max="5643" width="15.7109375" style="322" customWidth="1"/>
    <col min="5644" max="5644" width="14" style="322" bestFit="1" customWidth="1"/>
    <col min="5645" max="5645" width="9.140625" style="322"/>
    <col min="5646" max="5646" width="12.140625" style="322" customWidth="1"/>
    <col min="5647" max="5888" width="9.140625" style="322"/>
    <col min="5889" max="5889" width="10" style="322" customWidth="1"/>
    <col min="5890" max="5890" width="7.28515625" style="322" customWidth="1"/>
    <col min="5891" max="5891" width="10" style="322" customWidth="1"/>
    <col min="5892" max="5892" width="40" style="322" customWidth="1"/>
    <col min="5893" max="5893" width="0" style="322" hidden="1" customWidth="1"/>
    <col min="5894" max="5894" width="6.28515625" style="322" customWidth="1"/>
    <col min="5895" max="5896" width="9.5703125" style="322" customWidth="1"/>
    <col min="5897" max="5897" width="14.85546875" style="322" customWidth="1"/>
    <col min="5898" max="5898" width="13.5703125" style="322" customWidth="1"/>
    <col min="5899" max="5899" width="15.7109375" style="322" customWidth="1"/>
    <col min="5900" max="5900" width="14" style="322" bestFit="1" customWidth="1"/>
    <col min="5901" max="5901" width="9.140625" style="322"/>
    <col min="5902" max="5902" width="12.140625" style="322" customWidth="1"/>
    <col min="5903" max="6144" width="9.140625" style="322"/>
    <col min="6145" max="6145" width="10" style="322" customWidth="1"/>
    <col min="6146" max="6146" width="7.28515625" style="322" customWidth="1"/>
    <col min="6147" max="6147" width="10" style="322" customWidth="1"/>
    <col min="6148" max="6148" width="40" style="322" customWidth="1"/>
    <col min="6149" max="6149" width="0" style="322" hidden="1" customWidth="1"/>
    <col min="6150" max="6150" width="6.28515625" style="322" customWidth="1"/>
    <col min="6151" max="6152" width="9.5703125" style="322" customWidth="1"/>
    <col min="6153" max="6153" width="14.85546875" style="322" customWidth="1"/>
    <col min="6154" max="6154" width="13.5703125" style="322" customWidth="1"/>
    <col min="6155" max="6155" width="15.7109375" style="322" customWidth="1"/>
    <col min="6156" max="6156" width="14" style="322" bestFit="1" customWidth="1"/>
    <col min="6157" max="6157" width="9.140625" style="322"/>
    <col min="6158" max="6158" width="12.140625" style="322" customWidth="1"/>
    <col min="6159" max="6400" width="9.140625" style="322"/>
    <col min="6401" max="6401" width="10" style="322" customWidth="1"/>
    <col min="6402" max="6402" width="7.28515625" style="322" customWidth="1"/>
    <col min="6403" max="6403" width="10" style="322" customWidth="1"/>
    <col min="6404" max="6404" width="40" style="322" customWidth="1"/>
    <col min="6405" max="6405" width="0" style="322" hidden="1" customWidth="1"/>
    <col min="6406" max="6406" width="6.28515625" style="322" customWidth="1"/>
    <col min="6407" max="6408" width="9.5703125" style="322" customWidth="1"/>
    <col min="6409" max="6409" width="14.85546875" style="322" customWidth="1"/>
    <col min="6410" max="6410" width="13.5703125" style="322" customWidth="1"/>
    <col min="6411" max="6411" width="15.7109375" style="322" customWidth="1"/>
    <col min="6412" max="6412" width="14" style="322" bestFit="1" customWidth="1"/>
    <col min="6413" max="6413" width="9.140625" style="322"/>
    <col min="6414" max="6414" width="12.140625" style="322" customWidth="1"/>
    <col min="6415" max="6656" width="9.140625" style="322"/>
    <col min="6657" max="6657" width="10" style="322" customWidth="1"/>
    <col min="6658" max="6658" width="7.28515625" style="322" customWidth="1"/>
    <col min="6659" max="6659" width="10" style="322" customWidth="1"/>
    <col min="6660" max="6660" width="40" style="322" customWidth="1"/>
    <col min="6661" max="6661" width="0" style="322" hidden="1" customWidth="1"/>
    <col min="6662" max="6662" width="6.28515625" style="322" customWidth="1"/>
    <col min="6663" max="6664" width="9.5703125" style="322" customWidth="1"/>
    <col min="6665" max="6665" width="14.85546875" style="322" customWidth="1"/>
    <col min="6666" max="6666" width="13.5703125" style="322" customWidth="1"/>
    <col min="6667" max="6667" width="15.7109375" style="322" customWidth="1"/>
    <col min="6668" max="6668" width="14" style="322" bestFit="1" customWidth="1"/>
    <col min="6669" max="6669" width="9.140625" style="322"/>
    <col min="6670" max="6670" width="12.140625" style="322" customWidth="1"/>
    <col min="6671" max="6912" width="9.140625" style="322"/>
    <col min="6913" max="6913" width="10" style="322" customWidth="1"/>
    <col min="6914" max="6914" width="7.28515625" style="322" customWidth="1"/>
    <col min="6915" max="6915" width="10" style="322" customWidth="1"/>
    <col min="6916" max="6916" width="40" style="322" customWidth="1"/>
    <col min="6917" max="6917" width="0" style="322" hidden="1" customWidth="1"/>
    <col min="6918" max="6918" width="6.28515625" style="322" customWidth="1"/>
    <col min="6919" max="6920" width="9.5703125" style="322" customWidth="1"/>
    <col min="6921" max="6921" width="14.85546875" style="322" customWidth="1"/>
    <col min="6922" max="6922" width="13.5703125" style="322" customWidth="1"/>
    <col min="6923" max="6923" width="15.7109375" style="322" customWidth="1"/>
    <col min="6924" max="6924" width="14" style="322" bestFit="1" customWidth="1"/>
    <col min="6925" max="6925" width="9.140625" style="322"/>
    <col min="6926" max="6926" width="12.140625" style="322" customWidth="1"/>
    <col min="6927" max="7168" width="9.140625" style="322"/>
    <col min="7169" max="7169" width="10" style="322" customWidth="1"/>
    <col min="7170" max="7170" width="7.28515625" style="322" customWidth="1"/>
    <col min="7171" max="7171" width="10" style="322" customWidth="1"/>
    <col min="7172" max="7172" width="40" style="322" customWidth="1"/>
    <col min="7173" max="7173" width="0" style="322" hidden="1" customWidth="1"/>
    <col min="7174" max="7174" width="6.28515625" style="322" customWidth="1"/>
    <col min="7175" max="7176" width="9.5703125" style="322" customWidth="1"/>
    <col min="7177" max="7177" width="14.85546875" style="322" customWidth="1"/>
    <col min="7178" max="7178" width="13.5703125" style="322" customWidth="1"/>
    <col min="7179" max="7179" width="15.7109375" style="322" customWidth="1"/>
    <col min="7180" max="7180" width="14" style="322" bestFit="1" customWidth="1"/>
    <col min="7181" max="7181" width="9.140625" style="322"/>
    <col min="7182" max="7182" width="12.140625" style="322" customWidth="1"/>
    <col min="7183" max="7424" width="9.140625" style="322"/>
    <col min="7425" max="7425" width="10" style="322" customWidth="1"/>
    <col min="7426" max="7426" width="7.28515625" style="322" customWidth="1"/>
    <col min="7427" max="7427" width="10" style="322" customWidth="1"/>
    <col min="7428" max="7428" width="40" style="322" customWidth="1"/>
    <col min="7429" max="7429" width="0" style="322" hidden="1" customWidth="1"/>
    <col min="7430" max="7430" width="6.28515625" style="322" customWidth="1"/>
    <col min="7431" max="7432" width="9.5703125" style="322" customWidth="1"/>
    <col min="7433" max="7433" width="14.85546875" style="322" customWidth="1"/>
    <col min="7434" max="7434" width="13.5703125" style="322" customWidth="1"/>
    <col min="7435" max="7435" width="15.7109375" style="322" customWidth="1"/>
    <col min="7436" max="7436" width="14" style="322" bestFit="1" customWidth="1"/>
    <col min="7437" max="7437" width="9.140625" style="322"/>
    <col min="7438" max="7438" width="12.140625" style="322" customWidth="1"/>
    <col min="7439" max="7680" width="9.140625" style="322"/>
    <col min="7681" max="7681" width="10" style="322" customWidth="1"/>
    <col min="7682" max="7682" width="7.28515625" style="322" customWidth="1"/>
    <col min="7683" max="7683" width="10" style="322" customWidth="1"/>
    <col min="7684" max="7684" width="40" style="322" customWidth="1"/>
    <col min="7685" max="7685" width="0" style="322" hidden="1" customWidth="1"/>
    <col min="7686" max="7686" width="6.28515625" style="322" customWidth="1"/>
    <col min="7687" max="7688" width="9.5703125" style="322" customWidth="1"/>
    <col min="7689" max="7689" width="14.85546875" style="322" customWidth="1"/>
    <col min="7690" max="7690" width="13.5703125" style="322" customWidth="1"/>
    <col min="7691" max="7691" width="15.7109375" style="322" customWidth="1"/>
    <col min="7692" max="7692" width="14" style="322" bestFit="1" customWidth="1"/>
    <col min="7693" max="7693" width="9.140625" style="322"/>
    <col min="7694" max="7694" width="12.140625" style="322" customWidth="1"/>
    <col min="7695" max="7936" width="9.140625" style="322"/>
    <col min="7937" max="7937" width="10" style="322" customWidth="1"/>
    <col min="7938" max="7938" width="7.28515625" style="322" customWidth="1"/>
    <col min="7939" max="7939" width="10" style="322" customWidth="1"/>
    <col min="7940" max="7940" width="40" style="322" customWidth="1"/>
    <col min="7941" max="7941" width="0" style="322" hidden="1" customWidth="1"/>
    <col min="7942" max="7942" width="6.28515625" style="322" customWidth="1"/>
    <col min="7943" max="7944" width="9.5703125" style="322" customWidth="1"/>
    <col min="7945" max="7945" width="14.85546875" style="322" customWidth="1"/>
    <col min="7946" max="7946" width="13.5703125" style="322" customWidth="1"/>
    <col min="7947" max="7947" width="15.7109375" style="322" customWidth="1"/>
    <col min="7948" max="7948" width="14" style="322" bestFit="1" customWidth="1"/>
    <col min="7949" max="7949" width="9.140625" style="322"/>
    <col min="7950" max="7950" width="12.140625" style="322" customWidth="1"/>
    <col min="7951" max="8192" width="9.140625" style="322"/>
    <col min="8193" max="8193" width="10" style="322" customWidth="1"/>
    <col min="8194" max="8194" width="7.28515625" style="322" customWidth="1"/>
    <col min="8195" max="8195" width="10" style="322" customWidth="1"/>
    <col min="8196" max="8196" width="40" style="322" customWidth="1"/>
    <col min="8197" max="8197" width="0" style="322" hidden="1" customWidth="1"/>
    <col min="8198" max="8198" width="6.28515625" style="322" customWidth="1"/>
    <col min="8199" max="8200" width="9.5703125" style="322" customWidth="1"/>
    <col min="8201" max="8201" width="14.85546875" style="322" customWidth="1"/>
    <col min="8202" max="8202" width="13.5703125" style="322" customWidth="1"/>
    <col min="8203" max="8203" width="15.7109375" style="322" customWidth="1"/>
    <col min="8204" max="8204" width="14" style="322" bestFit="1" customWidth="1"/>
    <col min="8205" max="8205" width="9.140625" style="322"/>
    <col min="8206" max="8206" width="12.140625" style="322" customWidth="1"/>
    <col min="8207" max="8448" width="9.140625" style="322"/>
    <col min="8449" max="8449" width="10" style="322" customWidth="1"/>
    <col min="8450" max="8450" width="7.28515625" style="322" customWidth="1"/>
    <col min="8451" max="8451" width="10" style="322" customWidth="1"/>
    <col min="8452" max="8452" width="40" style="322" customWidth="1"/>
    <col min="8453" max="8453" width="0" style="322" hidden="1" customWidth="1"/>
    <col min="8454" max="8454" width="6.28515625" style="322" customWidth="1"/>
    <col min="8455" max="8456" width="9.5703125" style="322" customWidth="1"/>
    <col min="8457" max="8457" width="14.85546875" style="322" customWidth="1"/>
    <col min="8458" max="8458" width="13.5703125" style="322" customWidth="1"/>
    <col min="8459" max="8459" width="15.7109375" style="322" customWidth="1"/>
    <col min="8460" max="8460" width="14" style="322" bestFit="1" customWidth="1"/>
    <col min="8461" max="8461" width="9.140625" style="322"/>
    <col min="8462" max="8462" width="12.140625" style="322" customWidth="1"/>
    <col min="8463" max="8704" width="9.140625" style="322"/>
    <col min="8705" max="8705" width="10" style="322" customWidth="1"/>
    <col min="8706" max="8706" width="7.28515625" style="322" customWidth="1"/>
    <col min="8707" max="8707" width="10" style="322" customWidth="1"/>
    <col min="8708" max="8708" width="40" style="322" customWidth="1"/>
    <col min="8709" max="8709" width="0" style="322" hidden="1" customWidth="1"/>
    <col min="8710" max="8710" width="6.28515625" style="322" customWidth="1"/>
    <col min="8711" max="8712" width="9.5703125" style="322" customWidth="1"/>
    <col min="8713" max="8713" width="14.85546875" style="322" customWidth="1"/>
    <col min="8714" max="8714" width="13.5703125" style="322" customWidth="1"/>
    <col min="8715" max="8715" width="15.7109375" style="322" customWidth="1"/>
    <col min="8716" max="8716" width="14" style="322" bestFit="1" customWidth="1"/>
    <col min="8717" max="8717" width="9.140625" style="322"/>
    <col min="8718" max="8718" width="12.140625" style="322" customWidth="1"/>
    <col min="8719" max="8960" width="9.140625" style="322"/>
    <col min="8961" max="8961" width="10" style="322" customWidth="1"/>
    <col min="8962" max="8962" width="7.28515625" style="322" customWidth="1"/>
    <col min="8963" max="8963" width="10" style="322" customWidth="1"/>
    <col min="8964" max="8964" width="40" style="322" customWidth="1"/>
    <col min="8965" max="8965" width="0" style="322" hidden="1" customWidth="1"/>
    <col min="8966" max="8966" width="6.28515625" style="322" customWidth="1"/>
    <col min="8967" max="8968" width="9.5703125" style="322" customWidth="1"/>
    <col min="8969" max="8969" width="14.85546875" style="322" customWidth="1"/>
    <col min="8970" max="8970" width="13.5703125" style="322" customWidth="1"/>
    <col min="8971" max="8971" width="15.7109375" style="322" customWidth="1"/>
    <col min="8972" max="8972" width="14" style="322" bestFit="1" customWidth="1"/>
    <col min="8973" max="8973" width="9.140625" style="322"/>
    <col min="8974" max="8974" width="12.140625" style="322" customWidth="1"/>
    <col min="8975" max="9216" width="9.140625" style="322"/>
    <col min="9217" max="9217" width="10" style="322" customWidth="1"/>
    <col min="9218" max="9218" width="7.28515625" style="322" customWidth="1"/>
    <col min="9219" max="9219" width="10" style="322" customWidth="1"/>
    <col min="9220" max="9220" width="40" style="322" customWidth="1"/>
    <col min="9221" max="9221" width="0" style="322" hidden="1" customWidth="1"/>
    <col min="9222" max="9222" width="6.28515625" style="322" customWidth="1"/>
    <col min="9223" max="9224" width="9.5703125" style="322" customWidth="1"/>
    <col min="9225" max="9225" width="14.85546875" style="322" customWidth="1"/>
    <col min="9226" max="9226" width="13.5703125" style="322" customWidth="1"/>
    <col min="9227" max="9227" width="15.7109375" style="322" customWidth="1"/>
    <col min="9228" max="9228" width="14" style="322" bestFit="1" customWidth="1"/>
    <col min="9229" max="9229" width="9.140625" style="322"/>
    <col min="9230" max="9230" width="12.140625" style="322" customWidth="1"/>
    <col min="9231" max="9472" width="9.140625" style="322"/>
    <col min="9473" max="9473" width="10" style="322" customWidth="1"/>
    <col min="9474" max="9474" width="7.28515625" style="322" customWidth="1"/>
    <col min="9475" max="9475" width="10" style="322" customWidth="1"/>
    <col min="9476" max="9476" width="40" style="322" customWidth="1"/>
    <col min="9477" max="9477" width="0" style="322" hidden="1" customWidth="1"/>
    <col min="9478" max="9478" width="6.28515625" style="322" customWidth="1"/>
    <col min="9479" max="9480" width="9.5703125" style="322" customWidth="1"/>
    <col min="9481" max="9481" width="14.85546875" style="322" customWidth="1"/>
    <col min="9482" max="9482" width="13.5703125" style="322" customWidth="1"/>
    <col min="9483" max="9483" width="15.7109375" style="322" customWidth="1"/>
    <col min="9484" max="9484" width="14" style="322" bestFit="1" customWidth="1"/>
    <col min="9485" max="9485" width="9.140625" style="322"/>
    <col min="9486" max="9486" width="12.140625" style="322" customWidth="1"/>
    <col min="9487" max="9728" width="9.140625" style="322"/>
    <col min="9729" max="9729" width="10" style="322" customWidth="1"/>
    <col min="9730" max="9730" width="7.28515625" style="322" customWidth="1"/>
    <col min="9731" max="9731" width="10" style="322" customWidth="1"/>
    <col min="9732" max="9732" width="40" style="322" customWidth="1"/>
    <col min="9733" max="9733" width="0" style="322" hidden="1" customWidth="1"/>
    <col min="9734" max="9734" width="6.28515625" style="322" customWidth="1"/>
    <col min="9735" max="9736" width="9.5703125" style="322" customWidth="1"/>
    <col min="9737" max="9737" width="14.85546875" style="322" customWidth="1"/>
    <col min="9738" max="9738" width="13.5703125" style="322" customWidth="1"/>
    <col min="9739" max="9739" width="15.7109375" style="322" customWidth="1"/>
    <col min="9740" max="9740" width="14" style="322" bestFit="1" customWidth="1"/>
    <col min="9741" max="9741" width="9.140625" style="322"/>
    <col min="9742" max="9742" width="12.140625" style="322" customWidth="1"/>
    <col min="9743" max="9984" width="9.140625" style="322"/>
    <col min="9985" max="9985" width="10" style="322" customWidth="1"/>
    <col min="9986" max="9986" width="7.28515625" style="322" customWidth="1"/>
    <col min="9987" max="9987" width="10" style="322" customWidth="1"/>
    <col min="9988" max="9988" width="40" style="322" customWidth="1"/>
    <col min="9989" max="9989" width="0" style="322" hidden="1" customWidth="1"/>
    <col min="9990" max="9990" width="6.28515625" style="322" customWidth="1"/>
    <col min="9991" max="9992" width="9.5703125" style="322" customWidth="1"/>
    <col min="9993" max="9993" width="14.85546875" style="322" customWidth="1"/>
    <col min="9994" max="9994" width="13.5703125" style="322" customWidth="1"/>
    <col min="9995" max="9995" width="15.7109375" style="322" customWidth="1"/>
    <col min="9996" max="9996" width="14" style="322" bestFit="1" customWidth="1"/>
    <col min="9997" max="9997" width="9.140625" style="322"/>
    <col min="9998" max="9998" width="12.140625" style="322" customWidth="1"/>
    <col min="9999" max="10240" width="9.140625" style="322"/>
    <col min="10241" max="10241" width="10" style="322" customWidth="1"/>
    <col min="10242" max="10242" width="7.28515625" style="322" customWidth="1"/>
    <col min="10243" max="10243" width="10" style="322" customWidth="1"/>
    <col min="10244" max="10244" width="40" style="322" customWidth="1"/>
    <col min="10245" max="10245" width="0" style="322" hidden="1" customWidth="1"/>
    <col min="10246" max="10246" width="6.28515625" style="322" customWidth="1"/>
    <col min="10247" max="10248" width="9.5703125" style="322" customWidth="1"/>
    <col min="10249" max="10249" width="14.85546875" style="322" customWidth="1"/>
    <col min="10250" max="10250" width="13.5703125" style="322" customWidth="1"/>
    <col min="10251" max="10251" width="15.7109375" style="322" customWidth="1"/>
    <col min="10252" max="10252" width="14" style="322" bestFit="1" customWidth="1"/>
    <col min="10253" max="10253" width="9.140625" style="322"/>
    <col min="10254" max="10254" width="12.140625" style="322" customWidth="1"/>
    <col min="10255" max="10496" width="9.140625" style="322"/>
    <col min="10497" max="10497" width="10" style="322" customWidth="1"/>
    <col min="10498" max="10498" width="7.28515625" style="322" customWidth="1"/>
    <col min="10499" max="10499" width="10" style="322" customWidth="1"/>
    <col min="10500" max="10500" width="40" style="322" customWidth="1"/>
    <col min="10501" max="10501" width="0" style="322" hidden="1" customWidth="1"/>
    <col min="10502" max="10502" width="6.28515625" style="322" customWidth="1"/>
    <col min="10503" max="10504" width="9.5703125" style="322" customWidth="1"/>
    <col min="10505" max="10505" width="14.85546875" style="322" customWidth="1"/>
    <col min="10506" max="10506" width="13.5703125" style="322" customWidth="1"/>
    <col min="10507" max="10507" width="15.7109375" style="322" customWidth="1"/>
    <col min="10508" max="10508" width="14" style="322" bestFit="1" customWidth="1"/>
    <col min="10509" max="10509" width="9.140625" style="322"/>
    <col min="10510" max="10510" width="12.140625" style="322" customWidth="1"/>
    <col min="10511" max="10752" width="9.140625" style="322"/>
    <col min="10753" max="10753" width="10" style="322" customWidth="1"/>
    <col min="10754" max="10754" width="7.28515625" style="322" customWidth="1"/>
    <col min="10755" max="10755" width="10" style="322" customWidth="1"/>
    <col min="10756" max="10756" width="40" style="322" customWidth="1"/>
    <col min="10757" max="10757" width="0" style="322" hidden="1" customWidth="1"/>
    <col min="10758" max="10758" width="6.28515625" style="322" customWidth="1"/>
    <col min="10759" max="10760" width="9.5703125" style="322" customWidth="1"/>
    <col min="10761" max="10761" width="14.85546875" style="322" customWidth="1"/>
    <col min="10762" max="10762" width="13.5703125" style="322" customWidth="1"/>
    <col min="10763" max="10763" width="15.7109375" style="322" customWidth="1"/>
    <col min="10764" max="10764" width="14" style="322" bestFit="1" customWidth="1"/>
    <col min="10765" max="10765" width="9.140625" style="322"/>
    <col min="10766" max="10766" width="12.140625" style="322" customWidth="1"/>
    <col min="10767" max="11008" width="9.140625" style="322"/>
    <col min="11009" max="11009" width="10" style="322" customWidth="1"/>
    <col min="11010" max="11010" width="7.28515625" style="322" customWidth="1"/>
    <col min="11011" max="11011" width="10" style="322" customWidth="1"/>
    <col min="11012" max="11012" width="40" style="322" customWidth="1"/>
    <col min="11013" max="11013" width="0" style="322" hidden="1" customWidth="1"/>
    <col min="11014" max="11014" width="6.28515625" style="322" customWidth="1"/>
    <col min="11015" max="11016" width="9.5703125" style="322" customWidth="1"/>
    <col min="11017" max="11017" width="14.85546875" style="322" customWidth="1"/>
    <col min="11018" max="11018" width="13.5703125" style="322" customWidth="1"/>
    <col min="11019" max="11019" width="15.7109375" style="322" customWidth="1"/>
    <col min="11020" max="11020" width="14" style="322" bestFit="1" customWidth="1"/>
    <col min="11021" max="11021" width="9.140625" style="322"/>
    <col min="11022" max="11022" width="12.140625" style="322" customWidth="1"/>
    <col min="11023" max="11264" width="9.140625" style="322"/>
    <col min="11265" max="11265" width="10" style="322" customWidth="1"/>
    <col min="11266" max="11266" width="7.28515625" style="322" customWidth="1"/>
    <col min="11267" max="11267" width="10" style="322" customWidth="1"/>
    <col min="11268" max="11268" width="40" style="322" customWidth="1"/>
    <col min="11269" max="11269" width="0" style="322" hidden="1" customWidth="1"/>
    <col min="11270" max="11270" width="6.28515625" style="322" customWidth="1"/>
    <col min="11271" max="11272" width="9.5703125" style="322" customWidth="1"/>
    <col min="11273" max="11273" width="14.85546875" style="322" customWidth="1"/>
    <col min="11274" max="11274" width="13.5703125" style="322" customWidth="1"/>
    <col min="11275" max="11275" width="15.7109375" style="322" customWidth="1"/>
    <col min="11276" max="11276" width="14" style="322" bestFit="1" customWidth="1"/>
    <col min="11277" max="11277" width="9.140625" style="322"/>
    <col min="11278" max="11278" width="12.140625" style="322" customWidth="1"/>
    <col min="11279" max="11520" width="9.140625" style="322"/>
    <col min="11521" max="11521" width="10" style="322" customWidth="1"/>
    <col min="11522" max="11522" width="7.28515625" style="322" customWidth="1"/>
    <col min="11523" max="11523" width="10" style="322" customWidth="1"/>
    <col min="11524" max="11524" width="40" style="322" customWidth="1"/>
    <col min="11525" max="11525" width="0" style="322" hidden="1" customWidth="1"/>
    <col min="11526" max="11526" width="6.28515625" style="322" customWidth="1"/>
    <col min="11527" max="11528" width="9.5703125" style="322" customWidth="1"/>
    <col min="11529" max="11529" width="14.85546875" style="322" customWidth="1"/>
    <col min="11530" max="11530" width="13.5703125" style="322" customWidth="1"/>
    <col min="11531" max="11531" width="15.7109375" style="322" customWidth="1"/>
    <col min="11532" max="11532" width="14" style="322" bestFit="1" customWidth="1"/>
    <col min="11533" max="11533" width="9.140625" style="322"/>
    <col min="11534" max="11534" width="12.140625" style="322" customWidth="1"/>
    <col min="11535" max="11776" width="9.140625" style="322"/>
    <col min="11777" max="11777" width="10" style="322" customWidth="1"/>
    <col min="11778" max="11778" width="7.28515625" style="322" customWidth="1"/>
    <col min="11779" max="11779" width="10" style="322" customWidth="1"/>
    <col min="11780" max="11780" width="40" style="322" customWidth="1"/>
    <col min="11781" max="11781" width="0" style="322" hidden="1" customWidth="1"/>
    <col min="11782" max="11782" width="6.28515625" style="322" customWidth="1"/>
    <col min="11783" max="11784" width="9.5703125" style="322" customWidth="1"/>
    <col min="11785" max="11785" width="14.85546875" style="322" customWidth="1"/>
    <col min="11786" max="11786" width="13.5703125" style="322" customWidth="1"/>
    <col min="11787" max="11787" width="15.7109375" style="322" customWidth="1"/>
    <col min="11788" max="11788" width="14" style="322" bestFit="1" customWidth="1"/>
    <col min="11789" max="11789" width="9.140625" style="322"/>
    <col min="11790" max="11790" width="12.140625" style="322" customWidth="1"/>
    <col min="11791" max="12032" width="9.140625" style="322"/>
    <col min="12033" max="12033" width="10" style="322" customWidth="1"/>
    <col min="12034" max="12034" width="7.28515625" style="322" customWidth="1"/>
    <col min="12035" max="12035" width="10" style="322" customWidth="1"/>
    <col min="12036" max="12036" width="40" style="322" customWidth="1"/>
    <col min="12037" max="12037" width="0" style="322" hidden="1" customWidth="1"/>
    <col min="12038" max="12038" width="6.28515625" style="322" customWidth="1"/>
    <col min="12039" max="12040" width="9.5703125" style="322" customWidth="1"/>
    <col min="12041" max="12041" width="14.85546875" style="322" customWidth="1"/>
    <col min="12042" max="12042" width="13.5703125" style="322" customWidth="1"/>
    <col min="12043" max="12043" width="15.7109375" style="322" customWidth="1"/>
    <col min="12044" max="12044" width="14" style="322" bestFit="1" customWidth="1"/>
    <col min="12045" max="12045" width="9.140625" style="322"/>
    <col min="12046" max="12046" width="12.140625" style="322" customWidth="1"/>
    <col min="12047" max="12288" width="9.140625" style="322"/>
    <col min="12289" max="12289" width="10" style="322" customWidth="1"/>
    <col min="12290" max="12290" width="7.28515625" style="322" customWidth="1"/>
    <col min="12291" max="12291" width="10" style="322" customWidth="1"/>
    <col min="12292" max="12292" width="40" style="322" customWidth="1"/>
    <col min="12293" max="12293" width="0" style="322" hidden="1" customWidth="1"/>
    <col min="12294" max="12294" width="6.28515625" style="322" customWidth="1"/>
    <col min="12295" max="12296" width="9.5703125" style="322" customWidth="1"/>
    <col min="12297" max="12297" width="14.85546875" style="322" customWidth="1"/>
    <col min="12298" max="12298" width="13.5703125" style="322" customWidth="1"/>
    <col min="12299" max="12299" width="15.7109375" style="322" customWidth="1"/>
    <col min="12300" max="12300" width="14" style="322" bestFit="1" customWidth="1"/>
    <col min="12301" max="12301" width="9.140625" style="322"/>
    <col min="12302" max="12302" width="12.140625" style="322" customWidth="1"/>
    <col min="12303" max="12544" width="9.140625" style="322"/>
    <col min="12545" max="12545" width="10" style="322" customWidth="1"/>
    <col min="12546" max="12546" width="7.28515625" style="322" customWidth="1"/>
    <col min="12547" max="12547" width="10" style="322" customWidth="1"/>
    <col min="12548" max="12548" width="40" style="322" customWidth="1"/>
    <col min="12549" max="12549" width="0" style="322" hidden="1" customWidth="1"/>
    <col min="12550" max="12550" width="6.28515625" style="322" customWidth="1"/>
    <col min="12551" max="12552" width="9.5703125" style="322" customWidth="1"/>
    <col min="12553" max="12553" width="14.85546875" style="322" customWidth="1"/>
    <col min="12554" max="12554" width="13.5703125" style="322" customWidth="1"/>
    <col min="12555" max="12555" width="15.7109375" style="322" customWidth="1"/>
    <col min="12556" max="12556" width="14" style="322" bestFit="1" customWidth="1"/>
    <col min="12557" max="12557" width="9.140625" style="322"/>
    <col min="12558" max="12558" width="12.140625" style="322" customWidth="1"/>
    <col min="12559" max="12800" width="9.140625" style="322"/>
    <col min="12801" max="12801" width="10" style="322" customWidth="1"/>
    <col min="12802" max="12802" width="7.28515625" style="322" customWidth="1"/>
    <col min="12803" max="12803" width="10" style="322" customWidth="1"/>
    <col min="12804" max="12804" width="40" style="322" customWidth="1"/>
    <col min="12805" max="12805" width="0" style="322" hidden="1" customWidth="1"/>
    <col min="12806" max="12806" width="6.28515625" style="322" customWidth="1"/>
    <col min="12807" max="12808" width="9.5703125" style="322" customWidth="1"/>
    <col min="12809" max="12809" width="14.85546875" style="322" customWidth="1"/>
    <col min="12810" max="12810" width="13.5703125" style="322" customWidth="1"/>
    <col min="12811" max="12811" width="15.7109375" style="322" customWidth="1"/>
    <col min="12812" max="12812" width="14" style="322" bestFit="1" customWidth="1"/>
    <col min="12813" max="12813" width="9.140625" style="322"/>
    <col min="12814" max="12814" width="12.140625" style="322" customWidth="1"/>
    <col min="12815" max="13056" width="9.140625" style="322"/>
    <col min="13057" max="13057" width="10" style="322" customWidth="1"/>
    <col min="13058" max="13058" width="7.28515625" style="322" customWidth="1"/>
    <col min="13059" max="13059" width="10" style="322" customWidth="1"/>
    <col min="13060" max="13060" width="40" style="322" customWidth="1"/>
    <col min="13061" max="13061" width="0" style="322" hidden="1" customWidth="1"/>
    <col min="13062" max="13062" width="6.28515625" style="322" customWidth="1"/>
    <col min="13063" max="13064" width="9.5703125" style="322" customWidth="1"/>
    <col min="13065" max="13065" width="14.85546875" style="322" customWidth="1"/>
    <col min="13066" max="13066" width="13.5703125" style="322" customWidth="1"/>
    <col min="13067" max="13067" width="15.7109375" style="322" customWidth="1"/>
    <col min="13068" max="13068" width="14" style="322" bestFit="1" customWidth="1"/>
    <col min="13069" max="13069" width="9.140625" style="322"/>
    <col min="13070" max="13070" width="12.140625" style="322" customWidth="1"/>
    <col min="13071" max="13312" width="9.140625" style="322"/>
    <col min="13313" max="13313" width="10" style="322" customWidth="1"/>
    <col min="13314" max="13314" width="7.28515625" style="322" customWidth="1"/>
    <col min="13315" max="13315" width="10" style="322" customWidth="1"/>
    <col min="13316" max="13316" width="40" style="322" customWidth="1"/>
    <col min="13317" max="13317" width="0" style="322" hidden="1" customWidth="1"/>
    <col min="13318" max="13318" width="6.28515625" style="322" customWidth="1"/>
    <col min="13319" max="13320" width="9.5703125" style="322" customWidth="1"/>
    <col min="13321" max="13321" width="14.85546875" style="322" customWidth="1"/>
    <col min="13322" max="13322" width="13.5703125" style="322" customWidth="1"/>
    <col min="13323" max="13323" width="15.7109375" style="322" customWidth="1"/>
    <col min="13324" max="13324" width="14" style="322" bestFit="1" customWidth="1"/>
    <col min="13325" max="13325" width="9.140625" style="322"/>
    <col min="13326" max="13326" width="12.140625" style="322" customWidth="1"/>
    <col min="13327" max="13568" width="9.140625" style="322"/>
    <col min="13569" max="13569" width="10" style="322" customWidth="1"/>
    <col min="13570" max="13570" width="7.28515625" style="322" customWidth="1"/>
    <col min="13571" max="13571" width="10" style="322" customWidth="1"/>
    <col min="13572" max="13572" width="40" style="322" customWidth="1"/>
    <col min="13573" max="13573" width="0" style="322" hidden="1" customWidth="1"/>
    <col min="13574" max="13574" width="6.28515625" style="322" customWidth="1"/>
    <col min="13575" max="13576" width="9.5703125" style="322" customWidth="1"/>
    <col min="13577" max="13577" width="14.85546875" style="322" customWidth="1"/>
    <col min="13578" max="13578" width="13.5703125" style="322" customWidth="1"/>
    <col min="13579" max="13579" width="15.7109375" style="322" customWidth="1"/>
    <col min="13580" max="13580" width="14" style="322" bestFit="1" customWidth="1"/>
    <col min="13581" max="13581" width="9.140625" style="322"/>
    <col min="13582" max="13582" width="12.140625" style="322" customWidth="1"/>
    <col min="13583" max="13824" width="9.140625" style="322"/>
    <col min="13825" max="13825" width="10" style="322" customWidth="1"/>
    <col min="13826" max="13826" width="7.28515625" style="322" customWidth="1"/>
    <col min="13827" max="13827" width="10" style="322" customWidth="1"/>
    <col min="13828" max="13828" width="40" style="322" customWidth="1"/>
    <col min="13829" max="13829" width="0" style="322" hidden="1" customWidth="1"/>
    <col min="13830" max="13830" width="6.28515625" style="322" customWidth="1"/>
    <col min="13831" max="13832" width="9.5703125" style="322" customWidth="1"/>
    <col min="13833" max="13833" width="14.85546875" style="322" customWidth="1"/>
    <col min="13834" max="13834" width="13.5703125" style="322" customWidth="1"/>
    <col min="13835" max="13835" width="15.7109375" style="322" customWidth="1"/>
    <col min="13836" max="13836" width="14" style="322" bestFit="1" customWidth="1"/>
    <col min="13837" max="13837" width="9.140625" style="322"/>
    <col min="13838" max="13838" width="12.140625" style="322" customWidth="1"/>
    <col min="13839" max="14080" width="9.140625" style="322"/>
    <col min="14081" max="14081" width="10" style="322" customWidth="1"/>
    <col min="14082" max="14082" width="7.28515625" style="322" customWidth="1"/>
    <col min="14083" max="14083" width="10" style="322" customWidth="1"/>
    <col min="14084" max="14084" width="40" style="322" customWidth="1"/>
    <col min="14085" max="14085" width="0" style="322" hidden="1" customWidth="1"/>
    <col min="14086" max="14086" width="6.28515625" style="322" customWidth="1"/>
    <col min="14087" max="14088" width="9.5703125" style="322" customWidth="1"/>
    <col min="14089" max="14089" width="14.85546875" style="322" customWidth="1"/>
    <col min="14090" max="14090" width="13.5703125" style="322" customWidth="1"/>
    <col min="14091" max="14091" width="15.7109375" style="322" customWidth="1"/>
    <col min="14092" max="14092" width="14" style="322" bestFit="1" customWidth="1"/>
    <col min="14093" max="14093" width="9.140625" style="322"/>
    <col min="14094" max="14094" width="12.140625" style="322" customWidth="1"/>
    <col min="14095" max="14336" width="9.140625" style="322"/>
    <col min="14337" max="14337" width="10" style="322" customWidth="1"/>
    <col min="14338" max="14338" width="7.28515625" style="322" customWidth="1"/>
    <col min="14339" max="14339" width="10" style="322" customWidth="1"/>
    <col min="14340" max="14340" width="40" style="322" customWidth="1"/>
    <col min="14341" max="14341" width="0" style="322" hidden="1" customWidth="1"/>
    <col min="14342" max="14342" width="6.28515625" style="322" customWidth="1"/>
    <col min="14343" max="14344" width="9.5703125" style="322" customWidth="1"/>
    <col min="14345" max="14345" width="14.85546875" style="322" customWidth="1"/>
    <col min="14346" max="14346" width="13.5703125" style="322" customWidth="1"/>
    <col min="14347" max="14347" width="15.7109375" style="322" customWidth="1"/>
    <col min="14348" max="14348" width="14" style="322" bestFit="1" customWidth="1"/>
    <col min="14349" max="14349" width="9.140625" style="322"/>
    <col min="14350" max="14350" width="12.140625" style="322" customWidth="1"/>
    <col min="14351" max="14592" width="9.140625" style="322"/>
    <col min="14593" max="14593" width="10" style="322" customWidth="1"/>
    <col min="14594" max="14594" width="7.28515625" style="322" customWidth="1"/>
    <col min="14595" max="14595" width="10" style="322" customWidth="1"/>
    <col min="14596" max="14596" width="40" style="322" customWidth="1"/>
    <col min="14597" max="14597" width="0" style="322" hidden="1" customWidth="1"/>
    <col min="14598" max="14598" width="6.28515625" style="322" customWidth="1"/>
    <col min="14599" max="14600" width="9.5703125" style="322" customWidth="1"/>
    <col min="14601" max="14601" width="14.85546875" style="322" customWidth="1"/>
    <col min="14602" max="14602" width="13.5703125" style="322" customWidth="1"/>
    <col min="14603" max="14603" width="15.7109375" style="322" customWidth="1"/>
    <col min="14604" max="14604" width="14" style="322" bestFit="1" customWidth="1"/>
    <col min="14605" max="14605" width="9.140625" style="322"/>
    <col min="14606" max="14606" width="12.140625" style="322" customWidth="1"/>
    <col min="14607" max="14848" width="9.140625" style="322"/>
    <col min="14849" max="14849" width="10" style="322" customWidth="1"/>
    <col min="14850" max="14850" width="7.28515625" style="322" customWidth="1"/>
    <col min="14851" max="14851" width="10" style="322" customWidth="1"/>
    <col min="14852" max="14852" width="40" style="322" customWidth="1"/>
    <col min="14853" max="14853" width="0" style="322" hidden="1" customWidth="1"/>
    <col min="14854" max="14854" width="6.28515625" style="322" customWidth="1"/>
    <col min="14855" max="14856" width="9.5703125" style="322" customWidth="1"/>
    <col min="14857" max="14857" width="14.85546875" style="322" customWidth="1"/>
    <col min="14858" max="14858" width="13.5703125" style="322" customWidth="1"/>
    <col min="14859" max="14859" width="15.7109375" style="322" customWidth="1"/>
    <col min="14860" max="14860" width="14" style="322" bestFit="1" customWidth="1"/>
    <col min="14861" max="14861" width="9.140625" style="322"/>
    <col min="14862" max="14862" width="12.140625" style="322" customWidth="1"/>
    <col min="14863" max="15104" width="9.140625" style="322"/>
    <col min="15105" max="15105" width="10" style="322" customWidth="1"/>
    <col min="15106" max="15106" width="7.28515625" style="322" customWidth="1"/>
    <col min="15107" max="15107" width="10" style="322" customWidth="1"/>
    <col min="15108" max="15108" width="40" style="322" customWidth="1"/>
    <col min="15109" max="15109" width="0" style="322" hidden="1" customWidth="1"/>
    <col min="15110" max="15110" width="6.28515625" style="322" customWidth="1"/>
    <col min="15111" max="15112" width="9.5703125" style="322" customWidth="1"/>
    <col min="15113" max="15113" width="14.85546875" style="322" customWidth="1"/>
    <col min="15114" max="15114" width="13.5703125" style="322" customWidth="1"/>
    <col min="15115" max="15115" width="15.7109375" style="322" customWidth="1"/>
    <col min="15116" max="15116" width="14" style="322" bestFit="1" customWidth="1"/>
    <col min="15117" max="15117" width="9.140625" style="322"/>
    <col min="15118" max="15118" width="12.140625" style="322" customWidth="1"/>
    <col min="15119" max="15360" width="9.140625" style="322"/>
    <col min="15361" max="15361" width="10" style="322" customWidth="1"/>
    <col min="15362" max="15362" width="7.28515625" style="322" customWidth="1"/>
    <col min="15363" max="15363" width="10" style="322" customWidth="1"/>
    <col min="15364" max="15364" width="40" style="322" customWidth="1"/>
    <col min="15365" max="15365" width="0" style="322" hidden="1" customWidth="1"/>
    <col min="15366" max="15366" width="6.28515625" style="322" customWidth="1"/>
    <col min="15367" max="15368" width="9.5703125" style="322" customWidth="1"/>
    <col min="15369" max="15369" width="14.85546875" style="322" customWidth="1"/>
    <col min="15370" max="15370" width="13.5703125" style="322" customWidth="1"/>
    <col min="15371" max="15371" width="15.7109375" style="322" customWidth="1"/>
    <col min="15372" max="15372" width="14" style="322" bestFit="1" customWidth="1"/>
    <col min="15373" max="15373" width="9.140625" style="322"/>
    <col min="15374" max="15374" width="12.140625" style="322" customWidth="1"/>
    <col min="15375" max="15616" width="9.140625" style="322"/>
    <col min="15617" max="15617" width="10" style="322" customWidth="1"/>
    <col min="15618" max="15618" width="7.28515625" style="322" customWidth="1"/>
    <col min="15619" max="15619" width="10" style="322" customWidth="1"/>
    <col min="15620" max="15620" width="40" style="322" customWidth="1"/>
    <col min="15621" max="15621" width="0" style="322" hidden="1" customWidth="1"/>
    <col min="15622" max="15622" width="6.28515625" style="322" customWidth="1"/>
    <col min="15623" max="15624" width="9.5703125" style="322" customWidth="1"/>
    <col min="15625" max="15625" width="14.85546875" style="322" customWidth="1"/>
    <col min="15626" max="15626" width="13.5703125" style="322" customWidth="1"/>
    <col min="15627" max="15627" width="15.7109375" style="322" customWidth="1"/>
    <col min="15628" max="15628" width="14" style="322" bestFit="1" customWidth="1"/>
    <col min="15629" max="15629" width="9.140625" style="322"/>
    <col min="15630" max="15630" width="12.140625" style="322" customWidth="1"/>
    <col min="15631" max="15872" width="9.140625" style="322"/>
    <col min="15873" max="15873" width="10" style="322" customWidth="1"/>
    <col min="15874" max="15874" width="7.28515625" style="322" customWidth="1"/>
    <col min="15875" max="15875" width="10" style="322" customWidth="1"/>
    <col min="15876" max="15876" width="40" style="322" customWidth="1"/>
    <col min="15877" max="15877" width="0" style="322" hidden="1" customWidth="1"/>
    <col min="15878" max="15878" width="6.28515625" style="322" customWidth="1"/>
    <col min="15879" max="15880" width="9.5703125" style="322" customWidth="1"/>
    <col min="15881" max="15881" width="14.85546875" style="322" customWidth="1"/>
    <col min="15882" max="15882" width="13.5703125" style="322" customWidth="1"/>
    <col min="15883" max="15883" width="15.7109375" style="322" customWidth="1"/>
    <col min="15884" max="15884" width="14" style="322" bestFit="1" customWidth="1"/>
    <col min="15885" max="15885" width="9.140625" style="322"/>
    <col min="15886" max="15886" width="12.140625" style="322" customWidth="1"/>
    <col min="15887" max="16128" width="9.140625" style="322"/>
    <col min="16129" max="16129" width="10" style="322" customWidth="1"/>
    <col min="16130" max="16130" width="7.28515625" style="322" customWidth="1"/>
    <col min="16131" max="16131" width="10" style="322" customWidth="1"/>
    <col min="16132" max="16132" width="40" style="322" customWidth="1"/>
    <col min="16133" max="16133" width="0" style="322" hidden="1" customWidth="1"/>
    <col min="16134" max="16134" width="6.28515625" style="322" customWidth="1"/>
    <col min="16135" max="16136" width="9.5703125" style="322" customWidth="1"/>
    <col min="16137" max="16137" width="14.85546875" style="322" customWidth="1"/>
    <col min="16138" max="16138" width="13.5703125" style="322" customWidth="1"/>
    <col min="16139" max="16139" width="15.7109375" style="322" customWidth="1"/>
    <col min="16140" max="16140" width="14" style="322" bestFit="1" customWidth="1"/>
    <col min="16141" max="16141" width="9.140625" style="322"/>
    <col min="16142" max="16142" width="12.140625" style="322" customWidth="1"/>
    <col min="16143" max="16384" width="9.140625" style="322"/>
  </cols>
  <sheetData>
    <row r="1" spans="1:16" s="262" customFormat="1" ht="16.5" customHeight="1">
      <c r="A1" s="257" t="s">
        <v>29</v>
      </c>
      <c r="B1" s="258"/>
      <c r="C1" s="259"/>
      <c r="D1" s="260"/>
      <c r="E1" s="260"/>
      <c r="F1" s="261"/>
      <c r="H1" s="263"/>
      <c r="I1" s="264"/>
      <c r="J1" s="265"/>
      <c r="K1" s="266"/>
      <c r="L1" s="409" t="s">
        <v>349</v>
      </c>
      <c r="M1" s="409"/>
      <c r="N1" s="409"/>
      <c r="O1" s="409"/>
      <c r="P1" s="409"/>
    </row>
    <row r="2" spans="1:16" s="262" customFormat="1" ht="16.5" customHeight="1">
      <c r="A2" s="410" t="s">
        <v>43</v>
      </c>
      <c r="B2" s="410"/>
      <c r="C2" s="410"/>
      <c r="D2" s="410"/>
      <c r="E2" s="258"/>
      <c r="F2" s="261"/>
      <c r="H2" s="263"/>
      <c r="I2" s="264"/>
      <c r="J2" s="267"/>
      <c r="K2" s="268"/>
      <c r="L2" s="411" t="s">
        <v>350</v>
      </c>
      <c r="M2" s="411"/>
      <c r="N2" s="411"/>
      <c r="O2" s="411"/>
      <c r="P2" s="411"/>
    </row>
    <row r="3" spans="1:16" s="262" customFormat="1" ht="16.5" customHeight="1">
      <c r="A3" s="410"/>
      <c r="B3" s="410"/>
      <c r="C3" s="410"/>
      <c r="D3" s="410"/>
      <c r="E3" s="258"/>
      <c r="F3" s="261"/>
      <c r="H3" s="263"/>
      <c r="I3" s="264"/>
      <c r="J3" s="267"/>
      <c r="K3" s="268"/>
      <c r="L3" s="411"/>
      <c r="M3" s="411"/>
      <c r="N3" s="411"/>
      <c r="O3" s="411"/>
      <c r="P3" s="411"/>
    </row>
    <row r="4" spans="1:16" s="262" customFormat="1" ht="16.5" customHeight="1">
      <c r="A4" s="269"/>
      <c r="B4" s="269"/>
      <c r="C4" s="269"/>
      <c r="F4" s="261"/>
      <c r="H4" s="263"/>
      <c r="I4" s="264"/>
      <c r="J4" s="267"/>
      <c r="K4" s="268"/>
      <c r="L4" s="270"/>
      <c r="M4" s="271"/>
      <c r="N4" s="271"/>
      <c r="O4" s="271"/>
      <c r="P4" s="271"/>
    </row>
    <row r="5" spans="1:16" s="272" customFormat="1" ht="23.25" customHeight="1">
      <c r="A5" s="412" t="s">
        <v>351</v>
      </c>
      <c r="B5" s="412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</row>
    <row r="6" spans="1:16" s="272" customFormat="1" ht="12.75">
      <c r="A6" s="396" t="s">
        <v>0</v>
      </c>
      <c r="B6" s="396"/>
      <c r="C6" s="396"/>
      <c r="D6" s="396"/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</row>
    <row r="7" spans="1:16" s="272" customFormat="1" ht="12.75">
      <c r="A7" s="396" t="s">
        <v>101</v>
      </c>
      <c r="B7" s="396"/>
      <c r="C7" s="396"/>
      <c r="D7" s="396"/>
      <c r="E7" s="396"/>
      <c r="F7" s="396"/>
      <c r="G7" s="396"/>
      <c r="H7" s="396"/>
      <c r="I7" s="396"/>
      <c r="J7" s="396"/>
      <c r="K7" s="396"/>
      <c r="L7" s="396"/>
      <c r="M7" s="396"/>
      <c r="N7" s="396"/>
      <c r="O7" s="396"/>
      <c r="P7" s="396"/>
    </row>
    <row r="8" spans="1:16" s="272" customFormat="1" ht="12.75">
      <c r="A8" s="396" t="s">
        <v>352</v>
      </c>
      <c r="B8" s="396" t="s">
        <v>353</v>
      </c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</row>
    <row r="9" spans="1:16" s="272" customFormat="1" ht="12.75">
      <c r="A9" s="396" t="s">
        <v>24</v>
      </c>
      <c r="B9" s="396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</row>
    <row r="10" spans="1:16" s="272" customFormat="1" ht="12.75">
      <c r="A10" s="273"/>
      <c r="B10" s="273"/>
      <c r="C10" s="403"/>
      <c r="D10" s="403"/>
      <c r="E10" s="403"/>
      <c r="F10" s="403"/>
      <c r="G10" s="403"/>
      <c r="H10" s="403"/>
      <c r="I10" s="403"/>
      <c r="J10" s="403"/>
      <c r="K10" s="403"/>
      <c r="L10" s="403"/>
      <c r="M10" s="403"/>
      <c r="N10" s="403"/>
      <c r="O10" s="403"/>
      <c r="P10" s="403"/>
    </row>
    <row r="11" spans="1:16" s="275" customFormat="1" ht="15.75" customHeight="1">
      <c r="A11" s="404" t="s">
        <v>2</v>
      </c>
      <c r="B11" s="405" t="s">
        <v>3</v>
      </c>
      <c r="C11" s="405"/>
      <c r="D11" s="404" t="s">
        <v>4</v>
      </c>
      <c r="E11" s="274"/>
      <c r="F11" s="404" t="s">
        <v>5</v>
      </c>
      <c r="G11" s="406" t="s">
        <v>25</v>
      </c>
      <c r="H11" s="408" t="s">
        <v>31</v>
      </c>
      <c r="I11" s="397" t="s">
        <v>6</v>
      </c>
      <c r="J11" s="398"/>
      <c r="K11" s="398"/>
      <c r="L11" s="399"/>
      <c r="M11" s="397" t="s">
        <v>7</v>
      </c>
      <c r="N11" s="398"/>
      <c r="O11" s="398"/>
      <c r="P11" s="399"/>
    </row>
    <row r="12" spans="1:16" s="275" customFormat="1" ht="15.75" customHeight="1">
      <c r="A12" s="404"/>
      <c r="B12" s="400" t="s">
        <v>8</v>
      </c>
      <c r="C12" s="400" t="s">
        <v>9</v>
      </c>
      <c r="D12" s="404"/>
      <c r="E12" s="274"/>
      <c r="F12" s="404"/>
      <c r="G12" s="407"/>
      <c r="H12" s="408"/>
      <c r="I12" s="401" t="s">
        <v>10</v>
      </c>
      <c r="J12" s="402"/>
      <c r="K12" s="401" t="s">
        <v>11</v>
      </c>
      <c r="L12" s="402"/>
      <c r="M12" s="401" t="s">
        <v>10</v>
      </c>
      <c r="N12" s="402"/>
      <c r="O12" s="401" t="s">
        <v>11</v>
      </c>
      <c r="P12" s="402"/>
    </row>
    <row r="13" spans="1:16" s="275" customFormat="1" ht="45" customHeight="1">
      <c r="A13" s="404"/>
      <c r="B13" s="400"/>
      <c r="C13" s="400"/>
      <c r="D13" s="404"/>
      <c r="E13" s="274"/>
      <c r="F13" s="404"/>
      <c r="G13" s="407"/>
      <c r="H13" s="408"/>
      <c r="I13" s="276" t="s">
        <v>26</v>
      </c>
      <c r="J13" s="3" t="s">
        <v>27</v>
      </c>
      <c r="K13" s="4" t="s">
        <v>26</v>
      </c>
      <c r="L13" s="3" t="s">
        <v>27</v>
      </c>
      <c r="M13" s="277" t="s">
        <v>26</v>
      </c>
      <c r="N13" s="277" t="s">
        <v>27</v>
      </c>
      <c r="O13" s="277" t="s">
        <v>26</v>
      </c>
      <c r="P13" s="277" t="s">
        <v>27</v>
      </c>
    </row>
    <row r="14" spans="1:16" s="275" customFormat="1" ht="12.75">
      <c r="A14" s="278" t="s">
        <v>12</v>
      </c>
      <c r="B14" s="279" t="s">
        <v>13</v>
      </c>
      <c r="C14" s="278" t="s">
        <v>14</v>
      </c>
      <c r="D14" s="278" t="s">
        <v>15</v>
      </c>
      <c r="E14" s="278"/>
      <c r="F14" s="278" t="s">
        <v>16</v>
      </c>
      <c r="G14" s="278">
        <v>1</v>
      </c>
      <c r="H14" s="278">
        <v>2</v>
      </c>
      <c r="I14" s="278">
        <v>3</v>
      </c>
      <c r="J14" s="278">
        <v>4</v>
      </c>
      <c r="K14" s="278">
        <v>5</v>
      </c>
      <c r="L14" s="278">
        <v>6</v>
      </c>
      <c r="M14" s="278">
        <v>7</v>
      </c>
      <c r="N14" s="278">
        <v>8</v>
      </c>
      <c r="O14" s="278">
        <v>9</v>
      </c>
      <c r="P14" s="278">
        <v>10</v>
      </c>
    </row>
    <row r="15" spans="1:16" s="272" customFormat="1" ht="17.25" customHeight="1">
      <c r="A15" s="280"/>
      <c r="B15" s="280"/>
      <c r="C15" s="280"/>
      <c r="D15" s="281" t="s">
        <v>17</v>
      </c>
      <c r="E15" s="281"/>
      <c r="F15" s="280"/>
      <c r="G15" s="278"/>
      <c r="H15" s="282"/>
      <c r="I15" s="283"/>
      <c r="J15" s="282"/>
      <c r="K15" s="284"/>
      <c r="L15" s="282"/>
      <c r="M15" s="285"/>
      <c r="N15" s="285"/>
      <c r="O15" s="285"/>
      <c r="P15" s="285"/>
    </row>
    <row r="16" spans="1:16" s="272" customFormat="1" ht="17.25" customHeight="1">
      <c r="A16" s="286"/>
      <c r="B16" s="286"/>
      <c r="C16" s="286"/>
      <c r="D16" s="287" t="s">
        <v>354</v>
      </c>
      <c r="E16" s="287"/>
      <c r="F16" s="286"/>
      <c r="G16" s="288"/>
      <c r="H16" s="289"/>
      <c r="I16" s="290"/>
      <c r="J16" s="289"/>
      <c r="K16" s="291"/>
      <c r="L16" s="289"/>
      <c r="M16" s="292">
        <f>'[2]TH-131'!C268</f>
        <v>0</v>
      </c>
      <c r="N16" s="289">
        <f>'[2]TH-131'!D268</f>
        <v>0</v>
      </c>
      <c r="O16" s="292"/>
      <c r="P16" s="292"/>
    </row>
    <row r="17" spans="1:16" s="272" customFormat="1" ht="17.25" customHeight="1">
      <c r="A17" s="293">
        <v>41957</v>
      </c>
      <c r="B17" s="294" t="s">
        <v>51</v>
      </c>
      <c r="C17" s="293">
        <f>A17</f>
        <v>41957</v>
      </c>
      <c r="D17" s="295" t="s">
        <v>355</v>
      </c>
      <c r="E17" s="295"/>
      <c r="F17" s="296" t="s">
        <v>356</v>
      </c>
      <c r="G17" s="297">
        <v>21345</v>
      </c>
      <c r="H17" s="298"/>
      <c r="I17" s="299">
        <v>4400</v>
      </c>
      <c r="J17" s="298">
        <f>ROUND(G17*I17,0)</f>
        <v>93918000</v>
      </c>
      <c r="K17" s="300"/>
      <c r="L17" s="298">
        <f>ROUND(G17*K17,0)</f>
        <v>0</v>
      </c>
      <c r="M17" s="300">
        <f>MAX(M16+I17-K17-O16,0)</f>
        <v>4400</v>
      </c>
      <c r="N17" s="298">
        <f>MAX(N16-P16+J17-L17,0)</f>
        <v>93918000</v>
      </c>
      <c r="O17" s="300">
        <f>MAX(O16+K17-I17-M16,0)</f>
        <v>0</v>
      </c>
      <c r="P17" s="298">
        <f>MAX(P16-N16+L17-J17,0)</f>
        <v>0</v>
      </c>
    </row>
    <row r="18" spans="1:16" s="272" customFormat="1" ht="17.25" customHeight="1">
      <c r="A18" s="293">
        <v>41963</v>
      </c>
      <c r="B18" s="294" t="s">
        <v>357</v>
      </c>
      <c r="C18" s="293">
        <v>41951</v>
      </c>
      <c r="D18" s="295" t="s">
        <v>358</v>
      </c>
      <c r="E18" s="295"/>
      <c r="F18" s="296" t="s">
        <v>107</v>
      </c>
      <c r="G18" s="297">
        <v>21246</v>
      </c>
      <c r="H18" s="298"/>
      <c r="I18" s="299"/>
      <c r="J18" s="298">
        <f>ROUND(G18*I18,0)</f>
        <v>0</v>
      </c>
      <c r="K18" s="300">
        <v>4400</v>
      </c>
      <c r="L18" s="298">
        <f>ROUND(G18*K18,0)</f>
        <v>93482400</v>
      </c>
      <c r="M18" s="300">
        <f>MAX(M17+I18-K18-O17,0)</f>
        <v>0</v>
      </c>
      <c r="N18" s="298">
        <f>MAX(N17-P17+J18-L18,0)</f>
        <v>435600</v>
      </c>
      <c r="O18" s="300">
        <f>MAX(O17+K18-I18-M17,0)</f>
        <v>0</v>
      </c>
      <c r="P18" s="298">
        <f>MAX(P17-N17+L18-J18,0)</f>
        <v>0</v>
      </c>
    </row>
    <row r="19" spans="1:16" s="309" customFormat="1" ht="17.25" customHeight="1">
      <c r="A19" s="293">
        <v>41963</v>
      </c>
      <c r="B19" s="301" t="s">
        <v>51</v>
      </c>
      <c r="C19" s="302">
        <v>41963</v>
      </c>
      <c r="D19" s="303" t="s">
        <v>359</v>
      </c>
      <c r="E19" s="303"/>
      <c r="F19" s="304" t="s">
        <v>55</v>
      </c>
      <c r="G19" s="305"/>
      <c r="H19" s="306"/>
      <c r="I19" s="307"/>
      <c r="J19" s="298">
        <f>ROUND(G19*I19,0)</f>
        <v>0</v>
      </c>
      <c r="K19" s="308"/>
      <c r="L19" s="298">
        <v>435600</v>
      </c>
      <c r="M19" s="300">
        <f>MAX(M18+I19-K19-O18,0)</f>
        <v>0</v>
      </c>
      <c r="N19" s="298">
        <f>MAX(N18-P18+J19-L19,0)</f>
        <v>0</v>
      </c>
      <c r="O19" s="300">
        <f>MAX(O18+K19-I19-M18,0)</f>
        <v>0</v>
      </c>
      <c r="P19" s="298">
        <f>MAX(P18-N18+L19-J19,0)</f>
        <v>0</v>
      </c>
    </row>
    <row r="20" spans="1:16" s="272" customFormat="1" ht="17.25" customHeight="1">
      <c r="A20" s="310"/>
      <c r="B20" s="310"/>
      <c r="C20" s="310"/>
      <c r="D20" s="303"/>
      <c r="E20" s="303"/>
      <c r="F20" s="310"/>
      <c r="G20" s="301"/>
      <c r="H20" s="306"/>
      <c r="I20" s="307"/>
      <c r="J20" s="298"/>
      <c r="K20" s="308"/>
      <c r="L20" s="298"/>
      <c r="M20" s="300"/>
      <c r="N20" s="298"/>
      <c r="O20" s="300"/>
      <c r="P20" s="298"/>
    </row>
    <row r="21" spans="1:16" s="272" customFormat="1" ht="17.25" customHeight="1">
      <c r="A21" s="280"/>
      <c r="B21" s="280"/>
      <c r="C21" s="280"/>
      <c r="D21" s="281" t="s">
        <v>18</v>
      </c>
      <c r="E21" s="281"/>
      <c r="F21" s="278" t="s">
        <v>19</v>
      </c>
      <c r="G21" s="278"/>
      <c r="H21" s="311" t="s">
        <v>19</v>
      </c>
      <c r="I21" s="312">
        <f>SUM(I16:I20)</f>
        <v>4400</v>
      </c>
      <c r="J21" s="311">
        <f>SUM(J16:J20)</f>
        <v>93918000</v>
      </c>
      <c r="K21" s="313">
        <f>SUM(K16:K20)</f>
        <v>4400</v>
      </c>
      <c r="L21" s="311">
        <f>SUM(L16:L20)</f>
        <v>93918000</v>
      </c>
      <c r="M21" s="312" t="s">
        <v>19</v>
      </c>
      <c r="N21" s="311" t="s">
        <v>19</v>
      </c>
      <c r="O21" s="311" t="s">
        <v>19</v>
      </c>
      <c r="P21" s="311" t="s">
        <v>19</v>
      </c>
    </row>
    <row r="22" spans="1:16" s="272" customFormat="1" ht="17.25" customHeight="1">
      <c r="A22" s="280"/>
      <c r="B22" s="280"/>
      <c r="C22" s="280"/>
      <c r="D22" s="281" t="s">
        <v>20</v>
      </c>
      <c r="E22" s="281"/>
      <c r="F22" s="278" t="s">
        <v>19</v>
      </c>
      <c r="G22" s="278"/>
      <c r="H22" s="311" t="s">
        <v>19</v>
      </c>
      <c r="I22" s="312" t="s">
        <v>19</v>
      </c>
      <c r="J22" s="311" t="s">
        <v>19</v>
      </c>
      <c r="K22" s="313" t="s">
        <v>19</v>
      </c>
      <c r="L22" s="311" t="s">
        <v>19</v>
      </c>
      <c r="M22" s="312">
        <f>MAX(M16+I21-K21-O16,0)</f>
        <v>0</v>
      </c>
      <c r="N22" s="311">
        <f>MAX(N16+J21-L21-P16,0)</f>
        <v>0</v>
      </c>
      <c r="O22" s="311">
        <f>MAX(O16+K21-M16-I21,0)</f>
        <v>0</v>
      </c>
      <c r="P22" s="311">
        <f>MAX(P16+L21-J21-N16,0)</f>
        <v>0</v>
      </c>
    </row>
    <row r="23" spans="1:16" s="272" customFormat="1" ht="17.25" customHeight="1">
      <c r="A23" s="314" t="s">
        <v>32</v>
      </c>
      <c r="B23" s="273"/>
      <c r="C23" s="273"/>
      <c r="F23" s="273"/>
      <c r="G23" s="275"/>
      <c r="H23" s="315"/>
      <c r="I23" s="316"/>
      <c r="J23" s="315"/>
      <c r="K23" s="291"/>
      <c r="L23" s="315"/>
    </row>
    <row r="24" spans="1:16" s="272" customFormat="1" ht="17.25" customHeight="1">
      <c r="A24" s="273" t="str">
        <f>"- Ngày mở sổ: " &amp;"01 / "&amp;MONTH(A17)&amp;" / 2014"</f>
        <v>- Ngày mở sổ: 01 / 11 / 2014</v>
      </c>
      <c r="B24" s="273"/>
      <c r="C24" s="273"/>
      <c r="F24" s="273"/>
      <c r="G24" s="275"/>
      <c r="H24" s="315"/>
      <c r="I24" s="316"/>
      <c r="J24" s="315"/>
      <c r="K24" s="291"/>
      <c r="L24" s="315"/>
    </row>
    <row r="25" spans="1:16" s="272" customFormat="1" ht="17.25" customHeight="1">
      <c r="A25" s="273"/>
      <c r="B25" s="273"/>
      <c r="C25" s="273"/>
      <c r="D25" s="317"/>
      <c r="E25" s="317"/>
      <c r="F25" s="273"/>
      <c r="G25" s="275"/>
      <c r="H25" s="315"/>
      <c r="I25" s="318"/>
      <c r="J25" s="315"/>
      <c r="K25" s="396" t="s">
        <v>360</v>
      </c>
      <c r="L25" s="396"/>
      <c r="M25" s="396"/>
      <c r="N25" s="396"/>
      <c r="O25" s="396"/>
      <c r="P25" s="396"/>
    </row>
    <row r="26" spans="1:16" s="272" customFormat="1" ht="17.25" customHeight="1">
      <c r="A26" s="273"/>
      <c r="B26" s="273" t="s">
        <v>21</v>
      </c>
      <c r="C26" s="273"/>
      <c r="D26" s="317"/>
      <c r="E26" s="317"/>
      <c r="F26" s="273"/>
      <c r="G26" s="275"/>
      <c r="H26" s="319"/>
      <c r="I26" s="320"/>
      <c r="J26" s="319"/>
      <c r="K26" s="321"/>
      <c r="L26" s="319"/>
      <c r="M26" s="396" t="s">
        <v>22</v>
      </c>
      <c r="N26" s="396"/>
      <c r="O26" s="317"/>
      <c r="P26" s="317"/>
    </row>
    <row r="27" spans="1:16" s="272" customFormat="1" ht="17.25" customHeight="1">
      <c r="A27" s="273"/>
      <c r="B27" s="273" t="s">
        <v>23</v>
      </c>
      <c r="C27" s="273"/>
      <c r="D27" s="317"/>
      <c r="E27" s="317"/>
      <c r="F27" s="273"/>
      <c r="G27" s="275"/>
      <c r="H27" s="319"/>
      <c r="I27" s="320"/>
      <c r="J27" s="319"/>
      <c r="K27" s="321"/>
      <c r="L27" s="319"/>
      <c r="M27" s="396" t="s">
        <v>23</v>
      </c>
      <c r="N27" s="396"/>
      <c r="O27" s="317"/>
      <c r="P27" s="317"/>
    </row>
  </sheetData>
  <mergeCells count="26">
    <mergeCell ref="A7:P7"/>
    <mergeCell ref="L1:P1"/>
    <mergeCell ref="A2:D3"/>
    <mergeCell ref="L2:P3"/>
    <mergeCell ref="A5:P5"/>
    <mergeCell ref="A6:P6"/>
    <mergeCell ref="A8:P8"/>
    <mergeCell ref="A9:P9"/>
    <mergeCell ref="C10:P10"/>
    <mergeCell ref="A11:A13"/>
    <mergeCell ref="B11:C11"/>
    <mergeCell ref="D11:D13"/>
    <mergeCell ref="F11:F13"/>
    <mergeCell ref="G11:G13"/>
    <mergeCell ref="H11:H13"/>
    <mergeCell ref="I11:L11"/>
    <mergeCell ref="K25:P25"/>
    <mergeCell ref="M26:N26"/>
    <mergeCell ref="M27:N27"/>
    <mergeCell ref="M11:P11"/>
    <mergeCell ref="B12:B13"/>
    <mergeCell ref="C12:C13"/>
    <mergeCell ref="I12:J12"/>
    <mergeCell ref="K12:L12"/>
    <mergeCell ref="M12:N12"/>
    <mergeCell ref="O12:P12"/>
  </mergeCells>
  <printOptions horizontalCentered="1"/>
  <pageMargins left="0.66" right="0.16" top="0.37" bottom="0.37" header="0.16" footer="0.16"/>
  <pageSetup paperSize="9" scale="80" orientation="landscape" verticalDpi="300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131</vt:lpstr>
      <vt:lpstr>131-TH</vt:lpstr>
      <vt:lpstr>131-CT</vt:lpstr>
      <vt:lpstr>331</vt:lpstr>
      <vt:lpstr>331 - TH</vt:lpstr>
      <vt:lpstr>331-CT</vt:lpstr>
      <vt:lpstr>331-VL (USD)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2015-08-11T06:37:05Z</cp:lastPrinted>
  <dcterms:created xsi:type="dcterms:W3CDTF">2013-12-17T06:28:35Z</dcterms:created>
  <dcterms:modified xsi:type="dcterms:W3CDTF">2015-09-10T03:51:38Z</dcterms:modified>
</cp:coreProperties>
</file>