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45" windowWidth="11115" windowHeight="5895" tabRatio="840"/>
  </bookViews>
  <sheets>
    <sheet name="SO-TS" sheetId="8" r:id="rId1"/>
    <sheet name="THE-TS" sheetId="9" r:id="rId2"/>
    <sheet name="BT KH" sheetId="11" r:id="rId3"/>
    <sheet name="BT&amp;PB KH TSCĐ" sheetId="5" r:id="rId4"/>
    <sheet name="BT&amp;PB KH CCDC" sheetId="12" r:id="rId5"/>
    <sheet name="BBGN" sheetId="4" r:id="rId6"/>
    <sheet name="TH" sheetId="13" r:id="rId7"/>
    <sheet name="1" sheetId="14" r:id="rId8"/>
    <sheet name="2" sheetId="15" r:id="rId9"/>
    <sheet name="3" sheetId="16" r:id="rId10"/>
    <sheet name="4" sheetId="17" r:id="rId11"/>
    <sheet name="5" sheetId="18" r:id="rId12"/>
    <sheet name="6" sheetId="19" r:id="rId13"/>
    <sheet name="7" sheetId="20" r:id="rId14"/>
    <sheet name="8" sheetId="21" r:id="rId15"/>
    <sheet name="9" sheetId="22" r:id="rId16"/>
    <sheet name="10" sheetId="23" r:id="rId17"/>
    <sheet name="11" sheetId="24" r:id="rId18"/>
    <sheet name="12" sheetId="25" r:id="rId19"/>
  </sheets>
  <definedNames>
    <definedName name="_xlnm._FilterDatabase" localSheetId="7" hidden="1">'1'!$A$13:$J$75</definedName>
    <definedName name="_xlnm._FilterDatabase" localSheetId="16" hidden="1">'10'!$A$13:$J$82</definedName>
    <definedName name="_xlnm._FilterDatabase" localSheetId="17" hidden="1">'11'!$A$13:$J$68</definedName>
    <definedName name="_xlnm._FilterDatabase" localSheetId="18" hidden="1">'12'!$A$13:$J$97</definedName>
    <definedName name="_xlnm._FilterDatabase" localSheetId="8" hidden="1">'2'!$A$13:$J$72</definedName>
    <definedName name="_xlnm._FilterDatabase" localSheetId="9" hidden="1">'3'!$A$13:$J$71</definedName>
    <definedName name="_xlnm._FilterDatabase" localSheetId="10" hidden="1">'4'!$A$13:$J$73</definedName>
    <definedName name="_xlnm._FilterDatabase" localSheetId="11" hidden="1">'5'!$A$13:$J$69</definedName>
    <definedName name="_xlnm._FilterDatabase" localSheetId="12" hidden="1">'6'!$A$13:$J$78</definedName>
    <definedName name="_xlnm._FilterDatabase" localSheetId="13" hidden="1">'7'!$A$13:$J$92</definedName>
    <definedName name="_xlnm._FilterDatabase" localSheetId="14" hidden="1">'8'!$A$13:$J$69</definedName>
    <definedName name="_xlnm._FilterDatabase" localSheetId="15" hidden="1">'9'!$A$13:$J$78</definedName>
    <definedName name="_xlnm._FilterDatabase" localSheetId="6" hidden="1">TH!$A$13:$J$765</definedName>
    <definedName name="_xlnm.Print_Area" localSheetId="7">'1'!$A$2:$I$84</definedName>
    <definedName name="_xlnm.Print_Area" localSheetId="16">'10'!$A$1:$I$90</definedName>
    <definedName name="_xlnm.Print_Area" localSheetId="17">'11'!$A$2:$I$77</definedName>
    <definedName name="_xlnm.Print_Area" localSheetId="18">'12'!$A$2:$I$106</definedName>
    <definedName name="_xlnm.Print_Area" localSheetId="8">'2'!$A$2:$I$81</definedName>
    <definedName name="_xlnm.Print_Area" localSheetId="9">'3'!$A$2:$I$80</definedName>
    <definedName name="_xlnm.Print_Area" localSheetId="10">'4'!$A$2:$I$82</definedName>
    <definedName name="_xlnm.Print_Area" localSheetId="11">'5'!$A$2:$I$78</definedName>
    <definedName name="_xlnm.Print_Area" localSheetId="12">'6'!$A$2:$I$87</definedName>
    <definedName name="_xlnm.Print_Area" localSheetId="13">'7'!$A$2:$I$101</definedName>
    <definedName name="_xlnm.Print_Area" localSheetId="14">'8'!$A$2:$I$78</definedName>
    <definedName name="_xlnm.Print_Area" localSheetId="15">'9'!$A$2:$I$87</definedName>
    <definedName name="_xlnm.Print_Area" localSheetId="5">BBGN!$A$447:$M$483</definedName>
    <definedName name="_xlnm.Print_Area" localSheetId="2">'BT KH'!$A$1:$O$47</definedName>
    <definedName name="_xlnm.Print_Area" localSheetId="0">'SO-TS'!$A$96:$O$115</definedName>
    <definedName name="_xlnm.Print_Area" localSheetId="6">TH!$10:$13</definedName>
    <definedName name="_xlnm.Print_Area" localSheetId="1">'THE-TS'!$A$1031:$H$1076</definedName>
    <definedName name="_xlnm.Print_Titles" localSheetId="7">'1'!$10:$13</definedName>
    <definedName name="_xlnm.Print_Titles" localSheetId="16">'10'!$10:$13</definedName>
    <definedName name="_xlnm.Print_Titles" localSheetId="17">'11'!$10:$13</definedName>
    <definedName name="_xlnm.Print_Titles" localSheetId="18">'12'!$10:$13</definedName>
    <definedName name="_xlnm.Print_Titles" localSheetId="8">'2'!$10:$13</definedName>
    <definedName name="_xlnm.Print_Titles" localSheetId="9">'3'!$10:$13</definedName>
    <definedName name="_xlnm.Print_Titles" localSheetId="10">'4'!$10:$13</definedName>
    <definedName name="_xlnm.Print_Titles" localSheetId="11">'5'!$10:$13</definedName>
    <definedName name="_xlnm.Print_Titles" localSheetId="12">'6'!$10:$13</definedName>
    <definedName name="_xlnm.Print_Titles" localSheetId="13">'7'!$10:$13</definedName>
    <definedName name="_xlnm.Print_Titles" localSheetId="14">'8'!$10:$13</definedName>
    <definedName name="_xlnm.Print_Titles" localSheetId="15">'9'!$10:$13</definedName>
  </definedNames>
  <calcPr calcId="124519" fullCalcOnLoad="1"/>
</workbook>
</file>

<file path=xl/calcChain.xml><?xml version="1.0" encoding="utf-8"?>
<calcChain xmlns="http://schemas.openxmlformats.org/spreadsheetml/2006/main">
  <c r="G99" i="25"/>
  <c r="F99"/>
  <c r="G70" i="24"/>
  <c r="F70"/>
  <c r="G83" i="23"/>
  <c r="F83"/>
  <c r="G80" i="22"/>
  <c r="F80"/>
  <c r="G71" i="21"/>
  <c r="F71"/>
  <c r="G94" i="20"/>
  <c r="F94"/>
  <c r="G80" i="19"/>
  <c r="F80"/>
  <c r="G71" i="18"/>
  <c r="F71"/>
  <c r="G75" i="17"/>
  <c r="F75"/>
  <c r="G73" i="16"/>
  <c r="F73"/>
  <c r="G74" i="15"/>
  <c r="F74"/>
  <c r="G77" i="14"/>
  <c r="I78"/>
  <c r="F77"/>
  <c r="H78"/>
  <c r="H14" i="15"/>
  <c r="I75" s="1"/>
  <c r="J33" i="14"/>
  <c r="J27"/>
  <c r="I15"/>
  <c r="I16"/>
  <c r="H15"/>
  <c r="H16"/>
  <c r="H17"/>
  <c r="G767" i="13"/>
  <c r="I768"/>
  <c r="F767"/>
  <c r="H768"/>
  <c r="J33"/>
  <c r="J27"/>
  <c r="I15"/>
  <c r="I16"/>
  <c r="H15"/>
  <c r="H16"/>
  <c r="H17"/>
  <c r="H57" i="8"/>
  <c r="J48"/>
  <c r="J44"/>
  <c r="G1049" i="9"/>
  <c r="E1049"/>
  <c r="D1049"/>
  <c r="A1040" s="1"/>
  <c r="G1059"/>
  <c r="E1059"/>
  <c r="H1049"/>
  <c r="H1050"/>
  <c r="G997"/>
  <c r="E997"/>
  <c r="D997"/>
  <c r="G945"/>
  <c r="G955"/>
  <c r="E945"/>
  <c r="D945"/>
  <c r="A936" s="1"/>
  <c r="G1007"/>
  <c r="E1007"/>
  <c r="H997"/>
  <c r="H998"/>
  <c r="A988"/>
  <c r="E955"/>
  <c r="H945"/>
  <c r="H946"/>
  <c r="G897"/>
  <c r="G907" s="1"/>
  <c r="E897"/>
  <c r="E907" s="1"/>
  <c r="D897"/>
  <c r="A888"/>
  <c r="H897"/>
  <c r="H898"/>
  <c r="G845"/>
  <c r="G855" s="1"/>
  <c r="E845"/>
  <c r="E855" s="1"/>
  <c r="D845"/>
  <c r="A836"/>
  <c r="H845"/>
  <c r="H846"/>
  <c r="G794"/>
  <c r="E794"/>
  <c r="E804"/>
  <c r="A785"/>
  <c r="E22" i="5"/>
  <c r="E23"/>
  <c r="E24"/>
  <c r="E25"/>
  <c r="E26"/>
  <c r="E27"/>
  <c r="E28"/>
  <c r="E21"/>
  <c r="E14" i="12"/>
  <c r="E431"/>
  <c r="G431"/>
  <c r="G430"/>
  <c r="G443"/>
  <c r="G73"/>
  <c r="G440"/>
  <c r="F429"/>
  <c r="E432"/>
  <c r="F432"/>
  <c r="E433"/>
  <c r="F433"/>
  <c r="E434"/>
  <c r="F434"/>
  <c r="F430"/>
  <c r="F440"/>
  <c r="F443"/>
  <c r="F73"/>
  <c r="F87"/>
  <c r="F41"/>
  <c r="E430"/>
  <c r="E440"/>
  <c r="E443"/>
  <c r="E73"/>
  <c r="E78"/>
  <c r="E46"/>
  <c r="E13"/>
  <c r="E12"/>
  <c r="E11"/>
  <c r="K42" i="11"/>
  <c r="P42"/>
  <c r="K40"/>
  <c r="K39"/>
  <c r="K44"/>
  <c r="Q42"/>
  <c r="P40"/>
  <c r="Q40"/>
  <c r="P41"/>
  <c r="Q41"/>
  <c r="P39"/>
  <c r="Q39"/>
  <c r="K41"/>
  <c r="G804" i="9"/>
  <c r="H794"/>
  <c r="H795"/>
  <c r="G744"/>
  <c r="G696"/>
  <c r="G706" s="1"/>
  <c r="E706"/>
  <c r="H696"/>
  <c r="H697"/>
  <c r="E151" i="5"/>
  <c r="F151"/>
  <c r="E150"/>
  <c r="F150"/>
  <c r="E149"/>
  <c r="F149"/>
  <c r="E148"/>
  <c r="F148"/>
  <c r="E147"/>
  <c r="F147"/>
  <c r="E146"/>
  <c r="F146"/>
  <c r="E145"/>
  <c r="F145"/>
  <c r="E144"/>
  <c r="F144"/>
  <c r="E10" i="12"/>
  <c r="E23"/>
  <c r="Q18" i="11"/>
  <c r="K18"/>
  <c r="Q19"/>
  <c r="K19"/>
  <c r="Q20"/>
  <c r="K20"/>
  <c r="Q21"/>
  <c r="K21"/>
  <c r="D22"/>
  <c r="Q22"/>
  <c r="K22"/>
  <c r="N22"/>
  <c r="D23"/>
  <c r="Q23"/>
  <c r="D24"/>
  <c r="Q24"/>
  <c r="K24"/>
  <c r="N24"/>
  <c r="Q17"/>
  <c r="K17"/>
  <c r="E45" i="12"/>
  <c r="E18" i="11"/>
  <c r="K47" i="8"/>
  <c r="L47" s="1"/>
  <c r="E19" i="11"/>
  <c r="K48" i="8"/>
  <c r="L48"/>
  <c r="E20" i="11"/>
  <c r="K49" i="8"/>
  <c r="L49" s="1"/>
  <c r="E21" i="11"/>
  <c r="K50" i="8"/>
  <c r="L50"/>
  <c r="E22" i="11"/>
  <c r="K51" i="8"/>
  <c r="L51" s="1"/>
  <c r="E23" i="11"/>
  <c r="K52" i="8"/>
  <c r="L52"/>
  <c r="E24" i="11"/>
  <c r="K53" i="8"/>
  <c r="L53" s="1"/>
  <c r="E17" i="11"/>
  <c r="K46" i="8"/>
  <c r="L46"/>
  <c r="E11" i="11"/>
  <c r="K45" i="8"/>
  <c r="Q11" i="11"/>
  <c r="K11"/>
  <c r="H475" i="4"/>
  <c r="L466"/>
  <c r="L467"/>
  <c r="L468"/>
  <c r="L469"/>
  <c r="L470"/>
  <c r="L465"/>
  <c r="L428"/>
  <c r="L475"/>
  <c r="K475"/>
  <c r="J475"/>
  <c r="I475"/>
  <c r="L427"/>
  <c r="L437"/>
  <c r="K437"/>
  <c r="J437"/>
  <c r="I437"/>
  <c r="H437"/>
  <c r="G754" i="9"/>
  <c r="E754"/>
  <c r="H744"/>
  <c r="H745"/>
  <c r="G11" i="12"/>
  <c r="G10"/>
  <c r="G23"/>
  <c r="G20"/>
  <c r="E107"/>
  <c r="G107"/>
  <c r="G106"/>
  <c r="E140"/>
  <c r="G140"/>
  <c r="G139"/>
  <c r="E404"/>
  <c r="G404"/>
  <c r="G403"/>
  <c r="G418"/>
  <c r="G369"/>
  <c r="G415"/>
  <c r="E371"/>
  <c r="G371"/>
  <c r="G370"/>
  <c r="G372"/>
  <c r="G382"/>
  <c r="E338"/>
  <c r="G338"/>
  <c r="G339"/>
  <c r="G337"/>
  <c r="G349"/>
  <c r="E305"/>
  <c r="G305"/>
  <c r="G304"/>
  <c r="G306"/>
  <c r="G316"/>
  <c r="E272"/>
  <c r="G272"/>
  <c r="G271"/>
  <c r="G273"/>
  <c r="G283"/>
  <c r="E239"/>
  <c r="G239"/>
  <c r="G238"/>
  <c r="G240"/>
  <c r="G249"/>
  <c r="E206"/>
  <c r="G206"/>
  <c r="G205"/>
  <c r="G207"/>
  <c r="G216"/>
  <c r="E173"/>
  <c r="G173"/>
  <c r="G172"/>
  <c r="G174"/>
  <c r="G183"/>
  <c r="G150"/>
  <c r="G117"/>
  <c r="E75"/>
  <c r="G75"/>
  <c r="G74"/>
  <c r="G84"/>
  <c r="E43"/>
  <c r="E42"/>
  <c r="G52"/>
  <c r="F12"/>
  <c r="F10"/>
  <c r="F23"/>
  <c r="F13"/>
  <c r="F14"/>
  <c r="F20"/>
  <c r="F106"/>
  <c r="F139"/>
  <c r="F403"/>
  <c r="F415"/>
  <c r="F418"/>
  <c r="F369"/>
  <c r="F385"/>
  <c r="F336"/>
  <c r="F352"/>
  <c r="F303"/>
  <c r="F319"/>
  <c r="F270"/>
  <c r="F286"/>
  <c r="F237"/>
  <c r="F252"/>
  <c r="F204"/>
  <c r="F219"/>
  <c r="F171"/>
  <c r="F186"/>
  <c r="F138"/>
  <c r="F153"/>
  <c r="F105"/>
  <c r="F120"/>
  <c r="F370"/>
  <c r="F382"/>
  <c r="F337"/>
  <c r="F349"/>
  <c r="F304"/>
  <c r="F316"/>
  <c r="F271"/>
  <c r="F283"/>
  <c r="F238"/>
  <c r="F249"/>
  <c r="F205"/>
  <c r="F216"/>
  <c r="F172"/>
  <c r="F183"/>
  <c r="F150"/>
  <c r="F117"/>
  <c r="E76"/>
  <c r="F76"/>
  <c r="E77"/>
  <c r="F77"/>
  <c r="F78"/>
  <c r="F74"/>
  <c r="F84"/>
  <c r="E44"/>
  <c r="F44"/>
  <c r="F42"/>
  <c r="F45"/>
  <c r="F46"/>
  <c r="F52"/>
  <c r="E20"/>
  <c r="E106"/>
  <c r="E139"/>
  <c r="E403"/>
  <c r="E415"/>
  <c r="E418"/>
  <c r="E369"/>
  <c r="E385"/>
  <c r="E336"/>
  <c r="E352"/>
  <c r="E303"/>
  <c r="E319"/>
  <c r="E270"/>
  <c r="E286"/>
  <c r="E237"/>
  <c r="E252"/>
  <c r="E204"/>
  <c r="E219"/>
  <c r="E171"/>
  <c r="E186"/>
  <c r="E138"/>
  <c r="E153"/>
  <c r="E105"/>
  <c r="E120"/>
  <c r="E370"/>
  <c r="E382"/>
  <c r="E337"/>
  <c r="E349"/>
  <c r="E304"/>
  <c r="E316"/>
  <c r="E271"/>
  <c r="E283"/>
  <c r="E238"/>
  <c r="E249"/>
  <c r="E205"/>
  <c r="E216"/>
  <c r="E172"/>
  <c r="E183"/>
  <c r="E150"/>
  <c r="E117"/>
  <c r="E84"/>
  <c r="E52"/>
  <c r="F21" i="5"/>
  <c r="F22"/>
  <c r="F23"/>
  <c r="F24"/>
  <c r="F25"/>
  <c r="F26"/>
  <c r="F27"/>
  <c r="F28"/>
  <c r="E110"/>
  <c r="F110"/>
  <c r="E109"/>
  <c r="F109"/>
  <c r="E108"/>
  <c r="F108"/>
  <c r="E107"/>
  <c r="F107"/>
  <c r="E106"/>
  <c r="F106"/>
  <c r="E105"/>
  <c r="F105"/>
  <c r="E104"/>
  <c r="F104"/>
  <c r="E103"/>
  <c r="F103"/>
  <c r="E69"/>
  <c r="F69"/>
  <c r="E68"/>
  <c r="F68"/>
  <c r="E67"/>
  <c r="F67"/>
  <c r="E66"/>
  <c r="F66"/>
  <c r="E65"/>
  <c r="F65"/>
  <c r="E64"/>
  <c r="F64"/>
  <c r="E63"/>
  <c r="F63"/>
  <c r="E62"/>
  <c r="F62"/>
  <c r="E20"/>
  <c r="E184"/>
  <c r="F184"/>
  <c r="P20" i="11"/>
  <c r="P21"/>
  <c r="P22"/>
  <c r="P24"/>
  <c r="P19"/>
  <c r="N19"/>
  <c r="N20"/>
  <c r="N21"/>
  <c r="N18"/>
  <c r="Q15"/>
  <c r="K15"/>
  <c r="E15"/>
  <c r="I18"/>
  <c r="N39"/>
  <c r="N40"/>
  <c r="N41"/>
  <c r="N42"/>
  <c r="F44"/>
  <c r="Q16"/>
  <c r="K16"/>
  <c r="J16" i="8"/>
  <c r="G635" i="9"/>
  <c r="H572"/>
  <c r="H573"/>
  <c r="H574"/>
  <c r="H511"/>
  <c r="H512"/>
  <c r="Q14" i="11"/>
  <c r="K14"/>
  <c r="H449" i="9"/>
  <c r="H450"/>
  <c r="Q13" i="11"/>
  <c r="K13"/>
  <c r="H387" i="9"/>
  <c r="H388"/>
  <c r="Q12" i="11"/>
  <c r="K12"/>
  <c r="H325" i="9"/>
  <c r="H326"/>
  <c r="G327"/>
  <c r="H327"/>
  <c r="H262"/>
  <c r="H263"/>
  <c r="H264"/>
  <c r="Q10" i="11"/>
  <c r="K10"/>
  <c r="H200" i="9"/>
  <c r="H201"/>
  <c r="H202"/>
  <c r="Q8" i="11"/>
  <c r="K8"/>
  <c r="H138" i="9"/>
  <c r="H139"/>
  <c r="H140"/>
  <c r="Q7" i="11"/>
  <c r="K7"/>
  <c r="H76" i="9"/>
  <c r="H77"/>
  <c r="H78"/>
  <c r="Q9" i="11"/>
  <c r="K9"/>
  <c r="G79" i="9"/>
  <c r="H27" i="11"/>
  <c r="I16"/>
  <c r="E7"/>
  <c r="K13" i="8"/>
  <c r="E8" i="11"/>
  <c r="K14" i="8"/>
  <c r="E10" i="11"/>
  <c r="K15" i="8"/>
  <c r="E16" i="11"/>
  <c r="K16" i="8"/>
  <c r="L16" s="1"/>
  <c r="E9" i="11"/>
  <c r="K44" i="8"/>
  <c r="L44"/>
  <c r="E12" i="11"/>
  <c r="K79" i="8"/>
  <c r="E13" i="11"/>
  <c r="K80" i="8"/>
  <c r="E14" i="11"/>
  <c r="K81" i="8"/>
  <c r="K108"/>
  <c r="E27" i="11"/>
  <c r="J57" i="8"/>
  <c r="D27" i="11"/>
  <c r="H18" i="8"/>
  <c r="H83"/>
  <c r="H110"/>
  <c r="K110"/>
  <c r="E440" i="5"/>
  <c r="E441"/>
  <c r="E442"/>
  <c r="E443"/>
  <c r="E444"/>
  <c r="E445"/>
  <c r="E446"/>
  <c r="E447"/>
  <c r="E448"/>
  <c r="E449"/>
  <c r="E439"/>
  <c r="E451"/>
  <c r="E454"/>
  <c r="E406"/>
  <c r="E422"/>
  <c r="E374"/>
  <c r="E390"/>
  <c r="E342"/>
  <c r="E358"/>
  <c r="E310"/>
  <c r="E408"/>
  <c r="E409"/>
  <c r="E410"/>
  <c r="E411"/>
  <c r="E412"/>
  <c r="E413"/>
  <c r="E414"/>
  <c r="E415"/>
  <c r="E416"/>
  <c r="E417"/>
  <c r="E407"/>
  <c r="E419"/>
  <c r="E376"/>
  <c r="E377"/>
  <c r="E378"/>
  <c r="E379"/>
  <c r="E380"/>
  <c r="E381"/>
  <c r="E382"/>
  <c r="E383"/>
  <c r="E384"/>
  <c r="E385"/>
  <c r="E375"/>
  <c r="E387"/>
  <c r="E344"/>
  <c r="E345"/>
  <c r="E346"/>
  <c r="E347"/>
  <c r="E348"/>
  <c r="E349"/>
  <c r="E350"/>
  <c r="E351"/>
  <c r="E352"/>
  <c r="E353"/>
  <c r="E343"/>
  <c r="E355"/>
  <c r="E312"/>
  <c r="E313"/>
  <c r="E314"/>
  <c r="E315"/>
  <c r="E316"/>
  <c r="E317"/>
  <c r="E318"/>
  <c r="E319"/>
  <c r="E320"/>
  <c r="E321"/>
  <c r="E311"/>
  <c r="E323"/>
  <c r="E280"/>
  <c r="E281"/>
  <c r="E282"/>
  <c r="E283"/>
  <c r="E284"/>
  <c r="E285"/>
  <c r="E286"/>
  <c r="E287"/>
  <c r="E288"/>
  <c r="E289"/>
  <c r="E279"/>
  <c r="E290"/>
  <c r="E248"/>
  <c r="E249"/>
  <c r="E250"/>
  <c r="E251"/>
  <c r="E252"/>
  <c r="E253"/>
  <c r="E254"/>
  <c r="E255"/>
  <c r="E256"/>
  <c r="E257"/>
  <c r="E247"/>
  <c r="E258"/>
  <c r="E216"/>
  <c r="E217"/>
  <c r="E218"/>
  <c r="E219"/>
  <c r="E220"/>
  <c r="E221"/>
  <c r="E222"/>
  <c r="E223"/>
  <c r="E224"/>
  <c r="E225"/>
  <c r="E215"/>
  <c r="E226"/>
  <c r="E175"/>
  <c r="E174"/>
  <c r="E176"/>
  <c r="E177"/>
  <c r="E178"/>
  <c r="E179"/>
  <c r="E180"/>
  <c r="E181"/>
  <c r="E182"/>
  <c r="E183"/>
  <c r="E194"/>
  <c r="E134"/>
  <c r="E133"/>
  <c r="E135"/>
  <c r="E136"/>
  <c r="E137"/>
  <c r="E138"/>
  <c r="E139"/>
  <c r="E140"/>
  <c r="E141"/>
  <c r="E142"/>
  <c r="E143"/>
  <c r="E153"/>
  <c r="E93"/>
  <c r="E92"/>
  <c r="E94"/>
  <c r="E95"/>
  <c r="E96"/>
  <c r="E97"/>
  <c r="E98"/>
  <c r="E99"/>
  <c r="E100"/>
  <c r="E101"/>
  <c r="E102"/>
  <c r="E112"/>
  <c r="E11"/>
  <c r="E10"/>
  <c r="E33"/>
  <c r="E12"/>
  <c r="E13"/>
  <c r="E14"/>
  <c r="E15"/>
  <c r="E16"/>
  <c r="E17"/>
  <c r="E18"/>
  <c r="E19"/>
  <c r="E30"/>
  <c r="E52"/>
  <c r="E51"/>
  <c r="E53"/>
  <c r="E54"/>
  <c r="E55"/>
  <c r="E56"/>
  <c r="E57"/>
  <c r="E58"/>
  <c r="E59"/>
  <c r="E60"/>
  <c r="E61"/>
  <c r="E71"/>
  <c r="F20"/>
  <c r="F13"/>
  <c r="F10"/>
  <c r="F33"/>
  <c r="F14"/>
  <c r="F15"/>
  <c r="F16"/>
  <c r="F17"/>
  <c r="F18"/>
  <c r="F19"/>
  <c r="F30"/>
  <c r="F442"/>
  <c r="F443"/>
  <c r="F444"/>
  <c r="F445"/>
  <c r="F446"/>
  <c r="F447"/>
  <c r="F448"/>
  <c r="F449"/>
  <c r="F439"/>
  <c r="F451"/>
  <c r="F454"/>
  <c r="F406"/>
  <c r="F422"/>
  <c r="F374"/>
  <c r="F390"/>
  <c r="F342"/>
  <c r="F358"/>
  <c r="F310"/>
  <c r="F326"/>
  <c r="F278"/>
  <c r="F293"/>
  <c r="F246"/>
  <c r="F261"/>
  <c r="F214"/>
  <c r="F229"/>
  <c r="F173"/>
  <c r="F410"/>
  <c r="F411"/>
  <c r="F412"/>
  <c r="F413"/>
  <c r="F414"/>
  <c r="F415"/>
  <c r="F416"/>
  <c r="F417"/>
  <c r="F407"/>
  <c r="F419"/>
  <c r="F378"/>
  <c r="F379"/>
  <c r="F380"/>
  <c r="F381"/>
  <c r="F382"/>
  <c r="F383"/>
  <c r="F384"/>
  <c r="F385"/>
  <c r="F375"/>
  <c r="F387"/>
  <c r="F346"/>
  <c r="F347"/>
  <c r="F348"/>
  <c r="F349"/>
  <c r="F350"/>
  <c r="F351"/>
  <c r="F352"/>
  <c r="F353"/>
  <c r="F343"/>
  <c r="F355"/>
  <c r="F314"/>
  <c r="F315"/>
  <c r="F316"/>
  <c r="F317"/>
  <c r="F318"/>
  <c r="F319"/>
  <c r="F320"/>
  <c r="F321"/>
  <c r="F311"/>
  <c r="F323"/>
  <c r="F282"/>
  <c r="F283"/>
  <c r="F284"/>
  <c r="F285"/>
  <c r="F286"/>
  <c r="F287"/>
  <c r="F288"/>
  <c r="F289"/>
  <c r="F279"/>
  <c r="F290"/>
  <c r="F250"/>
  <c r="F251"/>
  <c r="F252"/>
  <c r="F253"/>
  <c r="F254"/>
  <c r="F255"/>
  <c r="F256"/>
  <c r="F257"/>
  <c r="F247"/>
  <c r="F258"/>
  <c r="F218"/>
  <c r="F219"/>
  <c r="F220"/>
  <c r="F221"/>
  <c r="F222"/>
  <c r="F223"/>
  <c r="F224"/>
  <c r="F225"/>
  <c r="F215"/>
  <c r="F226"/>
  <c r="F177"/>
  <c r="F174"/>
  <c r="F178"/>
  <c r="F179"/>
  <c r="F180"/>
  <c r="F181"/>
  <c r="F182"/>
  <c r="F183"/>
  <c r="F194"/>
  <c r="F136"/>
  <c r="F133"/>
  <c r="F137"/>
  <c r="F138"/>
  <c r="F139"/>
  <c r="F140"/>
  <c r="F141"/>
  <c r="F142"/>
  <c r="F143"/>
  <c r="F153"/>
  <c r="F95"/>
  <c r="F92"/>
  <c r="F96"/>
  <c r="F97"/>
  <c r="F98"/>
  <c r="F99"/>
  <c r="F100"/>
  <c r="F101"/>
  <c r="F102"/>
  <c r="F112"/>
  <c r="F54"/>
  <c r="F51"/>
  <c r="F55"/>
  <c r="F56"/>
  <c r="F57"/>
  <c r="F58"/>
  <c r="F59"/>
  <c r="F60"/>
  <c r="F61"/>
  <c r="F71"/>
  <c r="G11"/>
  <c r="G10"/>
  <c r="G33"/>
  <c r="G12"/>
  <c r="G30"/>
  <c r="G440"/>
  <c r="G441"/>
  <c r="G439"/>
  <c r="G454"/>
  <c r="G406"/>
  <c r="G451"/>
  <c r="G408"/>
  <c r="G409"/>
  <c r="G407"/>
  <c r="G419"/>
  <c r="G376"/>
  <c r="G377"/>
  <c r="G375"/>
  <c r="G387"/>
  <c r="G344"/>
  <c r="G345"/>
  <c r="G343"/>
  <c r="G355"/>
  <c r="G312"/>
  <c r="G313"/>
  <c r="G311"/>
  <c r="G323"/>
  <c r="G280"/>
  <c r="G281"/>
  <c r="G279"/>
  <c r="G290"/>
  <c r="G248"/>
  <c r="G249"/>
  <c r="G247"/>
  <c r="G258"/>
  <c r="G216"/>
  <c r="G217"/>
  <c r="G215"/>
  <c r="G226"/>
  <c r="G175"/>
  <c r="G174"/>
  <c r="G176"/>
  <c r="G194"/>
  <c r="G134"/>
  <c r="G133"/>
  <c r="G135"/>
  <c r="G153"/>
  <c r="G93"/>
  <c r="G92"/>
  <c r="G94"/>
  <c r="G112"/>
  <c r="G52"/>
  <c r="G51"/>
  <c r="G53"/>
  <c r="G71"/>
  <c r="J16" i="11"/>
  <c r="J7"/>
  <c r="J44"/>
  <c r="N44"/>
  <c r="H44"/>
  <c r="G44"/>
  <c r="E44"/>
  <c r="E46"/>
  <c r="N16"/>
  <c r="H19" i="9"/>
  <c r="H20"/>
  <c r="H21"/>
  <c r="J8" i="11"/>
  <c r="J9"/>
  <c r="J10"/>
  <c r="J11"/>
  <c r="J12"/>
  <c r="J13"/>
  <c r="J14"/>
  <c r="J15"/>
  <c r="J27"/>
  <c r="M27"/>
  <c r="F27"/>
  <c r="G27"/>
  <c r="E644" i="9"/>
  <c r="L389" i="4"/>
  <c r="L399"/>
  <c r="K399"/>
  <c r="J399"/>
  <c r="I399"/>
  <c r="H399"/>
  <c r="L352"/>
  <c r="L362"/>
  <c r="K362"/>
  <c r="J362"/>
  <c r="I362"/>
  <c r="H362"/>
  <c r="L315"/>
  <c r="L325"/>
  <c r="K325"/>
  <c r="J325"/>
  <c r="I325"/>
  <c r="H325"/>
  <c r="L278"/>
  <c r="L288"/>
  <c r="K288"/>
  <c r="J288"/>
  <c r="I288"/>
  <c r="H288"/>
  <c r="L241"/>
  <c r="L251"/>
  <c r="K251"/>
  <c r="J251"/>
  <c r="I251"/>
  <c r="H251"/>
  <c r="L204"/>
  <c r="L214"/>
  <c r="K214"/>
  <c r="J214"/>
  <c r="I214"/>
  <c r="H214"/>
  <c r="L167"/>
  <c r="L177"/>
  <c r="K177"/>
  <c r="J177"/>
  <c r="I177"/>
  <c r="H177"/>
  <c r="L130"/>
  <c r="L140"/>
  <c r="K140"/>
  <c r="J140"/>
  <c r="I140"/>
  <c r="H140"/>
  <c r="L93"/>
  <c r="L103"/>
  <c r="K103"/>
  <c r="J103"/>
  <c r="I103"/>
  <c r="H103"/>
  <c r="L56"/>
  <c r="L66"/>
  <c r="K66"/>
  <c r="J66"/>
  <c r="I66"/>
  <c r="H66"/>
  <c r="L19"/>
  <c r="L29"/>
  <c r="K29"/>
  <c r="J29"/>
  <c r="I29"/>
  <c r="H29"/>
  <c r="E582" i="9"/>
  <c r="G334"/>
  <c r="G86"/>
  <c r="G29"/>
  <c r="E262"/>
  <c r="L27" i="11"/>
  <c r="E210" i="9"/>
  <c r="E458"/>
  <c r="E396"/>
  <c r="E520"/>
  <c r="E334"/>
  <c r="E272"/>
  <c r="E148"/>
  <c r="E86"/>
  <c r="E29"/>
  <c r="H79"/>
  <c r="I17" i="13"/>
  <c r="I18"/>
  <c r="H18"/>
  <c r="H19"/>
  <c r="I17" i="14"/>
  <c r="I18"/>
  <c r="H18"/>
  <c r="H19"/>
  <c r="H75" i="15"/>
  <c r="H14" i="16" s="1"/>
  <c r="H15" i="15"/>
  <c r="H16" s="1"/>
  <c r="H17" s="1"/>
  <c r="I15"/>
  <c r="I16" s="1"/>
  <c r="J13" i="8"/>
  <c r="N7" i="11"/>
  <c r="I7"/>
  <c r="J15" i="8"/>
  <c r="G265" i="9" s="1"/>
  <c r="I10" i="11"/>
  <c r="N10"/>
  <c r="J81" i="8"/>
  <c r="G513" i="9"/>
  <c r="G520" s="1"/>
  <c r="I14" i="11"/>
  <c r="N14"/>
  <c r="H634" i="9"/>
  <c r="H635" s="1"/>
  <c r="G644"/>
  <c r="N11" i="11"/>
  <c r="I11"/>
  <c r="P23"/>
  <c r="K23"/>
  <c r="N23"/>
  <c r="G422" i="5"/>
  <c r="G374"/>
  <c r="G390"/>
  <c r="G342"/>
  <c r="G358"/>
  <c r="G310"/>
  <c r="G326"/>
  <c r="G278"/>
  <c r="G293"/>
  <c r="G246"/>
  <c r="G261"/>
  <c r="G214"/>
  <c r="G229"/>
  <c r="G173"/>
  <c r="G197"/>
  <c r="G132"/>
  <c r="G156"/>
  <c r="G91"/>
  <c r="G115"/>
  <c r="G50"/>
  <c r="G74"/>
  <c r="G34"/>
  <c r="F197"/>
  <c r="F132"/>
  <c r="F156"/>
  <c r="F91"/>
  <c r="F115"/>
  <c r="F50"/>
  <c r="F74"/>
  <c r="F34"/>
  <c r="E34"/>
  <c r="E326"/>
  <c r="E278"/>
  <c r="E293"/>
  <c r="E246"/>
  <c r="E261"/>
  <c r="E214"/>
  <c r="E229"/>
  <c r="E173"/>
  <c r="E197"/>
  <c r="E132"/>
  <c r="E156"/>
  <c r="E91"/>
  <c r="E115"/>
  <c r="E50"/>
  <c r="E74"/>
  <c r="L15" i="8"/>
  <c r="G385" i="12"/>
  <c r="G336"/>
  <c r="G352"/>
  <c r="G303"/>
  <c r="G319"/>
  <c r="G270"/>
  <c r="G286"/>
  <c r="G237"/>
  <c r="G252"/>
  <c r="G204"/>
  <c r="G219"/>
  <c r="G171"/>
  <c r="G186"/>
  <c r="G138"/>
  <c r="G153"/>
  <c r="G105"/>
  <c r="G120"/>
  <c r="F55"/>
  <c r="K83" i="8"/>
  <c r="L13"/>
  <c r="L18" s="1"/>
  <c r="K18"/>
  <c r="N9" i="11"/>
  <c r="I9"/>
  <c r="J14" i="8"/>
  <c r="G203" i="9" s="1"/>
  <c r="I8" i="11"/>
  <c r="N8"/>
  <c r="J79" i="8"/>
  <c r="L79"/>
  <c r="L83" s="1"/>
  <c r="I12" i="11"/>
  <c r="N12"/>
  <c r="N13"/>
  <c r="J80" i="8"/>
  <c r="G451" i="9" s="1"/>
  <c r="I13" i="11"/>
  <c r="N15"/>
  <c r="J108" i="8"/>
  <c r="G575" i="9" s="1"/>
  <c r="I15" i="11"/>
  <c r="L45" i="8"/>
  <c r="L57" s="1"/>
  <c r="K57"/>
  <c r="N17" i="11"/>
  <c r="I17"/>
  <c r="L81" i="8"/>
  <c r="L14"/>
  <c r="H513" i="9"/>
  <c r="F24" i="12"/>
  <c r="G87"/>
  <c r="G41"/>
  <c r="E74"/>
  <c r="E87"/>
  <c r="E41"/>
  <c r="E55"/>
  <c r="E24"/>
  <c r="P44" i="11"/>
  <c r="G43" i="12"/>
  <c r="G42"/>
  <c r="I19" i="14"/>
  <c r="I20"/>
  <c r="I19" i="13"/>
  <c r="I20"/>
  <c r="H20"/>
  <c r="H21"/>
  <c r="J18" i="8"/>
  <c r="G141" i="9"/>
  <c r="I27" i="11"/>
  <c r="G389" i="9"/>
  <c r="G396" s="1"/>
  <c r="L108" i="8"/>
  <c r="L110" s="1"/>
  <c r="J110"/>
  <c r="G55" i="12"/>
  <c r="G24"/>
  <c r="L80" i="8"/>
  <c r="K27" i="11"/>
  <c r="N27"/>
  <c r="I21" i="13"/>
  <c r="I22"/>
  <c r="H20" i="14"/>
  <c r="H21"/>
  <c r="H22" i="13"/>
  <c r="H23"/>
  <c r="I21" i="14"/>
  <c r="I22"/>
  <c r="G148" i="9"/>
  <c r="H141"/>
  <c r="H389"/>
  <c r="I23" i="13"/>
  <c r="I24"/>
  <c r="H22" i="14"/>
  <c r="H23"/>
  <c r="I23"/>
  <c r="I24"/>
  <c r="H24" i="13"/>
  <c r="H25"/>
  <c r="H24" i="14"/>
  <c r="H25"/>
  <c r="I25" i="13"/>
  <c r="I26"/>
  <c r="H26"/>
  <c r="H27"/>
  <c r="I25" i="14"/>
  <c r="I26"/>
  <c r="H26"/>
  <c r="H27"/>
  <c r="I27" i="13"/>
  <c r="I28"/>
  <c r="I29"/>
  <c r="I30"/>
  <c r="H28"/>
  <c r="H29"/>
  <c r="I27" i="14"/>
  <c r="I28"/>
  <c r="H28"/>
  <c r="H29"/>
  <c r="H30" i="13"/>
  <c r="H31"/>
  <c r="I29" i="14"/>
  <c r="I30"/>
  <c r="I31" i="13"/>
  <c r="I32"/>
  <c r="H32"/>
  <c r="H33"/>
  <c r="H30" i="14"/>
  <c r="H31"/>
  <c r="I33" i="13"/>
  <c r="I34"/>
  <c r="I31" i="14"/>
  <c r="I32"/>
  <c r="H32"/>
  <c r="H33"/>
  <c r="H34" i="13"/>
  <c r="H35"/>
  <c r="H36"/>
  <c r="H37"/>
  <c r="I35"/>
  <c r="I36"/>
  <c r="I33" i="14"/>
  <c r="I34"/>
  <c r="H34"/>
  <c r="H35"/>
  <c r="I37" i="13"/>
  <c r="I38"/>
  <c r="H38"/>
  <c r="H39"/>
  <c r="I35" i="14"/>
  <c r="I36"/>
  <c r="I37"/>
  <c r="I38"/>
  <c r="H36"/>
  <c r="H37"/>
  <c r="I39" i="13"/>
  <c r="I40"/>
  <c r="H40"/>
  <c r="H41"/>
  <c r="H38" i="14"/>
  <c r="H39"/>
  <c r="H40"/>
  <c r="H41"/>
  <c r="H42" i="13"/>
  <c r="H43"/>
  <c r="I41"/>
  <c r="I42"/>
  <c r="I39" i="14"/>
  <c r="I40"/>
  <c r="I41"/>
  <c r="I42"/>
  <c r="I43" i="13"/>
  <c r="I44"/>
  <c r="I45"/>
  <c r="I46"/>
  <c r="H44"/>
  <c r="H45"/>
  <c r="H42" i="14"/>
  <c r="H43"/>
  <c r="H44"/>
  <c r="H45"/>
  <c r="I43"/>
  <c r="I44"/>
  <c r="H46" i="13"/>
  <c r="H47"/>
  <c r="I47"/>
  <c r="I48"/>
  <c r="I45" i="14"/>
  <c r="I46"/>
  <c r="I49" i="13"/>
  <c r="I50"/>
  <c r="H46" i="14"/>
  <c r="H47"/>
  <c r="H48" i="13"/>
  <c r="H49"/>
  <c r="H50"/>
  <c r="H51"/>
  <c r="I47" i="14"/>
  <c r="I48"/>
  <c r="H48"/>
  <c r="H49"/>
  <c r="I51" i="13"/>
  <c r="I52"/>
  <c r="H50" i="14"/>
  <c r="H51"/>
  <c r="I49"/>
  <c r="I50"/>
  <c r="H52" i="13"/>
  <c r="H53"/>
  <c r="I51" i="14"/>
  <c r="I52"/>
  <c r="I53" i="13"/>
  <c r="I54"/>
  <c r="I53" i="14"/>
  <c r="I54"/>
  <c r="I55" i="13"/>
  <c r="I56"/>
  <c r="H54"/>
  <c r="H55"/>
  <c r="H52" i="14"/>
  <c r="H53"/>
  <c r="H54"/>
  <c r="H55"/>
  <c r="H56" i="13"/>
  <c r="H57"/>
  <c r="I55" i="14"/>
  <c r="I56"/>
  <c r="H58" i="13"/>
  <c r="H59"/>
  <c r="I57"/>
  <c r="I58"/>
  <c r="I57" i="14"/>
  <c r="I58"/>
  <c r="H56"/>
  <c r="H57"/>
  <c r="I59" i="13"/>
  <c r="I60"/>
  <c r="H58" i="14"/>
  <c r="H59"/>
  <c r="H60" i="13"/>
  <c r="H61"/>
  <c r="H62"/>
  <c r="H63"/>
  <c r="I61"/>
  <c r="I62"/>
  <c r="I59" i="14"/>
  <c r="I60"/>
  <c r="H60"/>
  <c r="H61"/>
  <c r="I63" i="13"/>
  <c r="I64"/>
  <c r="H64"/>
  <c r="H65"/>
  <c r="I61" i="14"/>
  <c r="I62"/>
  <c r="I63"/>
  <c r="I64"/>
  <c r="H62"/>
  <c r="H63"/>
  <c r="I65" i="13"/>
  <c r="I66"/>
  <c r="H66"/>
  <c r="H67"/>
  <c r="H64" i="14"/>
  <c r="H65"/>
  <c r="I67" i="13"/>
  <c r="I68"/>
  <c r="I65" i="14"/>
  <c r="I66"/>
  <c r="I67"/>
  <c r="I68"/>
  <c r="H68" i="13"/>
  <c r="H69"/>
  <c r="H66" i="14"/>
  <c r="H67"/>
  <c r="H68"/>
  <c r="H69"/>
  <c r="I69" i="13"/>
  <c r="I70"/>
  <c r="I71"/>
  <c r="I72"/>
  <c r="I69" i="14"/>
  <c r="I70"/>
  <c r="H70" i="13"/>
  <c r="H71"/>
  <c r="H72"/>
  <c r="H73"/>
  <c r="H70" i="14"/>
  <c r="H71"/>
  <c r="I73" i="13"/>
  <c r="I74"/>
  <c r="I71" i="14"/>
  <c r="I72"/>
  <c r="H74" i="13"/>
  <c r="H75"/>
  <c r="H72" i="14"/>
  <c r="H73"/>
  <c r="I75" i="13"/>
  <c r="I76"/>
  <c r="H76"/>
  <c r="H77"/>
  <c r="I73" i="14"/>
  <c r="I74"/>
  <c r="H74"/>
  <c r="H75"/>
  <c r="I77" i="13"/>
  <c r="I78"/>
  <c r="I75" i="14"/>
  <c r="H78" i="13"/>
  <c r="H79"/>
  <c r="H80"/>
  <c r="H81"/>
  <c r="I79"/>
  <c r="I80"/>
  <c r="I81"/>
  <c r="I82"/>
  <c r="H82"/>
  <c r="H83"/>
  <c r="I83"/>
  <c r="I84"/>
  <c r="H84"/>
  <c r="H85"/>
  <c r="I85"/>
  <c r="I86"/>
  <c r="H86"/>
  <c r="H87"/>
  <c r="I87"/>
  <c r="I88"/>
  <c r="H88"/>
  <c r="H89"/>
  <c r="I89"/>
  <c r="I90"/>
  <c r="H90"/>
  <c r="H91"/>
  <c r="I91"/>
  <c r="I92"/>
  <c r="H92"/>
  <c r="H93"/>
  <c r="I93"/>
  <c r="I94"/>
  <c r="H94"/>
  <c r="H95"/>
  <c r="I95"/>
  <c r="I96"/>
  <c r="I97"/>
  <c r="I98"/>
  <c r="H96"/>
  <c r="H97"/>
  <c r="H98"/>
  <c r="H99"/>
  <c r="I99"/>
  <c r="I100"/>
  <c r="H100"/>
  <c r="H101"/>
  <c r="I101"/>
  <c r="I102"/>
  <c r="H102"/>
  <c r="H103"/>
  <c r="I103"/>
  <c r="I104"/>
  <c r="H104"/>
  <c r="H105"/>
  <c r="I105"/>
  <c r="I106"/>
  <c r="H106"/>
  <c r="H107"/>
  <c r="I107"/>
  <c r="I108"/>
  <c r="H108"/>
  <c r="H109"/>
  <c r="I109"/>
  <c r="I110"/>
  <c r="H110"/>
  <c r="H111"/>
  <c r="H112"/>
  <c r="H113"/>
  <c r="I111"/>
  <c r="I112"/>
  <c r="I113"/>
  <c r="I114"/>
  <c r="I115"/>
  <c r="I116"/>
  <c r="H114"/>
  <c r="H115"/>
  <c r="H116"/>
  <c r="H117"/>
  <c r="H118"/>
  <c r="H119"/>
  <c r="I117"/>
  <c r="I118"/>
  <c r="I119"/>
  <c r="I120"/>
  <c r="H120"/>
  <c r="H121"/>
  <c r="H122"/>
  <c r="H123"/>
  <c r="I121"/>
  <c r="I122"/>
  <c r="H124"/>
  <c r="H125"/>
  <c r="I123"/>
  <c r="I124"/>
  <c r="H126"/>
  <c r="H127"/>
  <c r="I125"/>
  <c r="I126"/>
  <c r="H128"/>
  <c r="H129"/>
  <c r="I127"/>
  <c r="I128"/>
  <c r="H130"/>
  <c r="H131"/>
  <c r="I129"/>
  <c r="I130"/>
  <c r="H132"/>
  <c r="H133"/>
  <c r="I131"/>
  <c r="I132"/>
  <c r="H134"/>
  <c r="H135"/>
  <c r="I133"/>
  <c r="I134"/>
  <c r="H136"/>
  <c r="H137"/>
  <c r="I135"/>
  <c r="I136"/>
  <c r="H138"/>
  <c r="H139"/>
  <c r="I137"/>
  <c r="I138"/>
  <c r="H140"/>
  <c r="H141"/>
  <c r="I139"/>
  <c r="I140"/>
  <c r="I141"/>
  <c r="I142"/>
  <c r="H142"/>
  <c r="H143"/>
  <c r="H144"/>
  <c r="H145"/>
  <c r="I143"/>
  <c r="I144"/>
  <c r="I145"/>
  <c r="I146"/>
  <c r="H146"/>
  <c r="H147"/>
  <c r="I147"/>
  <c r="I148"/>
  <c r="H148"/>
  <c r="H149"/>
  <c r="I149"/>
  <c r="I150"/>
  <c r="H150"/>
  <c r="H151"/>
  <c r="I151"/>
  <c r="I152"/>
  <c r="H152"/>
  <c r="H153"/>
  <c r="I153"/>
  <c r="I154"/>
  <c r="H154"/>
  <c r="H155"/>
  <c r="I155"/>
  <c r="I156"/>
  <c r="H156"/>
  <c r="H157"/>
  <c r="I157"/>
  <c r="I158"/>
  <c r="H158"/>
  <c r="H159"/>
  <c r="I159"/>
  <c r="I160"/>
  <c r="H160"/>
  <c r="H161"/>
  <c r="I161"/>
  <c r="I162"/>
  <c r="H162"/>
  <c r="H163"/>
  <c r="I163"/>
  <c r="I164"/>
  <c r="H164"/>
  <c r="H165"/>
  <c r="I165"/>
  <c r="I166"/>
  <c r="H166"/>
  <c r="H167"/>
  <c r="I167"/>
  <c r="I168"/>
  <c r="H168"/>
  <c r="H169"/>
  <c r="I169"/>
  <c r="I170"/>
  <c r="H170"/>
  <c r="H171"/>
  <c r="I171"/>
  <c r="I172"/>
  <c r="H172"/>
  <c r="H173"/>
  <c r="I173"/>
  <c r="I174"/>
  <c r="H174"/>
  <c r="H175"/>
  <c r="I175"/>
  <c r="I176"/>
  <c r="H176"/>
  <c r="H177"/>
  <c r="I177"/>
  <c r="I178"/>
  <c r="H178"/>
  <c r="H179"/>
  <c r="I179"/>
  <c r="I180"/>
  <c r="H180"/>
  <c r="H181"/>
  <c r="I181"/>
  <c r="I182"/>
  <c r="H182"/>
  <c r="H183"/>
  <c r="I183"/>
  <c r="I184"/>
  <c r="H184"/>
  <c r="H185"/>
  <c r="I185"/>
  <c r="I186"/>
  <c r="H186"/>
  <c r="H187"/>
  <c r="I187"/>
  <c r="I188"/>
  <c r="H188"/>
  <c r="H189"/>
  <c r="I189"/>
  <c r="I190"/>
  <c r="H190"/>
  <c r="H191"/>
  <c r="I191"/>
  <c r="I192"/>
  <c r="H192"/>
  <c r="H193"/>
  <c r="I193"/>
  <c r="I194"/>
  <c r="H194"/>
  <c r="H195"/>
  <c r="I195"/>
  <c r="I196"/>
  <c r="H196"/>
  <c r="H197"/>
  <c r="I197"/>
  <c r="I198"/>
  <c r="H198"/>
  <c r="H199"/>
  <c r="I199"/>
  <c r="I200"/>
  <c r="H200"/>
  <c r="H201"/>
  <c r="I201"/>
  <c r="I202"/>
  <c r="H202"/>
  <c r="H203"/>
  <c r="I203"/>
  <c r="I204"/>
  <c r="H204"/>
  <c r="H205"/>
  <c r="I205"/>
  <c r="I206"/>
  <c r="H206"/>
  <c r="H207"/>
  <c r="I207"/>
  <c r="I208"/>
  <c r="H208"/>
  <c r="H209"/>
  <c r="H210"/>
  <c r="H211"/>
  <c r="I209"/>
  <c r="I210"/>
  <c r="I211"/>
  <c r="I212"/>
  <c r="H212"/>
  <c r="H213"/>
  <c r="I213"/>
  <c r="I214"/>
  <c r="H214"/>
  <c r="H215"/>
  <c r="I215"/>
  <c r="I216"/>
  <c r="H216"/>
  <c r="H217"/>
  <c r="I217"/>
  <c r="I218"/>
  <c r="H218"/>
  <c r="H219"/>
  <c r="I219"/>
  <c r="I220"/>
  <c r="H220"/>
  <c r="H221"/>
  <c r="I221"/>
  <c r="I222"/>
  <c r="H222"/>
  <c r="H223"/>
  <c r="I223"/>
  <c r="I224"/>
  <c r="H224"/>
  <c r="H225"/>
  <c r="I225"/>
  <c r="I226"/>
  <c r="H226"/>
  <c r="H227"/>
  <c r="I227"/>
  <c r="I228"/>
  <c r="H228"/>
  <c r="H229"/>
  <c r="I229"/>
  <c r="I230"/>
  <c r="H230"/>
  <c r="H231"/>
  <c r="I231"/>
  <c r="I232"/>
  <c r="H232"/>
  <c r="H233"/>
  <c r="I233"/>
  <c r="I234"/>
  <c r="H234"/>
  <c r="H235"/>
  <c r="I235"/>
  <c r="I236"/>
  <c r="H236"/>
  <c r="H237"/>
  <c r="I237"/>
  <c r="I238"/>
  <c r="H238"/>
  <c r="H239"/>
  <c r="I239"/>
  <c r="I240"/>
  <c r="H240"/>
  <c r="H241"/>
  <c r="I241"/>
  <c r="I242"/>
  <c r="H242"/>
  <c r="H243"/>
  <c r="I243"/>
  <c r="I244"/>
  <c r="H244"/>
  <c r="H245"/>
  <c r="I245"/>
  <c r="I246"/>
  <c r="H246"/>
  <c r="H247"/>
  <c r="I247"/>
  <c r="I248"/>
  <c r="H248"/>
  <c r="H249"/>
  <c r="I249"/>
  <c r="I250"/>
  <c r="H250"/>
  <c r="H251"/>
  <c r="I251"/>
  <c r="I252"/>
  <c r="H252"/>
  <c r="H253"/>
  <c r="I253"/>
  <c r="I254"/>
  <c r="H254"/>
  <c r="H255"/>
  <c r="I255"/>
  <c r="I256"/>
  <c r="H256"/>
  <c r="H257"/>
  <c r="I257"/>
  <c r="I258"/>
  <c r="H258"/>
  <c r="H259"/>
  <c r="I259"/>
  <c r="I260"/>
  <c r="H260"/>
  <c r="H261"/>
  <c r="I261"/>
  <c r="I262"/>
  <c r="H262"/>
  <c r="H263"/>
  <c r="I263"/>
  <c r="I264"/>
  <c r="H264"/>
  <c r="H265"/>
  <c r="I265"/>
  <c r="I266"/>
  <c r="H266"/>
  <c r="H267"/>
  <c r="I267"/>
  <c r="I268"/>
  <c r="H268"/>
  <c r="H269"/>
  <c r="I269"/>
  <c r="I270"/>
  <c r="H270"/>
  <c r="H271"/>
  <c r="I271"/>
  <c r="I272"/>
  <c r="H272"/>
  <c r="H273"/>
  <c r="I273"/>
  <c r="I274"/>
  <c r="H274"/>
  <c r="H275"/>
  <c r="I275"/>
  <c r="I276"/>
  <c r="H276"/>
  <c r="H277"/>
  <c r="I277"/>
  <c r="I278"/>
  <c r="H278"/>
  <c r="H279"/>
  <c r="I279"/>
  <c r="I280"/>
  <c r="H280"/>
  <c r="H281"/>
  <c r="I281"/>
  <c r="I282"/>
  <c r="H282"/>
  <c r="H283"/>
  <c r="I283"/>
  <c r="I284"/>
  <c r="H284"/>
  <c r="H285"/>
  <c r="I285"/>
  <c r="I286"/>
  <c r="H286"/>
  <c r="H287"/>
  <c r="I287"/>
  <c r="I288"/>
  <c r="H288"/>
  <c r="H289"/>
  <c r="I289"/>
  <c r="I290"/>
  <c r="H290"/>
  <c r="H291"/>
  <c r="I291"/>
  <c r="I292"/>
  <c r="H292"/>
  <c r="H293"/>
  <c r="I293"/>
  <c r="I294"/>
  <c r="H294"/>
  <c r="H295"/>
  <c r="I295"/>
  <c r="I296"/>
  <c r="H296"/>
  <c r="H297"/>
  <c r="I297"/>
  <c r="I298"/>
  <c r="H298"/>
  <c r="H299"/>
  <c r="I299"/>
  <c r="I300"/>
  <c r="H300"/>
  <c r="H301"/>
  <c r="I301"/>
  <c r="I302"/>
  <c r="H302"/>
  <c r="H303"/>
  <c r="I303"/>
  <c r="I304"/>
  <c r="H304"/>
  <c r="H305"/>
  <c r="I305"/>
  <c r="I306"/>
  <c r="H306"/>
  <c r="H307"/>
  <c r="I307"/>
  <c r="I308"/>
  <c r="H308"/>
  <c r="H309"/>
  <c r="I309"/>
  <c r="I310"/>
  <c r="H310"/>
  <c r="H311"/>
  <c r="I311"/>
  <c r="I312"/>
  <c r="H312"/>
  <c r="H313"/>
  <c r="I313"/>
  <c r="I314"/>
  <c r="H314"/>
  <c r="H315"/>
  <c r="I315"/>
  <c r="I316"/>
  <c r="H316"/>
  <c r="H317"/>
  <c r="I317"/>
  <c r="I318"/>
  <c r="H318"/>
  <c r="H319"/>
  <c r="I319"/>
  <c r="I320"/>
  <c r="H320"/>
  <c r="H321"/>
  <c r="I321"/>
  <c r="I322"/>
  <c r="H322"/>
  <c r="H323"/>
  <c r="I323"/>
  <c r="I324"/>
  <c r="H324"/>
  <c r="H325"/>
  <c r="I325"/>
  <c r="I326"/>
  <c r="H326"/>
  <c r="H327"/>
  <c r="I327"/>
  <c r="I328"/>
  <c r="H328"/>
  <c r="H329"/>
  <c r="I329"/>
  <c r="I330"/>
  <c r="H330"/>
  <c r="H331"/>
  <c r="I331"/>
  <c r="I332"/>
  <c r="H332"/>
  <c r="H333"/>
  <c r="I333"/>
  <c r="I334"/>
  <c r="H334"/>
  <c r="H335"/>
  <c r="I335"/>
  <c r="I336"/>
  <c r="H336"/>
  <c r="H337"/>
  <c r="I337"/>
  <c r="I338"/>
  <c r="H338"/>
  <c r="H339"/>
  <c r="I339"/>
  <c r="I340"/>
  <c r="H340"/>
  <c r="H341"/>
  <c r="I341"/>
  <c r="I342"/>
  <c r="H342"/>
  <c r="H343"/>
  <c r="I343"/>
  <c r="I344"/>
  <c r="H344"/>
  <c r="H345"/>
  <c r="I345"/>
  <c r="I346"/>
  <c r="H346"/>
  <c r="H347"/>
  <c r="I347"/>
  <c r="I348"/>
  <c r="H348"/>
  <c r="H349"/>
  <c r="I349"/>
  <c r="I350"/>
  <c r="H350"/>
  <c r="H351"/>
  <c r="I351"/>
  <c r="I352"/>
  <c r="H352"/>
  <c r="H353"/>
  <c r="I353"/>
  <c r="I354"/>
  <c r="H354"/>
  <c r="H355"/>
  <c r="I355"/>
  <c r="I356"/>
  <c r="H356"/>
  <c r="H357"/>
  <c r="I357"/>
  <c r="I358"/>
  <c r="H358"/>
  <c r="H359"/>
  <c r="I359"/>
  <c r="I360"/>
  <c r="H360"/>
  <c r="H361"/>
  <c r="I361"/>
  <c r="I362"/>
  <c r="H362"/>
  <c r="H363"/>
  <c r="I363"/>
  <c r="I364"/>
  <c r="H364"/>
  <c r="H365"/>
  <c r="I365"/>
  <c r="I366"/>
  <c r="H366"/>
  <c r="H367"/>
  <c r="I367"/>
  <c r="I368"/>
  <c r="H368"/>
  <c r="H369"/>
  <c r="I369"/>
  <c r="I370"/>
  <c r="H370"/>
  <c r="H371"/>
  <c r="I371"/>
  <c r="I372"/>
  <c r="H372"/>
  <c r="H373"/>
  <c r="I373"/>
  <c r="I374"/>
  <c r="H374"/>
  <c r="H375"/>
  <c r="I375"/>
  <c r="I376"/>
  <c r="H376"/>
  <c r="H377"/>
  <c r="I377"/>
  <c r="I378"/>
  <c r="H378"/>
  <c r="H379"/>
  <c r="I379"/>
  <c r="I380"/>
  <c r="H380"/>
  <c r="H381"/>
  <c r="I381"/>
  <c r="I382"/>
  <c r="H382"/>
  <c r="H383"/>
  <c r="I383"/>
  <c r="I384"/>
  <c r="H384"/>
  <c r="H385"/>
  <c r="I385"/>
  <c r="I386"/>
  <c r="H386"/>
  <c r="H387"/>
  <c r="I387"/>
  <c r="I388"/>
  <c r="H388"/>
  <c r="H389"/>
  <c r="I389"/>
  <c r="I390"/>
  <c r="H390"/>
  <c r="H391"/>
  <c r="I391"/>
  <c r="I392"/>
  <c r="H392"/>
  <c r="H393"/>
  <c r="I393"/>
  <c r="I394"/>
  <c r="H394"/>
  <c r="H395"/>
  <c r="I395"/>
  <c r="I396"/>
  <c r="H396"/>
  <c r="H397"/>
  <c r="I397"/>
  <c r="I398"/>
  <c r="H398"/>
  <c r="H399"/>
  <c r="I399"/>
  <c r="I400"/>
  <c r="H400"/>
  <c r="H401"/>
  <c r="I401"/>
  <c r="I402"/>
  <c r="H402"/>
  <c r="H403"/>
  <c r="I403"/>
  <c r="I404"/>
  <c r="H404"/>
  <c r="H405"/>
  <c r="I405"/>
  <c r="I406"/>
  <c r="H406"/>
  <c r="H407"/>
  <c r="I407"/>
  <c r="I408"/>
  <c r="H408"/>
  <c r="H409"/>
  <c r="I409"/>
  <c r="I410"/>
  <c r="H410"/>
  <c r="H411"/>
  <c r="I411"/>
  <c r="I412"/>
  <c r="H412"/>
  <c r="H413"/>
  <c r="I413"/>
  <c r="I414"/>
  <c r="H414"/>
  <c r="H415"/>
  <c r="I415"/>
  <c r="I416"/>
  <c r="H416"/>
  <c r="H417"/>
  <c r="I417"/>
  <c r="I418"/>
  <c r="H418"/>
  <c r="H419"/>
  <c r="I419"/>
  <c r="I420"/>
  <c r="H420"/>
  <c r="H421"/>
  <c r="I421"/>
  <c r="I422"/>
  <c r="H422"/>
  <c r="H423"/>
  <c r="I423"/>
  <c r="I424"/>
  <c r="H424"/>
  <c r="H425"/>
  <c r="I425"/>
  <c r="I426"/>
  <c r="H426"/>
  <c r="H427"/>
  <c r="I427"/>
  <c r="I428"/>
  <c r="H428"/>
  <c r="H429"/>
  <c r="I429"/>
  <c r="I430"/>
  <c r="H430"/>
  <c r="H431"/>
  <c r="I431"/>
  <c r="I432"/>
  <c r="H432"/>
  <c r="H433"/>
  <c r="I433"/>
  <c r="I434"/>
  <c r="H434"/>
  <c r="H435"/>
  <c r="I435"/>
  <c r="I436"/>
  <c r="H436"/>
  <c r="H437"/>
  <c r="I437"/>
  <c r="I438"/>
  <c r="H438"/>
  <c r="H439"/>
  <c r="I439"/>
  <c r="I440"/>
  <c r="H440"/>
  <c r="H441"/>
  <c r="I441"/>
  <c r="I442"/>
  <c r="H442"/>
  <c r="H443"/>
  <c r="I443"/>
  <c r="I444"/>
  <c r="H444"/>
  <c r="H445"/>
  <c r="I445"/>
  <c r="I446"/>
  <c r="H446"/>
  <c r="H447"/>
  <c r="I447"/>
  <c r="I448"/>
  <c r="H448"/>
  <c r="H449"/>
  <c r="I449"/>
  <c r="I450"/>
  <c r="H450"/>
  <c r="H451"/>
  <c r="I451"/>
  <c r="I452"/>
  <c r="H452"/>
  <c r="H453"/>
  <c r="I453"/>
  <c r="I454"/>
  <c r="H454"/>
  <c r="H455"/>
  <c r="I455"/>
  <c r="I456"/>
  <c r="H456"/>
  <c r="H457"/>
  <c r="I457"/>
  <c r="I458"/>
  <c r="H458"/>
  <c r="H459"/>
  <c r="I459"/>
  <c r="I460"/>
  <c r="H460"/>
  <c r="H461"/>
  <c r="I461"/>
  <c r="I462"/>
  <c r="H462"/>
  <c r="H463"/>
  <c r="I463"/>
  <c r="I464"/>
  <c r="H464"/>
  <c r="H465"/>
  <c r="I465"/>
  <c r="I466"/>
  <c r="H466"/>
  <c r="H467"/>
  <c r="I467"/>
  <c r="I468"/>
  <c r="H468"/>
  <c r="H469"/>
  <c r="I469"/>
  <c r="I470"/>
  <c r="H470"/>
  <c r="H471"/>
  <c r="I471"/>
  <c r="I472"/>
  <c r="H472"/>
  <c r="H473"/>
  <c r="I473"/>
  <c r="I474"/>
  <c r="H474"/>
  <c r="H475"/>
  <c r="I475"/>
  <c r="I476"/>
  <c r="H476"/>
  <c r="H477"/>
  <c r="I477"/>
  <c r="I478"/>
  <c r="H478"/>
  <c r="H479"/>
  <c r="I479"/>
  <c r="I480"/>
  <c r="H480"/>
  <c r="H481"/>
  <c r="I481"/>
  <c r="I482"/>
  <c r="H482"/>
  <c r="H483"/>
  <c r="I483"/>
  <c r="I484"/>
  <c r="H484"/>
  <c r="H485"/>
  <c r="I485"/>
  <c r="I486"/>
  <c r="H486"/>
  <c r="H487"/>
  <c r="I487"/>
  <c r="I488"/>
  <c r="H488"/>
  <c r="H489"/>
  <c r="I489"/>
  <c r="I490"/>
  <c r="H490"/>
  <c r="H491"/>
  <c r="I491"/>
  <c r="I492"/>
  <c r="H492"/>
  <c r="H493"/>
  <c r="I493"/>
  <c r="I494"/>
  <c r="H494"/>
  <c r="H495"/>
  <c r="I495"/>
  <c r="I496"/>
  <c r="H496"/>
  <c r="H497"/>
  <c r="I497"/>
  <c r="I498"/>
  <c r="H498"/>
  <c r="H499"/>
  <c r="I499"/>
  <c r="I500"/>
  <c r="H500"/>
  <c r="H501"/>
  <c r="I501"/>
  <c r="I502"/>
  <c r="H502"/>
  <c r="H503"/>
  <c r="I503"/>
  <c r="I504"/>
  <c r="H504"/>
  <c r="H505"/>
  <c r="I505"/>
  <c r="I506"/>
  <c r="H506"/>
  <c r="H507"/>
  <c r="I507"/>
  <c r="I508"/>
  <c r="H508"/>
  <c r="H509"/>
  <c r="I509"/>
  <c r="I510"/>
  <c r="H510"/>
  <c r="H511"/>
  <c r="I511"/>
  <c r="I512"/>
  <c r="H512"/>
  <c r="H513"/>
  <c r="I513"/>
  <c r="I514"/>
  <c r="H514"/>
  <c r="H515"/>
  <c r="I515"/>
  <c r="I516"/>
  <c r="H516"/>
  <c r="H517"/>
  <c r="I517"/>
  <c r="I518"/>
  <c r="H518"/>
  <c r="H519"/>
  <c r="I519"/>
  <c r="I520"/>
  <c r="H520"/>
  <c r="H521"/>
  <c r="I521"/>
  <c r="I522"/>
  <c r="H522"/>
  <c r="H523"/>
  <c r="I523"/>
  <c r="I524"/>
  <c r="H524"/>
  <c r="H525"/>
  <c r="I525"/>
  <c r="I526"/>
  <c r="H526"/>
  <c r="H527"/>
  <c r="I527"/>
  <c r="I528"/>
  <c r="H528"/>
  <c r="H529"/>
  <c r="I529"/>
  <c r="I530"/>
  <c r="H530"/>
  <c r="H531"/>
  <c r="I531"/>
  <c r="I532"/>
  <c r="H532"/>
  <c r="H533"/>
  <c r="I533"/>
  <c r="I534"/>
  <c r="H534"/>
  <c r="H535"/>
  <c r="I535"/>
  <c r="I536"/>
  <c r="H536"/>
  <c r="H537"/>
  <c r="I537"/>
  <c r="I538"/>
  <c r="H538"/>
  <c r="H539"/>
  <c r="I539"/>
  <c r="I540"/>
  <c r="H540"/>
  <c r="H541"/>
  <c r="I541"/>
  <c r="I542"/>
  <c r="H542"/>
  <c r="H543"/>
  <c r="I543"/>
  <c r="I544"/>
  <c r="H544"/>
  <c r="H545"/>
  <c r="I545"/>
  <c r="I546"/>
  <c r="H546"/>
  <c r="H547"/>
  <c r="I547"/>
  <c r="I548"/>
  <c r="H548"/>
  <c r="H549"/>
  <c r="I549"/>
  <c r="I550"/>
  <c r="H550"/>
  <c r="H551"/>
  <c r="I551"/>
  <c r="I552"/>
  <c r="H552"/>
  <c r="H553"/>
  <c r="I553"/>
  <c r="I554"/>
  <c r="H554"/>
  <c r="H555"/>
  <c r="I555"/>
  <c r="I556"/>
  <c r="H556"/>
  <c r="H557"/>
  <c r="I557"/>
  <c r="I558"/>
  <c r="H558"/>
  <c r="H559"/>
  <c r="I559"/>
  <c r="I560"/>
  <c r="H560"/>
  <c r="H561"/>
  <c r="I561"/>
  <c r="I562"/>
  <c r="H562"/>
  <c r="H563"/>
  <c r="I563"/>
  <c r="I564"/>
  <c r="H564"/>
  <c r="H565"/>
  <c r="I565"/>
  <c r="I566"/>
  <c r="H566"/>
  <c r="H567"/>
  <c r="I567"/>
  <c r="I568"/>
  <c r="H568"/>
  <c r="H569"/>
  <c r="I569"/>
  <c r="I570"/>
  <c r="H570"/>
  <c r="H571"/>
  <c r="I571"/>
  <c r="I572"/>
  <c r="H572"/>
  <c r="H573"/>
  <c r="I573"/>
  <c r="I574"/>
  <c r="H574"/>
  <c r="H575"/>
  <c r="I575"/>
  <c r="I576"/>
  <c r="H576"/>
  <c r="H577"/>
  <c r="I577"/>
  <c r="I578"/>
  <c r="H578"/>
  <c r="H579"/>
  <c r="I579"/>
  <c r="I580"/>
  <c r="H580"/>
  <c r="H581"/>
  <c r="I581"/>
  <c r="I582"/>
  <c r="H582"/>
  <c r="H583"/>
  <c r="I583"/>
  <c r="I584"/>
  <c r="H584"/>
  <c r="H585"/>
  <c r="I585"/>
  <c r="I586"/>
  <c r="H586"/>
  <c r="H587"/>
  <c r="I587"/>
  <c r="I588"/>
  <c r="H588"/>
  <c r="H589"/>
  <c r="I589"/>
  <c r="I590"/>
  <c r="H590"/>
  <c r="H591"/>
  <c r="I591"/>
  <c r="I592"/>
  <c r="H592"/>
  <c r="H593"/>
  <c r="I593"/>
  <c r="I594"/>
  <c r="H594"/>
  <c r="H595"/>
  <c r="I595"/>
  <c r="I596"/>
  <c r="H596"/>
  <c r="H597"/>
  <c r="I597"/>
  <c r="I598"/>
  <c r="H598"/>
  <c r="H599"/>
  <c r="I599"/>
  <c r="I600"/>
  <c r="H600"/>
  <c r="H601"/>
  <c r="I601"/>
  <c r="I602"/>
  <c r="H602"/>
  <c r="H603"/>
  <c r="I603"/>
  <c r="I604"/>
  <c r="H604"/>
  <c r="H605"/>
  <c r="I605"/>
  <c r="I606"/>
  <c r="H606"/>
  <c r="H607"/>
  <c r="I607"/>
  <c r="I608"/>
  <c r="H608"/>
  <c r="H609"/>
  <c r="I609"/>
  <c r="I610"/>
  <c r="H610"/>
  <c r="H611"/>
  <c r="I611"/>
  <c r="I612"/>
  <c r="H612"/>
  <c r="H613"/>
  <c r="I613"/>
  <c r="I614"/>
  <c r="H614"/>
  <c r="H615"/>
  <c r="I615"/>
  <c r="I616"/>
  <c r="H616"/>
  <c r="H617"/>
  <c r="I617"/>
  <c r="I618"/>
  <c r="H618"/>
  <c r="H619"/>
  <c r="I619"/>
  <c r="I620"/>
  <c r="H620"/>
  <c r="H621"/>
  <c r="I621"/>
  <c r="I622"/>
  <c r="H622"/>
  <c r="H623"/>
  <c r="I623"/>
  <c r="I624"/>
  <c r="H624"/>
  <c r="H625"/>
  <c r="I625"/>
  <c r="I626"/>
  <c r="H626"/>
  <c r="H627"/>
  <c r="I627"/>
  <c r="I628"/>
  <c r="H628"/>
  <c r="H629"/>
  <c r="I629"/>
  <c r="I630"/>
  <c r="H630"/>
  <c r="H631"/>
  <c r="I631"/>
  <c r="I632"/>
  <c r="H632"/>
  <c r="H633"/>
  <c r="I633"/>
  <c r="I634"/>
  <c r="H634"/>
  <c r="H635"/>
  <c r="I635"/>
  <c r="I636"/>
  <c r="H636"/>
  <c r="H637"/>
  <c r="I637"/>
  <c r="I638"/>
  <c r="H638"/>
  <c r="H639"/>
  <c r="I639"/>
  <c r="I640"/>
  <c r="H640"/>
  <c r="H641"/>
  <c r="I641"/>
  <c r="I642"/>
  <c r="H642"/>
  <c r="H643"/>
  <c r="I643"/>
  <c r="I644"/>
  <c r="H644"/>
  <c r="H645"/>
  <c r="I645"/>
  <c r="I646"/>
  <c r="H646"/>
  <c r="H647"/>
  <c r="I647"/>
  <c r="I648"/>
  <c r="H648"/>
  <c r="H649"/>
  <c r="I649"/>
  <c r="I650"/>
  <c r="H650"/>
  <c r="H651"/>
  <c r="I651"/>
  <c r="I652"/>
  <c r="H652"/>
  <c r="H653"/>
  <c r="I653"/>
  <c r="I654"/>
  <c r="H654"/>
  <c r="H655"/>
  <c r="I655"/>
  <c r="I656"/>
  <c r="H656"/>
  <c r="H657"/>
  <c r="I657"/>
  <c r="I658"/>
  <c r="H658"/>
  <c r="H659"/>
  <c r="I659"/>
  <c r="I660"/>
  <c r="H660"/>
  <c r="H661"/>
  <c r="I661"/>
  <c r="I662"/>
  <c r="H662"/>
  <c r="H663"/>
  <c r="I663"/>
  <c r="I664"/>
  <c r="H664"/>
  <c r="H665"/>
  <c r="I665"/>
  <c r="I666"/>
  <c r="H666"/>
  <c r="H667"/>
  <c r="I667"/>
  <c r="I668"/>
  <c r="H668"/>
  <c r="H669"/>
  <c r="I669"/>
  <c r="I670"/>
  <c r="H670"/>
  <c r="H671"/>
  <c r="I671"/>
  <c r="I672"/>
  <c r="H672"/>
  <c r="H673"/>
  <c r="I673"/>
  <c r="I674"/>
  <c r="H674"/>
  <c r="H675"/>
  <c r="I675"/>
  <c r="I676"/>
  <c r="H676"/>
  <c r="H677"/>
  <c r="I677"/>
  <c r="I678"/>
  <c r="H678"/>
  <c r="H679"/>
  <c r="I679"/>
  <c r="I680"/>
  <c r="H680"/>
  <c r="H681"/>
  <c r="I681"/>
  <c r="I682"/>
  <c r="H682"/>
  <c r="H683"/>
  <c r="I683"/>
  <c r="I684"/>
  <c r="H684"/>
  <c r="H685"/>
  <c r="I685"/>
  <c r="I686"/>
  <c r="H686"/>
  <c r="H687"/>
  <c r="I687"/>
  <c r="I688"/>
  <c r="H688"/>
  <c r="H689"/>
  <c r="I689"/>
  <c r="I690"/>
  <c r="H690"/>
  <c r="H691"/>
  <c r="I691"/>
  <c r="I692"/>
  <c r="H692"/>
  <c r="H693"/>
  <c r="I693"/>
  <c r="I694"/>
  <c r="H694"/>
  <c r="H695"/>
  <c r="I695"/>
  <c r="I696"/>
  <c r="H696"/>
  <c r="H697"/>
  <c r="I697"/>
  <c r="I698"/>
  <c r="H698"/>
  <c r="H699"/>
  <c r="I699"/>
  <c r="I700"/>
  <c r="H700"/>
  <c r="H701"/>
  <c r="I701"/>
  <c r="I702"/>
  <c r="H702"/>
  <c r="H703"/>
  <c r="I703"/>
  <c r="I704"/>
  <c r="H704"/>
  <c r="H705"/>
  <c r="I705"/>
  <c r="I706"/>
  <c r="H706"/>
  <c r="H707"/>
  <c r="I707"/>
  <c r="I708"/>
  <c r="H708"/>
  <c r="H709"/>
  <c r="I709"/>
  <c r="I710"/>
  <c r="H710"/>
  <c r="H711"/>
  <c r="I711"/>
  <c r="I712"/>
  <c r="H712"/>
  <c r="H713"/>
  <c r="I713"/>
  <c r="I714"/>
  <c r="H714"/>
  <c r="H715"/>
  <c r="I715"/>
  <c r="I716"/>
  <c r="H716"/>
  <c r="H717"/>
  <c r="I717"/>
  <c r="I718"/>
  <c r="H718"/>
  <c r="H719"/>
  <c r="I719"/>
  <c r="I720"/>
  <c r="H720"/>
  <c r="H721"/>
  <c r="I721"/>
  <c r="I722"/>
  <c r="H722"/>
  <c r="H723"/>
  <c r="I723"/>
  <c r="I724"/>
  <c r="H724"/>
  <c r="H725"/>
  <c r="I725"/>
  <c r="I726"/>
  <c r="H726"/>
  <c r="H727"/>
  <c r="I727"/>
  <c r="I728"/>
  <c r="H728"/>
  <c r="H729"/>
  <c r="I729"/>
  <c r="I730"/>
  <c r="H730"/>
  <c r="H731"/>
  <c r="I731"/>
  <c r="I732"/>
  <c r="H732"/>
  <c r="H733"/>
  <c r="I733"/>
  <c r="I734"/>
  <c r="H734"/>
  <c r="H735"/>
  <c r="I735"/>
  <c r="I736"/>
  <c r="H736"/>
  <c r="H737"/>
  <c r="I737"/>
  <c r="I738"/>
  <c r="H738"/>
  <c r="H739"/>
  <c r="I739"/>
  <c r="I740"/>
  <c r="H740"/>
  <c r="H741"/>
  <c r="I741"/>
  <c r="I742"/>
  <c r="H742"/>
  <c r="H743"/>
  <c r="I743"/>
  <c r="I744"/>
  <c r="H744"/>
  <c r="H745"/>
  <c r="I745"/>
  <c r="I746"/>
  <c r="H746"/>
  <c r="H747"/>
  <c r="I747"/>
  <c r="I748"/>
  <c r="H748"/>
  <c r="H749"/>
  <c r="I749"/>
  <c r="I750"/>
  <c r="H750"/>
  <c r="H751"/>
  <c r="I751"/>
  <c r="I752"/>
  <c r="H752"/>
  <c r="H753"/>
  <c r="I753"/>
  <c r="I754"/>
  <c r="I755"/>
  <c r="I756"/>
  <c r="H754"/>
  <c r="H755"/>
  <c r="H756"/>
  <c r="H757"/>
  <c r="I757"/>
  <c r="I758"/>
  <c r="H758"/>
  <c r="H759"/>
  <c r="I759"/>
  <c r="I760"/>
  <c r="I761"/>
  <c r="I762"/>
  <c r="H760"/>
  <c r="H761"/>
  <c r="H762"/>
  <c r="H763"/>
  <c r="I763"/>
  <c r="I764"/>
  <c r="H764"/>
  <c r="H765"/>
  <c r="I765"/>
  <c r="H451" i="9" l="1"/>
  <c r="G458"/>
  <c r="G210"/>
  <c r="H203"/>
  <c r="G272"/>
  <c r="H265"/>
  <c r="I15" i="16"/>
  <c r="H74"/>
  <c r="H14" i="17" s="1"/>
  <c r="H15" i="16"/>
  <c r="H16" s="1"/>
  <c r="I74"/>
  <c r="I17" i="15"/>
  <c r="I18" s="1"/>
  <c r="H575" i="9"/>
  <c r="G582"/>
  <c r="J83" i="8"/>
  <c r="H17" i="16" l="1"/>
  <c r="H18" s="1"/>
  <c r="I16"/>
  <c r="I17" s="1"/>
  <c r="I76" i="17"/>
  <c r="H76"/>
  <c r="H14" i="18" s="1"/>
  <c r="H15" i="17"/>
  <c r="H16" s="1"/>
  <c r="I15"/>
  <c r="I19" i="15"/>
  <c r="I20" s="1"/>
  <c r="H18"/>
  <c r="H19" s="1"/>
  <c r="H72" i="18" l="1"/>
  <c r="H14" i="19" s="1"/>
  <c r="H15" i="18"/>
  <c r="I72"/>
  <c r="I15"/>
  <c r="I16" s="1"/>
  <c r="H20" i="15"/>
  <c r="H21" s="1"/>
  <c r="I16" i="17"/>
  <c r="I17" s="1"/>
  <c r="I18" i="16"/>
  <c r="I19" s="1"/>
  <c r="I81" i="19" l="1"/>
  <c r="H81"/>
  <c r="H14" i="20" s="1"/>
  <c r="H15" i="19"/>
  <c r="I15"/>
  <c r="I16" s="1"/>
  <c r="H17" i="17"/>
  <c r="H18" s="1"/>
  <c r="I21" i="15"/>
  <c r="I22" s="1"/>
  <c r="H22"/>
  <c r="H23" s="1"/>
  <c r="H16" i="18"/>
  <c r="H17" s="1"/>
  <c r="H19" i="16"/>
  <c r="H20" s="1"/>
  <c r="I20" l="1"/>
  <c r="I21" s="1"/>
  <c r="H16" i="19"/>
  <c r="H17" s="1"/>
  <c r="H95" i="20"/>
  <c r="H14" i="21" s="1"/>
  <c r="H15" i="20"/>
  <c r="I95"/>
  <c r="I15"/>
  <c r="I16" s="1"/>
  <c r="H21" i="16"/>
  <c r="H22" s="1"/>
  <c r="I17" i="18"/>
  <c r="I18" s="1"/>
  <c r="I23" i="15"/>
  <c r="I24" s="1"/>
  <c r="I18" i="17"/>
  <c r="I19" s="1"/>
  <c r="I17" i="19"/>
  <c r="I18" s="1"/>
  <c r="H16" i="20" l="1"/>
  <c r="H17" s="1"/>
  <c r="H18" i="19"/>
  <c r="H19" s="1"/>
  <c r="H19" i="17"/>
  <c r="H20" s="1"/>
  <c r="H18" i="18"/>
  <c r="H19" s="1"/>
  <c r="I72" i="21"/>
  <c r="H72"/>
  <c r="H14" i="22" s="1"/>
  <c r="H15" i="21"/>
  <c r="H16" s="1"/>
  <c r="I15"/>
  <c r="I19" i="19"/>
  <c r="I20" s="1"/>
  <c r="H23" i="16"/>
  <c r="H24" s="1"/>
  <c r="I22"/>
  <c r="I23" s="1"/>
  <c r="H24" i="15"/>
  <c r="H25" s="1"/>
  <c r="I81" i="22" l="1"/>
  <c r="H81"/>
  <c r="H14" i="23" s="1"/>
  <c r="I15" i="22"/>
  <c r="H15"/>
  <c r="H16" s="1"/>
  <c r="I24" i="16"/>
  <c r="I25" s="1"/>
  <c r="I25" i="15"/>
  <c r="I26" s="1"/>
  <c r="I16" i="21"/>
  <c r="I17" s="1"/>
  <c r="H20" i="19"/>
  <c r="H21" s="1"/>
  <c r="I17" i="20"/>
  <c r="I18" s="1"/>
  <c r="I20" i="17"/>
  <c r="I21" s="1"/>
  <c r="H25" i="16"/>
  <c r="H26" s="1"/>
  <c r="H17" i="21"/>
  <c r="H18" s="1"/>
  <c r="H21" i="17"/>
  <c r="H22" s="1"/>
  <c r="H18" i="20"/>
  <c r="H19" s="1"/>
  <c r="I19" i="18"/>
  <c r="I20" s="1"/>
  <c r="I22" i="17" l="1"/>
  <c r="I23" s="1"/>
  <c r="I18" i="21"/>
  <c r="I19" s="1"/>
  <c r="I26" i="16"/>
  <c r="I27" s="1"/>
  <c r="H26" i="15"/>
  <c r="H27" s="1"/>
  <c r="I16" i="22"/>
  <c r="I17" s="1"/>
  <c r="I84" i="23"/>
  <c r="H84"/>
  <c r="H14" i="24" s="1"/>
  <c r="H15" i="23"/>
  <c r="H16" s="1"/>
  <c r="I15"/>
  <c r="H23" i="17"/>
  <c r="H24" s="1"/>
  <c r="H27" i="16"/>
  <c r="H28" s="1"/>
  <c r="I19" i="20"/>
  <c r="I20" s="1"/>
  <c r="H20" i="18"/>
  <c r="H21" s="1"/>
  <c r="I27" i="15"/>
  <c r="I28" s="1"/>
  <c r="I21" i="19"/>
  <c r="I22" s="1"/>
  <c r="H17" i="22"/>
  <c r="H18" s="1"/>
  <c r="I21" i="18" l="1"/>
  <c r="I22" s="1"/>
  <c r="H28" i="15"/>
  <c r="H29" s="1"/>
  <c r="I24" i="17"/>
  <c r="I25" s="1"/>
  <c r="H20" i="20"/>
  <c r="H21" s="1"/>
  <c r="H71" i="24"/>
  <c r="H14" i="25" s="1"/>
  <c r="H15" i="24"/>
  <c r="I71"/>
  <c r="I15"/>
  <c r="I16" s="1"/>
  <c r="I29" i="15"/>
  <c r="I30" s="1"/>
  <c r="I21" i="20"/>
  <c r="I22" s="1"/>
  <c r="H25" i="17"/>
  <c r="H26" s="1"/>
  <c r="I16" i="23"/>
  <c r="I17" s="1"/>
  <c r="I18" i="22"/>
  <c r="I19" s="1"/>
  <c r="I28" i="16"/>
  <c r="I29" s="1"/>
  <c r="H22" i="19"/>
  <c r="H23" s="1"/>
  <c r="H19" i="21"/>
  <c r="H20" s="1"/>
  <c r="H16" i="24" l="1"/>
  <c r="H17" s="1"/>
  <c r="H22" i="20"/>
  <c r="H23" s="1"/>
  <c r="I20" i="21"/>
  <c r="I21" s="1"/>
  <c r="H17" i="23"/>
  <c r="H18" s="1"/>
  <c r="H29" i="16"/>
  <c r="H30" s="1"/>
  <c r="I23" i="19"/>
  <c r="I24" s="1"/>
  <c r="H15" i="25"/>
  <c r="H16" s="1"/>
  <c r="I15"/>
  <c r="H100"/>
  <c r="I100"/>
  <c r="H21" i="21"/>
  <c r="H22" s="1"/>
  <c r="I30" i="16"/>
  <c r="I31" s="1"/>
  <c r="I18" i="23"/>
  <c r="I19" s="1"/>
  <c r="I23" i="20"/>
  <c r="I24" s="1"/>
  <c r="H19" i="22"/>
  <c r="H20" s="1"/>
  <c r="I26" i="17"/>
  <c r="I27" s="1"/>
  <c r="H30" i="15"/>
  <c r="H31" s="1"/>
  <c r="H22" i="18"/>
  <c r="H23" s="1"/>
  <c r="I23" l="1"/>
  <c r="I24" s="1"/>
  <c r="I16" i="25"/>
  <c r="I17" s="1"/>
  <c r="H19" i="23"/>
  <c r="H20" s="1"/>
  <c r="H24" i="20"/>
  <c r="H25" s="1"/>
  <c r="I17" i="24"/>
  <c r="I18" s="1"/>
  <c r="H27" i="17"/>
  <c r="H28" s="1"/>
  <c r="H24" i="19"/>
  <c r="H25" s="1"/>
  <c r="H24" i="18"/>
  <c r="H25" s="1"/>
  <c r="H17" i="25"/>
  <c r="H18" s="1"/>
  <c r="H31" i="16"/>
  <c r="H32" s="1"/>
  <c r="I22" i="21"/>
  <c r="I23" s="1"/>
  <c r="H18" i="24"/>
  <c r="H19" s="1"/>
  <c r="I31" i="15"/>
  <c r="I32" s="1"/>
  <c r="I20" i="22"/>
  <c r="I21" s="1"/>
  <c r="H21" l="1"/>
  <c r="H22" s="1"/>
  <c r="I19" i="24"/>
  <c r="I20" s="1"/>
  <c r="I18" i="25"/>
  <c r="I19" s="1"/>
  <c r="I25" i="20"/>
  <c r="I26" s="1"/>
  <c r="I25" i="18"/>
  <c r="I26" s="1"/>
  <c r="H32" i="15"/>
  <c r="H33" s="1"/>
  <c r="I22" i="22"/>
  <c r="I23" s="1"/>
  <c r="H20" i="24"/>
  <c r="H21" s="1"/>
  <c r="H23" i="21"/>
  <c r="H24" s="1"/>
  <c r="H26" i="18"/>
  <c r="H27" s="1"/>
  <c r="H26" i="20"/>
  <c r="H27" s="1"/>
  <c r="I25" i="19"/>
  <c r="I26" s="1"/>
  <c r="I32" i="16"/>
  <c r="I33" s="1"/>
  <c r="I28" i="17"/>
  <c r="I29" s="1"/>
  <c r="I20" i="23"/>
  <c r="I21" s="1"/>
  <c r="H29" i="17" l="1"/>
  <c r="H30" s="1"/>
  <c r="I27" i="20"/>
  <c r="I28" s="1"/>
  <c r="H21" i="23"/>
  <c r="H22" s="1"/>
  <c r="H26" i="19"/>
  <c r="H27" s="1"/>
  <c r="H19" i="25"/>
  <c r="H20" s="1"/>
  <c r="I33" i="15"/>
  <c r="I34" s="1"/>
  <c r="H28" i="20"/>
  <c r="H29" s="1"/>
  <c r="H33" i="16"/>
  <c r="H34" s="1"/>
  <c r="I27" i="18"/>
  <c r="I28" s="1"/>
  <c r="I20" i="25"/>
  <c r="I21" s="1"/>
  <c r="I21" i="24"/>
  <c r="I22" s="1"/>
  <c r="H23" i="22"/>
  <c r="H24" s="1"/>
  <c r="I24" i="21"/>
  <c r="I25" s="1"/>
  <c r="I24" i="22" l="1"/>
  <c r="I25" s="1"/>
  <c r="H28" i="18"/>
  <c r="H29" s="1"/>
  <c r="I29" i="20"/>
  <c r="I30" s="1"/>
  <c r="H22" i="24"/>
  <c r="H23" s="1"/>
  <c r="I30" i="17"/>
  <c r="I31" s="1"/>
  <c r="I22" i="23"/>
  <c r="I23" s="1"/>
  <c r="I23" i="24"/>
  <c r="I24" s="1"/>
  <c r="H30" i="20"/>
  <c r="H31" s="1"/>
  <c r="H21" i="25"/>
  <c r="H22" s="1"/>
  <c r="H23" i="23"/>
  <c r="H24" s="1"/>
  <c r="H34" i="15"/>
  <c r="H35" s="1"/>
  <c r="H25" i="21"/>
  <c r="H26" s="1"/>
  <c r="I27" i="19"/>
  <c r="I28" s="1"/>
  <c r="I34" i="16"/>
  <c r="I35" s="1"/>
  <c r="H35" l="1"/>
  <c r="H36" s="1"/>
  <c r="I24" i="23"/>
  <c r="I25" s="1"/>
  <c r="H31" i="17"/>
  <c r="H32" s="1"/>
  <c r="I31" i="20"/>
  <c r="I32" s="1"/>
  <c r="I35" i="15"/>
  <c r="I36" s="1"/>
  <c r="H25" i="22"/>
  <c r="H26" s="1"/>
  <c r="I26" i="21"/>
  <c r="I27" s="1"/>
  <c r="I36" i="16"/>
  <c r="I37" s="1"/>
  <c r="H25" i="23"/>
  <c r="H26" s="1"/>
  <c r="H32" i="20"/>
  <c r="H33" s="1"/>
  <c r="I32" i="17"/>
  <c r="I33" s="1"/>
  <c r="H24" i="24"/>
  <c r="H25" s="1"/>
  <c r="H28" i="19"/>
  <c r="H29" s="1"/>
  <c r="I22" i="25"/>
  <c r="I23" s="1"/>
  <c r="I29" i="18"/>
  <c r="I30" s="1"/>
  <c r="H33" i="17" l="1"/>
  <c r="H34" s="1"/>
  <c r="H37" i="16"/>
  <c r="H38" s="1"/>
  <c r="H36" i="15"/>
  <c r="H37" s="1"/>
  <c r="H27" i="21"/>
  <c r="H28" s="1"/>
  <c r="I34" i="17"/>
  <c r="I35" s="1"/>
  <c r="H30" i="18"/>
  <c r="H31" s="1"/>
  <c r="I25" i="24"/>
  <c r="I26" s="1"/>
  <c r="I28" i="21"/>
  <c r="I29" s="1"/>
  <c r="I26" i="22"/>
  <c r="I27" s="1"/>
  <c r="I33" i="20"/>
  <c r="I34" s="1"/>
  <c r="I26" i="23"/>
  <c r="I27" s="1"/>
  <c r="H23" i="25"/>
  <c r="H24" s="1"/>
  <c r="I29" i="19"/>
  <c r="I30" s="1"/>
  <c r="H29" i="21" l="1"/>
  <c r="H30" s="1"/>
  <c r="I37" i="15"/>
  <c r="I38" s="1"/>
  <c r="I38" i="16"/>
  <c r="I39" s="1"/>
  <c r="I24" i="25"/>
  <c r="I25" s="1"/>
  <c r="I30" i="21"/>
  <c r="I31" s="1"/>
  <c r="H27" i="23"/>
  <c r="H28" s="1"/>
  <c r="H26" i="24"/>
  <c r="H27" s="1"/>
  <c r="I31" i="18"/>
  <c r="I32" s="1"/>
  <c r="H30" i="19"/>
  <c r="H31" s="1"/>
  <c r="H38" i="15"/>
  <c r="H39" s="1"/>
  <c r="H35" i="17"/>
  <c r="H36" s="1"/>
  <c r="H27" i="22"/>
  <c r="H28" s="1"/>
  <c r="H34" i="20"/>
  <c r="H35" s="1"/>
  <c r="H29" i="23" l="1"/>
  <c r="H30" s="1"/>
  <c r="I28"/>
  <c r="I29" s="1"/>
  <c r="I32" i="21"/>
  <c r="I33" s="1"/>
  <c r="I39" i="15"/>
  <c r="I40" s="1"/>
  <c r="H31" i="21"/>
  <c r="H32" s="1"/>
  <c r="H32" i="18"/>
  <c r="H33" s="1"/>
  <c r="I35" i="20"/>
  <c r="I36" s="1"/>
  <c r="H36"/>
  <c r="H37" s="1"/>
  <c r="I28" i="22"/>
  <c r="I29" s="1"/>
  <c r="I31" i="19"/>
  <c r="I32" s="1"/>
  <c r="H25" i="25"/>
  <c r="H26" s="1"/>
  <c r="H39" i="16"/>
  <c r="H40" s="1"/>
  <c r="I36" i="17"/>
  <c r="I37" s="1"/>
  <c r="I27" i="24"/>
  <c r="I28" s="1"/>
  <c r="I40" i="16" l="1"/>
  <c r="I41" s="1"/>
  <c r="H28" i="24"/>
  <c r="H29" s="1"/>
  <c r="H37" i="17"/>
  <c r="H38" s="1"/>
  <c r="H29" i="22"/>
  <c r="H30" s="1"/>
  <c r="I41" i="15"/>
  <c r="I42" s="1"/>
  <c r="H40"/>
  <c r="H41" s="1"/>
  <c r="H41" i="16"/>
  <c r="H42" s="1"/>
  <c r="I30" i="22"/>
  <c r="I31" s="1"/>
  <c r="H32" i="19"/>
  <c r="H33" s="1"/>
  <c r="H38" i="20"/>
  <c r="H39" s="1"/>
  <c r="I37"/>
  <c r="I38" s="1"/>
  <c r="H33" i="21"/>
  <c r="H34" s="1"/>
  <c r="I26" i="25"/>
  <c r="I27" s="1"/>
  <c r="I30" i="23"/>
  <c r="I31" s="1"/>
  <c r="I33" i="18"/>
  <c r="I34" s="1"/>
  <c r="H31" i="23" l="1"/>
  <c r="H32" s="1"/>
  <c r="H31" i="22"/>
  <c r="H32" s="1"/>
  <c r="I42" i="16"/>
  <c r="I43" s="1"/>
  <c r="I29" i="24"/>
  <c r="I30" s="1"/>
  <c r="I28" i="25"/>
  <c r="I29" s="1"/>
  <c r="I39" i="20"/>
  <c r="I40" s="1"/>
  <c r="H27" i="25"/>
  <c r="H28" s="1"/>
  <c r="H42" i="15"/>
  <c r="H43" s="1"/>
  <c r="I34" i="21"/>
  <c r="I35" s="1"/>
  <c r="H34" i="18"/>
  <c r="H35" s="1"/>
  <c r="I33" i="19"/>
  <c r="I34" s="1"/>
  <c r="I38" i="17"/>
  <c r="I39" s="1"/>
  <c r="H34" i="19" l="1"/>
  <c r="H35" s="1"/>
  <c r="H35" i="21"/>
  <c r="H36" s="1"/>
  <c r="I32" i="22"/>
  <c r="I33" s="1"/>
  <c r="I32" i="23"/>
  <c r="I33" s="1"/>
  <c r="H39" i="17"/>
  <c r="H40" s="1"/>
  <c r="I36" i="21"/>
  <c r="I37" s="1"/>
  <c r="H29" i="25"/>
  <c r="H30" s="1"/>
  <c r="I35" i="18"/>
  <c r="I36" s="1"/>
  <c r="H30" i="24"/>
  <c r="H31" s="1"/>
  <c r="I43" i="15"/>
  <c r="I44" s="1"/>
  <c r="H43" i="16"/>
  <c r="H44" s="1"/>
  <c r="H40" i="20"/>
  <c r="H41" s="1"/>
  <c r="H36" i="18" l="1"/>
  <c r="H37" s="1"/>
  <c r="H33" i="22"/>
  <c r="H34" s="1"/>
  <c r="H37" i="21"/>
  <c r="H38" s="1"/>
  <c r="H36" i="19"/>
  <c r="H37" s="1"/>
  <c r="I35"/>
  <c r="I36" s="1"/>
  <c r="I37" i="18"/>
  <c r="I38" s="1"/>
  <c r="H42" i="20"/>
  <c r="H43" s="1"/>
  <c r="I31" i="24"/>
  <c r="I32" s="1"/>
  <c r="I41" i="20"/>
  <c r="I42" s="1"/>
  <c r="I38" i="21"/>
  <c r="I39" s="1"/>
  <c r="I40" i="17"/>
  <c r="I41" s="1"/>
  <c r="I34" i="23"/>
  <c r="I35" s="1"/>
  <c r="H33"/>
  <c r="H34" s="1"/>
  <c r="I44" i="16"/>
  <c r="I45" s="1"/>
  <c r="I30" i="25"/>
  <c r="I31" s="1"/>
  <c r="H44" i="15"/>
  <c r="H45" s="1"/>
  <c r="H35" i="23" l="1"/>
  <c r="H36" s="1"/>
  <c r="I43" i="20"/>
  <c r="I44" s="1"/>
  <c r="I45" i="15"/>
  <c r="I46" s="1"/>
  <c r="I37" i="19"/>
  <c r="I38" s="1"/>
  <c r="H39" i="21"/>
  <c r="H40" s="1"/>
  <c r="I34" i="22"/>
  <c r="I35" s="1"/>
  <c r="H41" i="17"/>
  <c r="H42" s="1"/>
  <c r="H45" i="16"/>
  <c r="H46" s="1"/>
  <c r="I46"/>
  <c r="I47" s="1"/>
  <c r="I40" i="21"/>
  <c r="I41" s="1"/>
  <c r="H44" i="20"/>
  <c r="H45" s="1"/>
  <c r="H32" i="24"/>
  <c r="H33" s="1"/>
  <c r="H38" i="19"/>
  <c r="H39" s="1"/>
  <c r="H35" i="22"/>
  <c r="H36" s="1"/>
  <c r="H38" i="18"/>
  <c r="H39" s="1"/>
  <c r="H31" i="25"/>
  <c r="H32" s="1"/>
  <c r="H47" i="16" l="1"/>
  <c r="H48" s="1"/>
  <c r="I36" i="22"/>
  <c r="I37" s="1"/>
  <c r="I39" i="19"/>
  <c r="I40" s="1"/>
  <c r="I42" i="17"/>
  <c r="I43" s="1"/>
  <c r="I32" i="25"/>
  <c r="I33" s="1"/>
  <c r="H46" i="15"/>
  <c r="H47" s="1"/>
  <c r="H37" i="22"/>
  <c r="H38" s="1"/>
  <c r="H34" i="24"/>
  <c r="H35" s="1"/>
  <c r="I33"/>
  <c r="I34" s="1"/>
  <c r="I48" i="16"/>
  <c r="I49" s="1"/>
  <c r="H43" i="17"/>
  <c r="H44" s="1"/>
  <c r="H41" i="21"/>
  <c r="H42" s="1"/>
  <c r="I39" i="18"/>
  <c r="I40" s="1"/>
  <c r="I45" i="20"/>
  <c r="I46" s="1"/>
  <c r="I36" i="23"/>
  <c r="I37" s="1"/>
  <c r="H37" l="1"/>
  <c r="H38" s="1"/>
  <c r="I35" i="24"/>
  <c r="I36" s="1"/>
  <c r="I47" i="15"/>
  <c r="I48" s="1"/>
  <c r="I38" i="22"/>
  <c r="I39" s="1"/>
  <c r="I42" i="21"/>
  <c r="I43" s="1"/>
  <c r="H40" i="19"/>
  <c r="H41" s="1"/>
  <c r="H33" i="25"/>
  <c r="H34" s="1"/>
  <c r="I38" i="23"/>
  <c r="I39" s="1"/>
  <c r="H36" i="24"/>
  <c r="H37" s="1"/>
  <c r="H48" i="15"/>
  <c r="H49" s="1"/>
  <c r="I44" i="17"/>
  <c r="I45" s="1"/>
  <c r="I41" i="19"/>
  <c r="I42" s="1"/>
  <c r="H49" i="16"/>
  <c r="H50" s="1"/>
  <c r="H46" i="20"/>
  <c r="H47" s="1"/>
  <c r="H40" i="18"/>
  <c r="H41" s="1"/>
  <c r="I50" i="16" l="1"/>
  <c r="I51" s="1"/>
  <c r="H42" i="19"/>
  <c r="H43" s="1"/>
  <c r="I34" i="25"/>
  <c r="I35" s="1"/>
  <c r="I37" i="24"/>
  <c r="I38" s="1"/>
  <c r="I41" i="18"/>
  <c r="I42" s="1"/>
  <c r="H43" i="21"/>
  <c r="H44" s="1"/>
  <c r="H51" i="16"/>
  <c r="H52" s="1"/>
  <c r="H38" i="24"/>
  <c r="H39" s="1"/>
  <c r="I47" i="20"/>
  <c r="I48" s="1"/>
  <c r="H35" i="25"/>
  <c r="H36" s="1"/>
  <c r="I44" i="21"/>
  <c r="I45" s="1"/>
  <c r="I49" i="15"/>
  <c r="I50" s="1"/>
  <c r="H39" i="22"/>
  <c r="H40" s="1"/>
  <c r="H45" i="17"/>
  <c r="H46" s="1"/>
  <c r="H39" i="23"/>
  <c r="H40" s="1"/>
  <c r="I36" i="25" l="1"/>
  <c r="I37" s="1"/>
  <c r="I52" i="16"/>
  <c r="I53" s="1"/>
  <c r="I43" i="19"/>
  <c r="I44" s="1"/>
  <c r="H42" i="18"/>
  <c r="H43" s="1"/>
  <c r="I46" i="21"/>
  <c r="I47" s="1"/>
  <c r="I46" i="17"/>
  <c r="I47" s="1"/>
  <c r="H45" i="21"/>
  <c r="H46" s="1"/>
  <c r="I39" i="24"/>
  <c r="I40" s="1"/>
  <c r="I40" i="22"/>
  <c r="I41" s="1"/>
  <c r="I40" i="23"/>
  <c r="I41" s="1"/>
  <c r="H50" i="15"/>
  <c r="H51" s="1"/>
  <c r="H48" i="20"/>
  <c r="H49" s="1"/>
  <c r="H47" i="21" l="1"/>
  <c r="H48" s="1"/>
  <c r="I49" i="20"/>
  <c r="I50" s="1"/>
  <c r="H41" i="22"/>
  <c r="H42" s="1"/>
  <c r="I51" i="15"/>
  <c r="I52" s="1"/>
  <c r="I45" i="19"/>
  <c r="I46" s="1"/>
  <c r="H44"/>
  <c r="H45" s="1"/>
  <c r="H46" s="1"/>
  <c r="H47" s="1"/>
  <c r="I43" i="18"/>
  <c r="I44" s="1"/>
  <c r="H40" i="24"/>
  <c r="H41" s="1"/>
  <c r="H47" i="17"/>
  <c r="H48" s="1"/>
  <c r="H50" i="20"/>
  <c r="H51" s="1"/>
  <c r="I41" i="24"/>
  <c r="I42" s="1"/>
  <c r="I48" i="17"/>
  <c r="I49" s="1"/>
  <c r="I48" i="21"/>
  <c r="I49" s="1"/>
  <c r="H41" i="23"/>
  <c r="H42" s="1"/>
  <c r="H44" i="18"/>
  <c r="H45" s="1"/>
  <c r="H53" i="16"/>
  <c r="H54" s="1"/>
  <c r="H37" i="25"/>
  <c r="H38" s="1"/>
  <c r="I54" i="16" l="1"/>
  <c r="I55" s="1"/>
  <c r="H42" i="24"/>
  <c r="H43" s="1"/>
  <c r="I51" i="20"/>
  <c r="I52" s="1"/>
  <c r="I42" i="22"/>
  <c r="I43" s="1"/>
  <c r="I42" i="23"/>
  <c r="I43" s="1"/>
  <c r="H39" i="25"/>
  <c r="H40" s="1"/>
  <c r="I38"/>
  <c r="I39" s="1"/>
  <c r="I43" i="24"/>
  <c r="I44" s="1"/>
  <c r="H49" i="17"/>
  <c r="H50" s="1"/>
  <c r="I45" i="18"/>
  <c r="I46" s="1"/>
  <c r="I47" i="19"/>
  <c r="I48" s="1"/>
  <c r="H43" i="22"/>
  <c r="H44" s="1"/>
  <c r="H49" i="21"/>
  <c r="H50" s="1"/>
  <c r="H52" i="15"/>
  <c r="H53" s="1"/>
  <c r="I50" i="21" l="1"/>
  <c r="I51" s="1"/>
  <c r="I40" i="25"/>
  <c r="I41" s="1"/>
  <c r="H48" i="19"/>
  <c r="H49" s="1"/>
  <c r="H52" i="20"/>
  <c r="H53" s="1"/>
  <c r="H43" i="23"/>
  <c r="H44" s="1"/>
  <c r="H55" i="16"/>
  <c r="H56" s="1"/>
  <c r="H46" i="18"/>
  <c r="H47" s="1"/>
  <c r="H41" i="25"/>
  <c r="H42" s="1"/>
  <c r="I44" i="22"/>
  <c r="I45" s="1"/>
  <c r="I53" i="15"/>
  <c r="I54" s="1"/>
  <c r="H44" i="24"/>
  <c r="H45" s="1"/>
  <c r="I50" i="17"/>
  <c r="I51" s="1"/>
  <c r="I56" i="16"/>
  <c r="I57" s="1"/>
  <c r="I45" i="24" l="1"/>
  <c r="I46" s="1"/>
  <c r="H54" i="15"/>
  <c r="H55" s="1"/>
  <c r="I44" i="23"/>
  <c r="I45" s="1"/>
  <c r="I49" i="19"/>
  <c r="I50" s="1"/>
  <c r="H45" i="22"/>
  <c r="H46" s="1"/>
  <c r="I46"/>
  <c r="I47" s="1"/>
  <c r="I47" i="18"/>
  <c r="I48" s="1"/>
  <c r="H57" i="16"/>
  <c r="H58" s="1"/>
  <c r="H54" i="20"/>
  <c r="H55" s="1"/>
  <c r="I53"/>
  <c r="I54" s="1"/>
  <c r="I42" i="25"/>
  <c r="I43" s="1"/>
  <c r="H51" i="17"/>
  <c r="H52" s="1"/>
  <c r="H51" i="21"/>
  <c r="H52" s="1"/>
  <c r="I55" i="20" l="1"/>
  <c r="I56" s="1"/>
  <c r="H48" i="18"/>
  <c r="H49" s="1"/>
  <c r="I58" i="16"/>
  <c r="I59" s="1"/>
  <c r="H45" i="23"/>
  <c r="H46" s="1"/>
  <c r="I55" i="15"/>
  <c r="I56" s="1"/>
  <c r="H46" i="24"/>
  <c r="H47" s="1"/>
  <c r="H56" i="20"/>
  <c r="H57" s="1"/>
  <c r="I49" i="18"/>
  <c r="I50" s="1"/>
  <c r="H47" i="22"/>
  <c r="H48" s="1"/>
  <c r="I52" i="21"/>
  <c r="I53" s="1"/>
  <c r="H50" i="19"/>
  <c r="H51" s="1"/>
  <c r="H56" i="15"/>
  <c r="H57" s="1"/>
  <c r="H43" i="25"/>
  <c r="H44" s="1"/>
  <c r="I52" i="17"/>
  <c r="I53" s="1"/>
  <c r="I44" i="25" l="1"/>
  <c r="I45" s="1"/>
  <c r="I57" i="15"/>
  <c r="I58" s="1"/>
  <c r="I51" i="19"/>
  <c r="I52" s="1"/>
  <c r="H50" i="18"/>
  <c r="H51" s="1"/>
  <c r="I57" i="20"/>
  <c r="I58" s="1"/>
  <c r="H53" i="21"/>
  <c r="H54" s="1"/>
  <c r="H45" i="25"/>
  <c r="H46" s="1"/>
  <c r="H58" i="15"/>
  <c r="H59" s="1"/>
  <c r="I54" i="21"/>
  <c r="I55" s="1"/>
  <c r="I48" i="22"/>
  <c r="I49" s="1"/>
  <c r="H58" i="20"/>
  <c r="H59" s="1"/>
  <c r="I47" i="24"/>
  <c r="I48" s="1"/>
  <c r="I46" i="23"/>
  <c r="I47" s="1"/>
  <c r="I60" i="16"/>
  <c r="I61" s="1"/>
  <c r="H59"/>
  <c r="H60" s="1"/>
  <c r="H53" i="17"/>
  <c r="H54" s="1"/>
  <c r="H61" i="16" l="1"/>
  <c r="H62" s="1"/>
  <c r="H48" i="24"/>
  <c r="H49" s="1"/>
  <c r="I59" i="20"/>
  <c r="I60" s="1"/>
  <c r="I59" i="15"/>
  <c r="I60" s="1"/>
  <c r="I51" i="18"/>
  <c r="I52" s="1"/>
  <c r="H52" i="19"/>
  <c r="H53" s="1"/>
  <c r="I62" i="16"/>
  <c r="I63" s="1"/>
  <c r="I49" i="24"/>
  <c r="I50" s="1"/>
  <c r="I54" i="17"/>
  <c r="I55" s="1"/>
  <c r="H55" i="21"/>
  <c r="H56" s="1"/>
  <c r="H52" i="18"/>
  <c r="H53" s="1"/>
  <c r="H47" i="23"/>
  <c r="H48" s="1"/>
  <c r="I46" i="25"/>
  <c r="I47" s="1"/>
  <c r="H49" i="22"/>
  <c r="H50" s="1"/>
  <c r="H60" i="20" l="1"/>
  <c r="H61" s="1"/>
  <c r="I53" i="18"/>
  <c r="I54" s="1"/>
  <c r="I53" i="19"/>
  <c r="I54" s="1"/>
  <c r="H47" i="25"/>
  <c r="H48" s="1"/>
  <c r="I50" i="22"/>
  <c r="I51" s="1"/>
  <c r="I48" i="23"/>
  <c r="I49" s="1"/>
  <c r="H55" i="17"/>
  <c r="H56" s="1"/>
  <c r="H51" i="22"/>
  <c r="H52" s="1"/>
  <c r="I56" i="21"/>
  <c r="I57" s="1"/>
  <c r="H54" i="19"/>
  <c r="H55" s="1"/>
  <c r="I61" i="20"/>
  <c r="I62" s="1"/>
  <c r="H60" i="15"/>
  <c r="H61" s="1"/>
  <c r="H50" i="24"/>
  <c r="H51" s="1"/>
  <c r="H63" i="16"/>
  <c r="H64" s="1"/>
  <c r="H57" i="21" l="1"/>
  <c r="H58" s="1"/>
  <c r="I52" i="22"/>
  <c r="I53" s="1"/>
  <c r="I55" i="19"/>
  <c r="I56" s="1"/>
  <c r="I64" i="16"/>
  <c r="I65" s="1"/>
  <c r="I56" i="17"/>
  <c r="I57" s="1"/>
  <c r="I48" i="25"/>
  <c r="I49" s="1"/>
  <c r="H49" i="23"/>
  <c r="H50" s="1"/>
  <c r="I61" i="15"/>
  <c r="I62" s="1"/>
  <c r="I58" i="21"/>
  <c r="I59" s="1"/>
  <c r="H53" i="22"/>
  <c r="H54" s="1"/>
  <c r="I50" i="23"/>
  <c r="I51" s="1"/>
  <c r="H49" i="25"/>
  <c r="H50" s="1"/>
  <c r="H62" i="20"/>
  <c r="H63" s="1"/>
  <c r="H54" i="18"/>
  <c r="H55" s="1"/>
  <c r="I51" i="24"/>
  <c r="I52" s="1"/>
  <c r="I55" i="18" l="1"/>
  <c r="I56" s="1"/>
  <c r="H62" i="15"/>
  <c r="H63" s="1"/>
  <c r="I50" i="25"/>
  <c r="I51" s="1"/>
  <c r="I54" i="22"/>
  <c r="I55" s="1"/>
  <c r="H59" i="21"/>
  <c r="H60" s="1"/>
  <c r="I63" i="20"/>
  <c r="I64" s="1"/>
  <c r="H65" i="16"/>
  <c r="H66" s="1"/>
  <c r="H51" i="25"/>
  <c r="H52" s="1"/>
  <c r="H55" i="22"/>
  <c r="H56" s="1"/>
  <c r="I63" i="15"/>
  <c r="I64" s="1"/>
  <c r="H51" i="23"/>
  <c r="H52" s="1"/>
  <c r="H57" i="17"/>
  <c r="H58" s="1"/>
  <c r="H56" i="19"/>
  <c r="H57" s="1"/>
  <c r="H52" i="24"/>
  <c r="H53" s="1"/>
  <c r="I57" i="19" l="1"/>
  <c r="I58" s="1"/>
  <c r="I53" i="24"/>
  <c r="I54" s="1"/>
  <c r="I56" i="22"/>
  <c r="I57" s="1"/>
  <c r="I52" i="25"/>
  <c r="I53" s="1"/>
  <c r="I60" i="21"/>
  <c r="I61" s="1"/>
  <c r="H64" i="20"/>
  <c r="H65" s="1"/>
  <c r="I58" i="17"/>
  <c r="I59" s="1"/>
  <c r="H53" i="25"/>
  <c r="H54" s="1"/>
  <c r="H61" i="21"/>
  <c r="H62" s="1"/>
  <c r="I66" i="16"/>
  <c r="I67" s="1"/>
  <c r="H64" i="15"/>
  <c r="H65" s="1"/>
  <c r="I52" i="23"/>
  <c r="I53" s="1"/>
  <c r="H56" i="18"/>
  <c r="H57" s="1"/>
  <c r="H67" i="16" l="1"/>
  <c r="H68" s="1"/>
  <c r="I65" i="15"/>
  <c r="I66" s="1"/>
  <c r="H59" i="17"/>
  <c r="H60" s="1"/>
  <c r="I57" i="18"/>
  <c r="I58" s="1"/>
  <c r="I54" i="25"/>
  <c r="I55" s="1"/>
  <c r="I65" i="20"/>
  <c r="I66" s="1"/>
  <c r="H57" i="22"/>
  <c r="H58" s="1"/>
  <c r="H54" i="24"/>
  <c r="H55" s="1"/>
  <c r="H66" i="15"/>
  <c r="H67" s="1"/>
  <c r="H55" i="25"/>
  <c r="H56" s="1"/>
  <c r="H66" i="20"/>
  <c r="H67" s="1"/>
  <c r="I62" i="21"/>
  <c r="I63" s="1"/>
  <c r="I58" i="22"/>
  <c r="I59" s="1"/>
  <c r="I55" i="24"/>
  <c r="I56" s="1"/>
  <c r="H53" i="23"/>
  <c r="H54" s="1"/>
  <c r="H58" i="19"/>
  <c r="H59" s="1"/>
  <c r="I59" l="1"/>
  <c r="I60" s="1"/>
  <c r="I67" i="20"/>
  <c r="I68" s="1"/>
  <c r="I67" i="15"/>
  <c r="I68" s="1"/>
  <c r="I68" i="16"/>
  <c r="I69" s="1"/>
  <c r="I60" i="17"/>
  <c r="I61" s="1"/>
  <c r="H58" i="18"/>
  <c r="H59" s="1"/>
  <c r="H60" i="19"/>
  <c r="H61" s="1"/>
  <c r="H56" i="24"/>
  <c r="H57" s="1"/>
  <c r="H59" i="22"/>
  <c r="H60" s="1"/>
  <c r="I56" i="25"/>
  <c r="I57" s="1"/>
  <c r="H61" i="17"/>
  <c r="H62" s="1"/>
  <c r="H69" i="16"/>
  <c r="H70" s="1"/>
  <c r="I54" i="23"/>
  <c r="I55" s="1"/>
  <c r="H63" i="21"/>
  <c r="H64" s="1"/>
  <c r="H57" i="25" l="1"/>
  <c r="H58" s="1"/>
  <c r="I70" i="16"/>
  <c r="I71" s="1"/>
  <c r="I59" i="18"/>
  <c r="I60" s="1"/>
  <c r="I61" i="19"/>
  <c r="I62" s="1"/>
  <c r="H68" i="20"/>
  <c r="H69" s="1"/>
  <c r="H55" i="23"/>
  <c r="H56" s="1"/>
  <c r="I57" i="24"/>
  <c r="I58" s="1"/>
  <c r="H71" i="16"/>
  <c r="I58" i="25"/>
  <c r="I59" s="1"/>
  <c r="H58" i="24"/>
  <c r="H59" s="1"/>
  <c r="H62" i="19"/>
  <c r="H63" s="1"/>
  <c r="I62" i="17"/>
  <c r="I63" s="1"/>
  <c r="I69" i="20"/>
  <c r="I70" s="1"/>
  <c r="H68" i="15"/>
  <c r="H69" s="1"/>
  <c r="I60" i="22"/>
  <c r="I61" s="1"/>
  <c r="I64" i="21"/>
  <c r="I65" s="1"/>
  <c r="I59" i="24" l="1"/>
  <c r="I60" s="1"/>
  <c r="H70" i="20"/>
  <c r="H71" s="1"/>
  <c r="H60" i="18"/>
  <c r="H61" s="1"/>
  <c r="H61" i="22"/>
  <c r="H62" s="1"/>
  <c r="I56" i="23"/>
  <c r="I57" s="1"/>
  <c r="I69" i="15"/>
  <c r="I70" s="1"/>
  <c r="H65" i="21"/>
  <c r="H66" s="1"/>
  <c r="H57" i="23"/>
  <c r="H58" s="1"/>
  <c r="I63" i="19"/>
  <c r="I64" s="1"/>
  <c r="H59" i="25"/>
  <c r="H60" s="1"/>
  <c r="H63" i="17"/>
  <c r="H64" s="1"/>
  <c r="I60" i="25" l="1"/>
  <c r="I61" s="1"/>
  <c r="I58" i="23"/>
  <c r="I59" s="1"/>
  <c r="H60" i="24"/>
  <c r="H61" s="1"/>
  <c r="I71" i="20"/>
  <c r="I72" s="1"/>
  <c r="I66" i="21"/>
  <c r="I67" s="1"/>
  <c r="H67"/>
  <c r="H68" s="1"/>
  <c r="H64" i="19"/>
  <c r="H65" s="1"/>
  <c r="H70" i="15"/>
  <c r="H71" s="1"/>
  <c r="I61" i="18"/>
  <c r="I62" s="1"/>
  <c r="I61" i="24"/>
  <c r="I62" s="1"/>
  <c r="I64" i="17"/>
  <c r="I65" s="1"/>
  <c r="I62" i="22"/>
  <c r="I63" s="1"/>
  <c r="H65" i="17" l="1"/>
  <c r="H66" s="1"/>
  <c r="H72" i="20"/>
  <c r="H73" s="1"/>
  <c r="I62" i="25"/>
  <c r="I63" s="1"/>
  <c r="H61"/>
  <c r="H62" s="1"/>
  <c r="I66" i="17"/>
  <c r="I67" s="1"/>
  <c r="H63" i="22"/>
  <c r="H64" s="1"/>
  <c r="H66" i="19"/>
  <c r="H67" s="1"/>
  <c r="I65"/>
  <c r="I66" s="1"/>
  <c r="I68" i="21"/>
  <c r="I69" s="1"/>
  <c r="H62" i="24"/>
  <c r="H63" s="1"/>
  <c r="H62" i="18"/>
  <c r="H63" s="1"/>
  <c r="I71" i="15"/>
  <c r="I72" s="1"/>
  <c r="H59" i="23"/>
  <c r="H60" s="1"/>
  <c r="I67" i="19" l="1"/>
  <c r="I68" s="1"/>
  <c r="I64" i="22"/>
  <c r="I65" s="1"/>
  <c r="H63" i="25"/>
  <c r="H64" s="1"/>
  <c r="I60" i="23"/>
  <c r="I61" s="1"/>
  <c r="I73" i="20"/>
  <c r="I74" s="1"/>
  <c r="H69" i="21"/>
  <c r="I63" i="18"/>
  <c r="I64" s="1"/>
  <c r="H68" i="19"/>
  <c r="H69" s="1"/>
  <c r="I63" i="24"/>
  <c r="I64" s="1"/>
  <c r="I64" i="25"/>
  <c r="I65" s="1"/>
  <c r="H74" i="20"/>
  <c r="H75" s="1"/>
  <c r="H67" i="17"/>
  <c r="H68" s="1"/>
  <c r="H72" i="15"/>
  <c r="H64" i="18" l="1"/>
  <c r="H65" s="1"/>
  <c r="I69" i="19"/>
  <c r="I70" s="1"/>
  <c r="H61" i="23"/>
  <c r="H62" s="1"/>
  <c r="I68" i="17"/>
  <c r="I69" s="1"/>
  <c r="H70" i="19"/>
  <c r="H71" s="1"/>
  <c r="I65" i="18"/>
  <c r="I66" s="1"/>
  <c r="I75" i="20"/>
  <c r="I76" s="1"/>
  <c r="H65" i="25"/>
  <c r="H66" s="1"/>
  <c r="H65" i="22"/>
  <c r="H66" s="1"/>
  <c r="H64" i="24"/>
  <c r="H65" s="1"/>
  <c r="H76" i="20" l="1"/>
  <c r="H77" s="1"/>
  <c r="I71" i="19"/>
  <c r="I72" s="1"/>
  <c r="I62" i="23"/>
  <c r="I63" s="1"/>
  <c r="I65" i="24"/>
  <c r="I66" s="1"/>
  <c r="H69" i="17"/>
  <c r="H70" s="1"/>
  <c r="H63" i="23"/>
  <c r="H64" s="1"/>
  <c r="I66" i="22"/>
  <c r="I67" s="1"/>
  <c r="H66" i="18"/>
  <c r="H67" s="1"/>
  <c r="I66" i="25"/>
  <c r="I67" s="1"/>
  <c r="I67" i="18" l="1"/>
  <c r="I68" s="1"/>
  <c r="I64" i="23"/>
  <c r="I65" s="1"/>
  <c r="I77" i="20"/>
  <c r="I78" s="1"/>
  <c r="H66" i="24"/>
  <c r="H67" s="1"/>
  <c r="H65" i="23"/>
  <c r="H66" s="1"/>
  <c r="I70" i="17"/>
  <c r="I71" s="1"/>
  <c r="H67" i="25"/>
  <c r="H68" s="1"/>
  <c r="I67" i="24"/>
  <c r="I68" s="1"/>
  <c r="I73" i="19"/>
  <c r="I74" s="1"/>
  <c r="H72"/>
  <c r="H73" s="1"/>
  <c r="H67" i="22"/>
  <c r="H68" s="1"/>
  <c r="H74" i="19" l="1"/>
  <c r="H75" s="1"/>
  <c r="I68" i="25"/>
  <c r="I69" s="1"/>
  <c r="H68" i="24"/>
  <c r="H78" i="20"/>
  <c r="H79" s="1"/>
  <c r="H71" i="17"/>
  <c r="H72" s="1"/>
  <c r="H68" i="18"/>
  <c r="H69" s="1"/>
  <c r="I75" i="19"/>
  <c r="I76" s="1"/>
  <c r="H69" i="25"/>
  <c r="H70" s="1"/>
  <c r="I68" i="22"/>
  <c r="I69" s="1"/>
  <c r="I79" i="20"/>
  <c r="I80" s="1"/>
  <c r="I66" i="23"/>
  <c r="I67" s="1"/>
  <c r="I69" i="18"/>
  <c r="I72" i="17" l="1"/>
  <c r="I73" s="1"/>
  <c r="H69" i="22"/>
  <c r="H70" s="1"/>
  <c r="H67" i="23"/>
  <c r="H68" s="1"/>
  <c r="H80" i="20"/>
  <c r="H81" s="1"/>
  <c r="I70" i="25"/>
  <c r="I71" s="1"/>
  <c r="H76" i="19"/>
  <c r="H77" s="1"/>
  <c r="H73" i="17" l="1"/>
  <c r="I70" i="22"/>
  <c r="I71" s="1"/>
  <c r="H71" i="25"/>
  <c r="H72" s="1"/>
  <c r="I68" i="23"/>
  <c r="I69" s="1"/>
  <c r="I77" i="19"/>
  <c r="I78" s="1"/>
  <c r="I81" i="20"/>
  <c r="I82" s="1"/>
  <c r="H78" i="19" l="1"/>
  <c r="H71" i="22"/>
  <c r="H72" s="1"/>
  <c r="I72" i="25"/>
  <c r="I73" s="1"/>
  <c r="H82" i="20"/>
  <c r="H83" s="1"/>
  <c r="H73" i="25"/>
  <c r="H74" s="1"/>
  <c r="H69" i="23"/>
  <c r="H70" s="1"/>
  <c r="I83" i="20" l="1"/>
  <c r="I84" s="1"/>
  <c r="H84"/>
  <c r="H85" s="1"/>
  <c r="I74" i="25"/>
  <c r="I75" s="1"/>
  <c r="I72" i="22"/>
  <c r="I73" s="1"/>
  <c r="I70" i="23"/>
  <c r="I71" s="1"/>
  <c r="H75" i="25" l="1"/>
  <c r="H76" s="1"/>
  <c r="I85" i="20"/>
  <c r="I86" s="1"/>
  <c r="H71" i="23"/>
  <c r="H72" s="1"/>
  <c r="H86" i="20"/>
  <c r="H87" s="1"/>
  <c r="H73" i="22"/>
  <c r="H74" s="1"/>
  <c r="I76" i="25" l="1"/>
  <c r="I77" s="1"/>
  <c r="I72" i="23"/>
  <c r="I73" s="1"/>
  <c r="I87" i="20"/>
  <c r="I88" s="1"/>
  <c r="I74" i="22"/>
  <c r="I75" s="1"/>
  <c r="H75" l="1"/>
  <c r="H76" s="1"/>
  <c r="H77" i="25"/>
  <c r="H78" s="1"/>
  <c r="H88" i="20"/>
  <c r="H89" s="1"/>
  <c r="I78" i="25"/>
  <c r="I79" s="1"/>
  <c r="H73" i="23"/>
  <c r="H74" s="1"/>
  <c r="I76" i="22" l="1"/>
  <c r="I77" s="1"/>
  <c r="I74" i="23"/>
  <c r="I75" s="1"/>
  <c r="H79" i="25"/>
  <c r="H80" s="1"/>
  <c r="I89" i="20"/>
  <c r="I90" s="1"/>
  <c r="H75" i="23" l="1"/>
  <c r="H76" s="1"/>
  <c r="H77" i="22"/>
  <c r="H78" s="1"/>
  <c r="I80" i="25"/>
  <c r="I81" s="1"/>
  <c r="I76" i="23"/>
  <c r="I77" s="1"/>
  <c r="I78" i="22"/>
  <c r="I79" s="1"/>
  <c r="H90" i="20"/>
  <c r="H91" s="1"/>
  <c r="I91" l="1"/>
  <c r="I92" s="1"/>
  <c r="H79" i="22"/>
  <c r="H81" i="25"/>
  <c r="H82" s="1"/>
  <c r="I82"/>
  <c r="I83" s="1"/>
  <c r="H77" i="23"/>
  <c r="H78" s="1"/>
  <c r="I78" l="1"/>
  <c r="I79" s="1"/>
  <c r="H92" i="20"/>
  <c r="I84" i="25"/>
  <c r="H83"/>
  <c r="H84" s="1"/>
  <c r="H85" s="1"/>
  <c r="H79" i="23" l="1"/>
  <c r="H80" s="1"/>
  <c r="H81" s="1"/>
  <c r="H82" s="1"/>
  <c r="I85" i="25"/>
  <c r="I86" s="1"/>
  <c r="I80" i="23"/>
  <c r="I81" s="1"/>
  <c r="I82" l="1"/>
  <c r="H86" i="25"/>
  <c r="H87" s="1"/>
  <c r="I87" l="1"/>
  <c r="I88" s="1"/>
  <c r="H88" l="1"/>
  <c r="H89" s="1"/>
  <c r="I89" l="1"/>
  <c r="I90" s="1"/>
  <c r="H90" l="1"/>
  <c r="H91" s="1"/>
  <c r="I91" l="1"/>
  <c r="I92" s="1"/>
  <c r="H92" l="1"/>
  <c r="H93" s="1"/>
  <c r="I93" l="1"/>
  <c r="I94" s="1"/>
  <c r="H94" l="1"/>
  <c r="H95" s="1"/>
  <c r="I95" l="1"/>
  <c r="I96" s="1"/>
  <c r="H96" l="1"/>
  <c r="H97" s="1"/>
  <c r="I97" l="1"/>
</calcChain>
</file>

<file path=xl/sharedStrings.xml><?xml version="1.0" encoding="utf-8"?>
<sst xmlns="http://schemas.openxmlformats.org/spreadsheetml/2006/main" count="7721" uniqueCount="781">
  <si>
    <t>STT</t>
  </si>
  <si>
    <t>Nguyên giá TSCĐ</t>
  </si>
  <si>
    <t>Lý do giảm TSCĐ</t>
  </si>
  <si>
    <t>(Ban hành theo QĐ số 48/2006/QĐ - BTC ngày 14/09/2006 của Bộ trưởng BTC)</t>
  </si>
  <si>
    <t>Nợ:………………………..</t>
  </si>
  <si>
    <t>Có:………………………..</t>
  </si>
  <si>
    <t>TT</t>
  </si>
  <si>
    <t>Số hiệu TSCĐ</t>
  </si>
  <si>
    <t>Nguyên giá</t>
  </si>
  <si>
    <t>A</t>
  </si>
  <si>
    <t>B</t>
  </si>
  <si>
    <t>C</t>
  </si>
  <si>
    <t>D</t>
  </si>
  <si>
    <t xml:space="preserve">Cộng </t>
  </si>
  <si>
    <t>x</t>
  </si>
  <si>
    <t>Kết luận:………………………………………………………………………………………………………</t>
  </si>
  <si>
    <t>Kế toán trưởng</t>
  </si>
  <si>
    <t>(Ký,họ tên)</t>
  </si>
  <si>
    <t>BIÊN BẢN GIAO NHẬN TSCĐ</t>
  </si>
  <si>
    <t>Xác nhận việc giao nhận TSCĐ như sau:</t>
  </si>
  <si>
    <t>Năm đưa vào sử dụng</t>
  </si>
  <si>
    <t>Tính giá TSCĐ</t>
  </si>
  <si>
    <t>Giá mua (ZSX)</t>
  </si>
  <si>
    <t>Chi phí vận chuyển</t>
  </si>
  <si>
    <t>Chi phí chạy thử</t>
  </si>
  <si>
    <t>Tài liệu kỹ thuật kèm theo</t>
  </si>
  <si>
    <t>Năm sản xuất</t>
  </si>
  <si>
    <t>E</t>
  </si>
  <si>
    <t>Giám đốc</t>
  </si>
  <si>
    <t>Mẫu số: 06-TSCĐ</t>
  </si>
  <si>
    <t>BẢNG TÍNH VÀ PHÂN BỔ KHẤU HAO TÀI SẢN CỐ ĐỊNH</t>
  </si>
  <si>
    <t>Chỉ tiêu</t>
  </si>
  <si>
    <t>Ghi tăng Tài Sản Cố Định</t>
  </si>
  <si>
    <t>Ghi Giảm Tài Sản Cố Định</t>
  </si>
  <si>
    <t>Số TT</t>
  </si>
  <si>
    <t>Chứng Từ</t>
  </si>
  <si>
    <t>Tên, đặc điểm, ký hiệu TSCĐ</t>
  </si>
  <si>
    <t>Nước sản xuất</t>
  </si>
  <si>
    <t>Tháng năm đưa vào sử dụng</t>
  </si>
  <si>
    <t>Nguyên Giá TSCĐ</t>
  </si>
  <si>
    <t>Khấu hao năm</t>
  </si>
  <si>
    <t>Số KH đã trích các năm trước chuyển sang</t>
  </si>
  <si>
    <t>Năm</t>
  </si>
  <si>
    <t xml:space="preserve">Số </t>
  </si>
  <si>
    <t>Số hiệu</t>
  </si>
  <si>
    <t>Người ghi sổ</t>
  </si>
  <si>
    <t>Kế Toán Trưởng</t>
  </si>
  <si>
    <t>THẺ TÀI SẢN CỐ ĐỊNH</t>
  </si>
  <si>
    <t>Số hiệu chứng từ</t>
  </si>
  <si>
    <t>Ngày tháng năm</t>
  </si>
  <si>
    <t>Diễn giải</t>
  </si>
  <si>
    <t>Giá trị hao mòn TSCĐ</t>
  </si>
  <si>
    <t>Giá trị hao mòn</t>
  </si>
  <si>
    <t>Cộng dồn</t>
  </si>
  <si>
    <t>Dụng cụ phụ tùng kèm theo</t>
  </si>
  <si>
    <t>Tên, quy cách dụng cụ, phụ tùng</t>
  </si>
  <si>
    <t>Đơn vị tính</t>
  </si>
  <si>
    <t xml:space="preserve"> Số lượng</t>
  </si>
  <si>
    <t>Giá trị</t>
  </si>
  <si>
    <t xml:space="preserve">Người lập </t>
  </si>
  <si>
    <t/>
  </si>
  <si>
    <t>CTY TNHH HẢI SẢN AN LẠC</t>
  </si>
  <si>
    <t>Ngày</t>
  </si>
  <si>
    <t>Mức khấu hao</t>
  </si>
  <si>
    <t>SỔ TÀI SẢN CỐ ĐỊNH</t>
  </si>
  <si>
    <t>Cộng</t>
  </si>
  <si>
    <t>Thành phần gồm có:</t>
  </si>
  <si>
    <t>Ông (bà): ………………………………………………………………………Chức vụ:……………………………………………………….…Đại diện:…………………………</t>
  </si>
  <si>
    <t>Nước sản xuất (XD)</t>
  </si>
  <si>
    <t>Người giao</t>
  </si>
  <si>
    <t>Người nhận</t>
  </si>
  <si>
    <t>Công suất (diện tích thiết kế)</t>
  </si>
  <si>
    <t>Sổ này có 1 trang, đánh số từ trang 1 đến trang 1.</t>
  </si>
  <si>
    <t xml:space="preserve">Nước sản xuất:                     Năm sản xuất: </t>
  </si>
  <si>
    <t xml:space="preserve">Công suất (diện tích thiết kế): </t>
  </si>
  <si>
    <t>Ghi giảm TSCĐ chứng từ số:</t>
  </si>
  <si>
    <t xml:space="preserve">Lý do giảm: </t>
  </si>
  <si>
    <t>….</t>
  </si>
  <si>
    <t xml:space="preserve">Ghi giảm TSCĐ chứng từ số: </t>
  </si>
  <si>
    <t>Đình chỉ sử dụng TSCĐ ngày……….. Tháng……………năm……………</t>
  </si>
  <si>
    <t>Lý do đình chỉ:…………………….</t>
  </si>
  <si>
    <t>CTY TNHH HAÛI SAÛN AN LAÏC</t>
  </si>
  <si>
    <t>BAÛNG TÍNH KHAÁU HAO TAØI SAÛN</t>
  </si>
  <si>
    <t>Stt</t>
  </si>
  <si>
    <t>Teân Taøi Saûn</t>
  </si>
  <si>
    <t>Thôøi haïn söû duïng (naêm)</t>
  </si>
  <si>
    <t>Nguyeân giaù</t>
  </si>
  <si>
    <t>Ñaõ khaáu hao</t>
  </si>
  <si>
    <t>Ghi Chuù</t>
  </si>
  <si>
    <t>TOÅNG</t>
  </si>
  <si>
    <t>Laäp bieåu</t>
  </si>
  <si>
    <t>Mẫu số S10- DNN</t>
  </si>
  <si>
    <t>(Ban hành theo QĐ số 48/2006/QĐ-BTC</t>
  </si>
  <si>
    <t>ngày 14/09/2006 của Bộ trưởng BTC)</t>
  </si>
  <si>
    <t>Mẫu số S12- DNN</t>
  </si>
  <si>
    <t>Mẫu số S01 - TSCĐ</t>
  </si>
  <si>
    <t>vaên phoøng</t>
  </si>
  <si>
    <t>saûn xuaát</t>
  </si>
  <si>
    <t>Khấu hao TSCĐ</t>
  </si>
  <si>
    <t>Nhaø Baûo Veä, Ñöôøng</t>
  </si>
  <si>
    <t>Nhaø Xöôûng</t>
  </si>
  <si>
    <t>Nhaø Laøm Vieäc</t>
  </si>
  <si>
    <t>Kho Lạnh</t>
  </si>
  <si>
    <t>Ñieän Chieáu Saùng</t>
  </si>
  <si>
    <t>Caáp Thoaùt Nöôùc</t>
  </si>
  <si>
    <t>Phoøng Chaùy Chöõa Chaùy</t>
  </si>
  <si>
    <t>Maùy chieân chaân khoâng</t>
  </si>
  <si>
    <t>KH thaùng</t>
  </si>
  <si>
    <t>Lô A14 Đường 4A KCN Hải Sơn H. Đức Hoà T.Long An</t>
  </si>
  <si>
    <t>Điện chiếu sáng</t>
  </si>
  <si>
    <t>Cấp thoát nước</t>
  </si>
  <si>
    <t>Việt Nam</t>
  </si>
  <si>
    <t>Phòng cháy chữa cháy</t>
  </si>
  <si>
    <t>Máy chiên chân không</t>
  </si>
  <si>
    <t>Kho lạnh</t>
  </si>
  <si>
    <t>Số:01/2010</t>
  </si>
  <si>
    <t>07/2010</t>
  </si>
  <si>
    <t>08/2010</t>
  </si>
  <si>
    <t>09/2010</t>
  </si>
  <si>
    <t>01/2010</t>
  </si>
  <si>
    <t>02/2010</t>
  </si>
  <si>
    <t>Số: 01/2010</t>
  </si>
  <si>
    <t xml:space="preserve">Máy photocopy </t>
  </si>
  <si>
    <t>Tên, ký mã hiệu, quy cách TSCĐ: Máy photocopy                               Số hiệu TSCĐ: 01/2010</t>
  </si>
  <si>
    <t>Số: 02/2010</t>
  </si>
  <si>
    <t>Số: 03/2010</t>
  </si>
  <si>
    <t>Ngày 31 tháng 12 năm 2010</t>
  </si>
  <si>
    <t>Nhà làm việc</t>
  </si>
  <si>
    <t>03/2010</t>
  </si>
  <si>
    <t>Nhà bảo vệ, đường</t>
  </si>
  <si>
    <t>Nhà xưởng</t>
  </si>
  <si>
    <t>06/2010</t>
  </si>
  <si>
    <t>04/2010</t>
  </si>
  <si>
    <t>05/2010</t>
  </si>
  <si>
    <t>Số: 04/2010</t>
  </si>
  <si>
    <t>2010</t>
  </si>
  <si>
    <t>Số: 05/2010</t>
  </si>
  <si>
    <t>Số: 06/2010</t>
  </si>
  <si>
    <t>Số: 07/2010</t>
  </si>
  <si>
    <t>Số: 08/2010</t>
  </si>
  <si>
    <t>Số: 09/2010</t>
  </si>
  <si>
    <t>Bộ phận quản lý sử dụng: văn phòng  .Năm đưa vào sử dụng: 2010</t>
  </si>
  <si>
    <t>Máy photocopy</t>
  </si>
  <si>
    <t>Số:02/2010</t>
  </si>
  <si>
    <t>Tên, ký mã hiệu, quy cách TSCĐ: Máy chiên chân không                            Số hiệu TSCĐ: 02/2010</t>
  </si>
  <si>
    <t>Bộ phận quản lý sử dụng: sản xuất.  Năm đưa vào sử dụng: 2010</t>
  </si>
  <si>
    <t>Số:03/2010</t>
  </si>
  <si>
    <t>Tên, ký mã hiệu, quy cách TSCĐ: Nhà làm việc                 Số hiệu TSCĐ: 03/2010</t>
  </si>
  <si>
    <t>Nước sản xuất:   Việt Nam                  Năm sản xuất: 2010</t>
  </si>
  <si>
    <t>Bộ phận quản lý sử dụng: văn phòng……………….Năm đưa vào sử dụng: 2010</t>
  </si>
  <si>
    <t>Số:04/2010</t>
  </si>
  <si>
    <t>Căn cứ vào biên bản giao nhận TSCĐ Số 04/2010 ngày 31 tháng 12 năm 2010</t>
  </si>
  <si>
    <t>Căn cứ vào biên bản giao nhận TSCĐ Số 03/2010 ngày 31 tháng 12 năm 2010</t>
  </si>
  <si>
    <t>Tên, ký mã hiệu, quy cách TSCĐ:Nhà bảo vệ, đường             Số hiệu TSCĐ: 04/2010</t>
  </si>
  <si>
    <t>Nước sản xuất:  Việt Nam                   Năm sản xuất: 2010</t>
  </si>
  <si>
    <t>Số:05/2010</t>
  </si>
  <si>
    <t>Tên, ký mã hiệu, quy cách TSCĐ: Nhà xưởng               Số hiệu TSCĐ: 05/2010</t>
  </si>
  <si>
    <t>Bộ phận quản lý sử dụng: sản xuất……………….Năm đưa vào sử dụng: 2010</t>
  </si>
  <si>
    <t>Số:06/2010</t>
  </si>
  <si>
    <t>Tên, ký mã hiệu, quy cách TSCĐ: Kho lạnh               Số hiệu TSCĐ: 06/2010</t>
  </si>
  <si>
    <t>Nước sản xuất: Việt Nam                    Năm sản xuất: 2010</t>
  </si>
  <si>
    <t>Số:07/2010</t>
  </si>
  <si>
    <t>Tên, ký mã hiệu, quy cách TSCĐ: Điện chiếu sáng             Số hiệu TSCĐ: 07/2010</t>
  </si>
  <si>
    <t>Nước sản xuất:    Việt Nam                 Năm sản xuất: 2010</t>
  </si>
  <si>
    <t>Số:08/2010</t>
  </si>
  <si>
    <t>Tên, ký mã hiệu, quy cách TSCĐ: Cấp thoát nước            Số hiệu TSCĐ: 08/2010</t>
  </si>
  <si>
    <t>Số:09/2010</t>
  </si>
  <si>
    <t>Căn cứ vào biên bản giao nhận TSCĐ Số 05/2010 ngày 31 tháng 12 năm 2010</t>
  </si>
  <si>
    <t>Căn cứ vào biên bản giao nhận TSCĐ Số 06/2010 ngày 31 tháng 12 năm 2010</t>
  </si>
  <si>
    <t>Căn cứ vào biên bản giao nhận TSCĐ Số 07/2010 ngày 31 tháng 12 năm 2010</t>
  </si>
  <si>
    <t>Căn cứ vào biên bản giao nhận TSCĐ Số 08/2010 ngày 31 tháng 12 năm 2010</t>
  </si>
  <si>
    <t>Căn cứ vào biên bản giao nhận TSCĐ Số 09/2010 ngày 31 tháng 12 năm 2010</t>
  </si>
  <si>
    <t>Tên, ký mã hiệu, quy cách TSCĐ: Phòng cháy chữa cháy            Số hiệu TSCĐ: 09/2010</t>
  </si>
  <si>
    <t>Địa điểm giao nhận TSCĐ: văn phòng công ty</t>
  </si>
  <si>
    <t>Căn cứ vào biên bản giao nhận TSCĐ Số 01/2010 ngày 31 tháng 12 năm 2010</t>
  </si>
  <si>
    <t>Căn cứ vào biên bản giao nhận TSCĐ Số 02/2010 ngày 31 tháng 12 năm 2010</t>
  </si>
  <si>
    <t>2011</t>
  </si>
  <si>
    <t>2012</t>
  </si>
  <si>
    <t>KH 2011</t>
  </si>
  <si>
    <t>Số: 10/2010</t>
  </si>
  <si>
    <t>Quyền sử dụng đất</t>
  </si>
  <si>
    <t>10/2010</t>
  </si>
  <si>
    <t>Số:10/2010</t>
  </si>
  <si>
    <t>Căn cứ vào biên bản giao nhận TSCĐ Số 10/2010 ngày 31 tháng 12 năm 2010</t>
  </si>
  <si>
    <t>Tên, ký mã hiệu, quy cách TSCĐ: Quyền sử dụng đất            Số hiệu TSCĐ: 10/2010</t>
  </si>
  <si>
    <t xml:space="preserve">Công suất (diện tích thiết kế) </t>
  </si>
  <si>
    <t>Lê phí trước bạ</t>
  </si>
  <si>
    <t>5750 m2</t>
  </si>
  <si>
    <t>Thời gian KH</t>
  </si>
  <si>
    <t>Số KH</t>
  </si>
  <si>
    <t>TK 154</t>
  </si>
  <si>
    <t>TK 642</t>
  </si>
  <si>
    <t>I. Số khấu hao đã trích tháng trước</t>
  </si>
  <si>
    <t>Nhà làm việc (31/12/2010)</t>
  </si>
  <si>
    <t>Nhà bảo vệ, đường (31/12/2010)</t>
  </si>
  <si>
    <t>Máy chiên chân không (31/12/2010)</t>
  </si>
  <si>
    <t>Nhà xưởng (31/12/2010)</t>
  </si>
  <si>
    <t>Kho lạnh (31/12/2010)</t>
  </si>
  <si>
    <t>Điện chiếu sáng (31/12/2010)</t>
  </si>
  <si>
    <t>Cấp thoát nước (31/12/2010)</t>
  </si>
  <si>
    <t>Phòng cháy chữa cháy (31/12/2010)</t>
  </si>
  <si>
    <t>Quyền sử dụng đất (31/12/2010)</t>
  </si>
  <si>
    <t>Ông (bà): Nguyễn Công Phương…………………………………...………Chức vụ: ………..…………………………………..……………Đại diện: Bên giao…………………………</t>
  </si>
  <si>
    <t>Ông (bà): Nguyễn Thiện Duy………………………………………………Chức vụ: Giám đốc ………………….…………………...………Đại diện: Bên nhận…………………………</t>
  </si>
  <si>
    <t>Nguyễn Công Phương</t>
  </si>
  <si>
    <t>Nguyễn Thiện Duy</t>
  </si>
  <si>
    <t>Ông (bà):Võ Hoàng Liệt…………………………..…………………………Chức vụ: …………………..……………………………..………Đại diện: Bên giao…………………………</t>
  </si>
  <si>
    <t>Ông (bà): Nguyễn Thiện Duy………………………………………………Chức vụ: Giám đốc ………………….…………………..………Đại diện: Bên nhận…………………………</t>
  </si>
  <si>
    <t>Võ Hoàng Liệt</t>
  </si>
  <si>
    <t>Ông (bà): Huỳnh Tấn Đạt……………………………………...……………Chức vụ: ………………...……………………………………..…Đại diện: Bên giao…………………………</t>
  </si>
  <si>
    <t>Huỳnh Tấn Đat</t>
  </si>
  <si>
    <t>Ông (bà): Nguyễn Thị Thanh Hồng…………………………………..……  Chức vụ: …………………………………………….……..……Đại diện: Bên giao…………………………</t>
  </si>
  <si>
    <t>Ông (bà): Nguyễn Thiện Duy…………………………………………….…Chức vụ: Giám đốc ………………….…………………………..Đại diện: Bên nhận…………………………</t>
  </si>
  <si>
    <t>Nguyễn Thị Thanh Hồng</t>
  </si>
  <si>
    <t>Số năm sử dụng</t>
  </si>
  <si>
    <t>Nhaø voøm</t>
  </si>
  <si>
    <t>Ngày 31 tháng 5 năm 2013</t>
  </si>
  <si>
    <t>Nhà vòm</t>
  </si>
  <si>
    <t>11/2013</t>
  </si>
  <si>
    <t xml:space="preserve">Số: </t>
  </si>
  <si>
    <t>Số:11/2013</t>
  </si>
  <si>
    <t>Căn cứ vào biên bản giao nhận TSCĐ Số 11/2013 ngày 31 tháng 5 năm 2013</t>
  </si>
  <si>
    <t>Tên, ký mã hiệu, quy cách TSCĐ: Nhà vòm            Số hiệu TSCĐ: 11/2013</t>
  </si>
  <si>
    <t>Nước sản xuất:  Việt Nam                   Năm sản xuất: 2013</t>
  </si>
  <si>
    <t>Bộ phận quản lý sử dụng: sản xuất……………….Năm đưa vào sử dụng: 2013</t>
  </si>
  <si>
    <t>2013</t>
  </si>
  <si>
    <t>KH 2012</t>
  </si>
  <si>
    <t>Ông (bà): Nguyễn Văn Thượng…………………………………..……  Chức vụ: …………………………………………….……..……Đại diện: Bên giao…………………………</t>
  </si>
  <si>
    <t>217.94 m2</t>
  </si>
  <si>
    <t>Nguyễn Văn Thượng</t>
  </si>
  <si>
    <t>Keá toaùn tröôûng</t>
  </si>
  <si>
    <t>Giaù trò khaáu hao</t>
  </si>
  <si>
    <t>Giaûm khaáu hao</t>
  </si>
  <si>
    <t>Giaûm nguyeân giaù chuyeån CCDC</t>
  </si>
  <si>
    <t>Ghi giảm TSCĐ chứng từ số: theo thông tư 45/2013/TT-BTC ngày 25/04/2013 do không đủ tiêu chuẩn tài sản cố định (chuyển sang công cụ dụng cụ).</t>
  </si>
  <si>
    <t>Lý do giảm: không đủ tiêu chuẩn TSCĐ.</t>
  </si>
  <si>
    <t>Ngày  01    tháng  06    năm 2013</t>
  </si>
  <si>
    <t>Nhà vòm (01/06/2013)</t>
  </si>
  <si>
    <t>I. Số khấu hao đã trích năm trước</t>
  </si>
  <si>
    <t>Thôøi gian phaân boå (thaùng)</t>
  </si>
  <si>
    <t>BAÛNG PHAÂN BOÅ CHI PHÍ CCDC</t>
  </si>
  <si>
    <t>Teân CCDC</t>
  </si>
  <si>
    <t>Giaù trò coøn laïi chuyeån CCDC</t>
  </si>
  <si>
    <t>Giaù trò coøn laïi ñaàu kyø</t>
  </si>
  <si>
    <t>Giaù trò coøn laïi cuoái kyø</t>
  </si>
  <si>
    <t>Chi phí phaân boå</t>
  </si>
  <si>
    <t>Chi phí coøn laïi</t>
  </si>
  <si>
    <t>Lọai tài sản: Nhà cửa, vật kiến trúc</t>
  </si>
  <si>
    <t>G</t>
  </si>
  <si>
    <t>H</t>
  </si>
  <si>
    <t>Khấu hao đã tính đến khi ghi giảm TSCĐ</t>
  </si>
  <si>
    <t>I</t>
  </si>
  <si>
    <t>K</t>
  </si>
  <si>
    <t>L</t>
  </si>
  <si>
    <t>Lọai tài sản: Phương tiện vận tải, truyền dẫn</t>
  </si>
  <si>
    <t>Naêm 2014</t>
  </si>
  <si>
    <t>Long An, ngaøy 31 thaùng 12 naêm 2014</t>
  </si>
  <si>
    <t>KH 2013</t>
  </si>
  <si>
    <t>Ngày……tháng……năm 2014</t>
  </si>
  <si>
    <t>Tháng 01 năm 2014</t>
  </si>
  <si>
    <t>Tháng 02 năm 2014</t>
  </si>
  <si>
    <t>Tháng 03 năm 2014</t>
  </si>
  <si>
    <t>Tháng 04 năm 2014</t>
  </si>
  <si>
    <t>Tháng 05 năm 2014</t>
  </si>
  <si>
    <t>Tháng 06 năm 2014</t>
  </si>
  <si>
    <t>Tháng 07 năm 2014</t>
  </si>
  <si>
    <t>Tháng 08 năm 2014</t>
  </si>
  <si>
    <t>Tháng 09 năm 2014</t>
  </si>
  <si>
    <t>Tháng 10 năm 2014</t>
  </si>
  <si>
    <t>Tháng 11 năm 2014</t>
  </si>
  <si>
    <t>Tháng 12 năm 2014</t>
  </si>
  <si>
    <t>Năm 2014</t>
  </si>
  <si>
    <t>Ngày 31 tháng 12 năm 2014</t>
  </si>
  <si>
    <t>KH 2014</t>
  </si>
  <si>
    <t>2014</t>
  </si>
  <si>
    <t>Lọai tài sản: Máy móc, thiết bị</t>
  </si>
  <si>
    <t>Lọai tài sản: Quyền sử dụng đất</t>
  </si>
  <si>
    <t>Maùy doø kim loaïi</t>
  </si>
  <si>
    <t>Maùy ñoùng goùi bao bì chaân khoâng</t>
  </si>
  <si>
    <t>Loø saáy ñieän</t>
  </si>
  <si>
    <t>Maùy laïn möïc</t>
  </si>
  <si>
    <t>Maùy cuoán möïc</t>
  </si>
  <si>
    <t>Maùy xeù möïc</t>
  </si>
  <si>
    <t>Maùy troän inox</t>
  </si>
  <si>
    <t>Maùy in date</t>
  </si>
  <si>
    <t>Cuïm kho laïnh</t>
  </si>
  <si>
    <t xml:space="preserve">Maùy phaùt ñieän Caterpilar 100KVA </t>
  </si>
  <si>
    <t>Nguyeân giaù CCDC</t>
  </si>
  <si>
    <t>Chi phí chöa phaân boå</t>
  </si>
  <si>
    <t>Thời gian phân bổ (tháng)</t>
  </si>
  <si>
    <t>BẢNG PHÂN BỔ CHI PHÍ CÔNG CỤ DỤNG CỤ</t>
  </si>
  <si>
    <t>Chi phí trả trước chưa phân bổ</t>
  </si>
  <si>
    <t>Số phân bổ</t>
  </si>
  <si>
    <t>I. Số phân bổ tháng trước</t>
  </si>
  <si>
    <t>IV. Số phân bổ tháng này (I+II-III)</t>
  </si>
  <si>
    <t>II. Số khấu hao tăng trong tháng</t>
  </si>
  <si>
    <t>III. Số khấu hao giảm trong tháng</t>
  </si>
  <si>
    <t>IV. Số KH trích tháng này (I+II-III)</t>
  </si>
  <si>
    <t>II. Số khấu hao tăng trong năm</t>
  </si>
  <si>
    <t>III. Số khấu hao giảm trong năm</t>
  </si>
  <si>
    <t>IV. Số KH trích năm này (I+II-III)</t>
  </si>
  <si>
    <t>III. Số phân bổ giảm trong tháng</t>
  </si>
  <si>
    <t>II. Số phân bổ tăng trong tháng</t>
  </si>
  <si>
    <t>Người lập</t>
  </si>
  <si>
    <t>I. Số phân bổ năm trước</t>
  </si>
  <si>
    <t>II. Số phân bổ trong năm</t>
  </si>
  <si>
    <t>IV. Số phân bố năm này (I+II-III)</t>
  </si>
  <si>
    <t>III. Số phân bổ giảm trong năm</t>
  </si>
  <si>
    <t>Máy trộn inox</t>
  </si>
  <si>
    <t>Máy in date</t>
  </si>
  <si>
    <t>Cụm kho lạnh</t>
  </si>
  <si>
    <t xml:space="preserve">Máy phát điện Caterpilar 100KVA </t>
  </si>
  <si>
    <t>Trừ ngaøy khoâng söû duïng</t>
  </si>
  <si>
    <t>Máy dò kim loại</t>
  </si>
  <si>
    <t>Máy đóng gói bao bì chân không</t>
  </si>
  <si>
    <t>Lò sấy điện</t>
  </si>
  <si>
    <t>Máy lạn mực</t>
  </si>
  <si>
    <t>Máy cuốn mực</t>
  </si>
  <si>
    <t>Máy xé mực</t>
  </si>
  <si>
    <t>Số:12/2014</t>
  </si>
  <si>
    <t>Ngày 01 tháng 09 năm 2014</t>
  </si>
  <si>
    <t>12/2014</t>
  </si>
  <si>
    <t>Ông (bà): Lê Văn Thanh…………..…………………………………..……  Chức vụ: …………………………………………….……..……Đại diện: Bên giao…………………………</t>
  </si>
  <si>
    <t>13/2014</t>
  </si>
  <si>
    <t>Ngày 08 tháng 09 năm 2014</t>
  </si>
  <si>
    <t>14/2014</t>
  </si>
  <si>
    <t>15/2014</t>
  </si>
  <si>
    <t>16/2014</t>
  </si>
  <si>
    <t>17/2014</t>
  </si>
  <si>
    <t>18/2014</t>
  </si>
  <si>
    <t>Tên, ký mã hiệu, quy cách TSCĐ: Máy dò kim loại            Số hiệu TSCĐ: 12/2014</t>
  </si>
  <si>
    <t>Bộ phận quản lý sử dụng: sản xuất……………….Năm đưa vào sử dụng: 2014</t>
  </si>
  <si>
    <t xml:space="preserve">Nước sản xuất:                    Năm sản xuất: </t>
  </si>
  <si>
    <t>19/2014</t>
  </si>
  <si>
    <t>Số:13/2014</t>
  </si>
  <si>
    <t>Tên, ký mã hiệu, quy cách TSCĐ: Máy đóng gói bao bì chân không            Số hiệu TSCĐ: 13/2014</t>
  </si>
  <si>
    <t>Số:14/2014</t>
  </si>
  <si>
    <t>Số:15/2014</t>
  </si>
  <si>
    <t>Ngày 01 tháng 10 năm 2014</t>
  </si>
  <si>
    <t>Căn cứ vào biên bản giao nhận TSCĐ Số 12/2014 ngày 01 tháng 09 năm 2014</t>
  </si>
  <si>
    <t>Số:16/2014</t>
  </si>
  <si>
    <t>Số:17/2014</t>
  </si>
  <si>
    <t>Số:18/2014</t>
  </si>
  <si>
    <t>Số:19/2014</t>
  </si>
  <si>
    <t>Căn cứ vào biên bản giao nhận TSCĐ Số 13/2014 ngày 08 tháng 09 năm 2014</t>
  </si>
  <si>
    <t>Ngày  31  tháng  12  năm  2014</t>
  </si>
  <si>
    <t>Ngày 31   tháng  12  năm   2014</t>
  </si>
  <si>
    <t>Ngày mở sổ: 01/01/2014</t>
  </si>
  <si>
    <t>Lê Văn Thanh</t>
  </si>
  <si>
    <t>Đơn vị: CÔNG TY TNHH HẢI SẢN AN LẠC</t>
  </si>
  <si>
    <t>Mẫu số S20-DN</t>
  </si>
  <si>
    <t>Địa chỉ: Lô A14, Đường 4A, KCN Hải Sơn, Đức Hòa, Long An</t>
  </si>
  <si>
    <t>(Ban hành theo QĐ số 48/2006/QĐ-BTC Ngày 14/09/2006 của Bộ trưởng BTC)</t>
  </si>
  <si>
    <t>SỔ CHI TIẾT CÁC TÀI KHOẢN</t>
  </si>
  <si>
    <t>- Tài khoản: 1331</t>
  </si>
  <si>
    <t>Đối tượng: Thuế GTGT được khấu trừ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</si>
  <si>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</si>
  <si>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</si>
  <si>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</si>
  <si>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</si>
  <si>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TK đối ứng</t>
  </si>
  <si>
    <t>Số phát sinh</t>
  </si>
  <si>
    <t>Số dư</t>
  </si>
  <si>
    <t>Ngày tháng</t>
  </si>
  <si>
    <t>Nợ</t>
  </si>
  <si>
    <t>Có</t>
  </si>
  <si>
    <t>- Số dư đầu kỳ</t>
  </si>
  <si>
    <t>C01</t>
  </si>
  <si>
    <t>VAT nước</t>
  </si>
  <si>
    <t>111</t>
  </si>
  <si>
    <t>VATphí CSHT</t>
  </si>
  <si>
    <t>C02</t>
  </si>
  <si>
    <t>VAT Cước VT - CNTT tháng 12/2013</t>
  </si>
  <si>
    <t>C03</t>
  </si>
  <si>
    <t>VAT Cước CPN Tháng 12/2013</t>
  </si>
  <si>
    <t>C04</t>
  </si>
  <si>
    <t>VAT Mua giấy vệ sinh</t>
  </si>
  <si>
    <t>GBN</t>
  </si>
  <si>
    <t>Q11 - VAT Phí thanh toán</t>
  </si>
  <si>
    <t>1121</t>
  </si>
  <si>
    <t>C06</t>
  </si>
  <si>
    <t>VAT Phí xếp dỡ, niêm chì, chứng từ</t>
  </si>
  <si>
    <t>C07</t>
  </si>
  <si>
    <t>N01/VL</t>
  </si>
  <si>
    <t xml:space="preserve">Tấn Dũng - VAT Thùng carton </t>
  </si>
  <si>
    <t>331</t>
  </si>
  <si>
    <t>N02/VL</t>
  </si>
  <si>
    <t>N03/VL</t>
  </si>
  <si>
    <t xml:space="preserve">Khang Thịnh Phước - VAT Băng keo </t>
  </si>
  <si>
    <t>C11</t>
  </si>
  <si>
    <t>VAT Xăng</t>
  </si>
  <si>
    <t>Q11 - VAT Phí thương lượng chứng từ</t>
  </si>
  <si>
    <t>1122</t>
  </si>
  <si>
    <t>Q11 - VAT Phí DHL</t>
  </si>
  <si>
    <t>N04/VL</t>
  </si>
  <si>
    <t>CTGS</t>
  </si>
  <si>
    <t>TraceHouse - VAT Dịch vụ thanh toán ngoài nước</t>
  </si>
  <si>
    <t>131</t>
  </si>
  <si>
    <t>C16</t>
  </si>
  <si>
    <t>VAT Phí vị trí Standdout</t>
  </si>
  <si>
    <t>Q11 - VAT Phí kiểm đếm</t>
  </si>
  <si>
    <t>C17</t>
  </si>
  <si>
    <t>VAT xăng, dầu</t>
  </si>
  <si>
    <t>TraceHouse - VAT Phí dịch vụ thanh toán ngoài nước</t>
  </si>
  <si>
    <t>N05/VL</t>
  </si>
  <si>
    <t>Nhựa Duy Tân - VAT Hũ ly nhỏ nắp trắng trong</t>
  </si>
  <si>
    <t>C24</t>
  </si>
  <si>
    <t>VAT phí THC, chứng từ</t>
  </si>
  <si>
    <t>C26</t>
  </si>
  <si>
    <t>C32</t>
  </si>
  <si>
    <t>VAT Phí dịch vụ bảo vệ</t>
  </si>
  <si>
    <t>C33</t>
  </si>
  <si>
    <t>C34</t>
  </si>
  <si>
    <t>VAT Phí điện và vận hành cont lạnh</t>
  </si>
  <si>
    <t>Ukraina - VAT Phí dịch vụ thanh toán ngoài nước</t>
  </si>
  <si>
    <t>C40</t>
  </si>
  <si>
    <t>C41</t>
  </si>
  <si>
    <t>An Lạc SG - VAT chi phí thuê xe</t>
  </si>
  <si>
    <t>Song Tân - VAT Phí chứng từ, phí THC, Seal</t>
  </si>
  <si>
    <t>Song Tân - VAT Phí chứng từ bổ sung</t>
  </si>
  <si>
    <t>Song Tân - VAT Cước VC nội địa, nâng hạ cont rỗng</t>
  </si>
  <si>
    <t>Song Tân - VAT Phí chứng từ, phí đại lý, phí THC</t>
  </si>
  <si>
    <t>Song Tân - VAT Phụ phí tại cảng Matsuyama</t>
  </si>
  <si>
    <t>An Phú - VAT Phí xử lý cá khô</t>
  </si>
  <si>
    <t>Điện lực LA - VAT Điện kỳ 1 T1/2014</t>
  </si>
  <si>
    <t>Điện lực LA - VAT Điện kỳ 2 T01/2014</t>
  </si>
  <si>
    <t>Điện lực LA - VAT Điện kỳ 3 T01/2014</t>
  </si>
  <si>
    <t>Tân Minh Thư - VAT Mua VP phẩm</t>
  </si>
  <si>
    <t>BTKC</t>
  </si>
  <si>
    <t>K/C Thuế GTGT đầu ra</t>
  </si>
  <si>
    <t>33311</t>
  </si>
  <si>
    <t>VAT Phí gia công</t>
  </si>
  <si>
    <t>VAT Rút ruột thủ công hàng lạnh</t>
  </si>
  <si>
    <t>VAT Nước</t>
  </si>
  <si>
    <t>VAT Phí CSHT</t>
  </si>
  <si>
    <t>VAT Phí vận chuyển</t>
  </si>
  <si>
    <t>C05</t>
  </si>
  <si>
    <t>C08</t>
  </si>
  <si>
    <t>C09</t>
  </si>
  <si>
    <t>Belokea - VAT Phí thanh toán ngoài nước</t>
  </si>
  <si>
    <t>TraceHouse - VAT Phí thanh toán ngoài nước</t>
  </si>
  <si>
    <t>Q4 - VAT Phí dịch vụ thông báo số dư tự động</t>
  </si>
  <si>
    <t>C10</t>
  </si>
  <si>
    <t>VAT Cước CPN T01/2014</t>
  </si>
  <si>
    <t>C12</t>
  </si>
  <si>
    <t>VAT xăng, dầu DO</t>
  </si>
  <si>
    <t>C15</t>
  </si>
  <si>
    <t>VAT Mua văn phòng phẩm các loại</t>
  </si>
  <si>
    <t>C19</t>
  </si>
  <si>
    <t>C20</t>
  </si>
  <si>
    <t>C21</t>
  </si>
  <si>
    <t>C22</t>
  </si>
  <si>
    <t xml:space="preserve">Tân Hải Việt - VAT Gas </t>
  </si>
  <si>
    <t>VAT Phí xét nghiệm mẫu nước</t>
  </si>
  <si>
    <t>C25</t>
  </si>
  <si>
    <t>Q11 - VAT Phí thông báo L/C</t>
  </si>
  <si>
    <t>VAT Phí dịch vụ bảo vệ T02/2014</t>
  </si>
  <si>
    <t>C29</t>
  </si>
  <si>
    <t>C30</t>
  </si>
  <si>
    <t>C31</t>
  </si>
  <si>
    <t>VAT Thẻ chữ ký điện tử</t>
  </si>
  <si>
    <t>Thuế GTGT hàng nhập khẩu trả về</t>
  </si>
  <si>
    <t>1388</t>
  </si>
  <si>
    <t>Giai Điệu - VAT Phí xếp dỡ, chứng từ, niêm chì</t>
  </si>
  <si>
    <t>BH Bến Tre - VAT MCE/00684756</t>
  </si>
  <si>
    <t>Điện lực LA - VAT Điện kỳ 1 T02/2014</t>
  </si>
  <si>
    <t>Điện lực LA - VAT Điện kỳ 2 T02/2014</t>
  </si>
  <si>
    <t>VAT Phí hạ tầg</t>
  </si>
  <si>
    <t>VAT Cước CPN T02/2014</t>
  </si>
  <si>
    <t>Tấn Dũng - VAT Thùng carton</t>
  </si>
  <si>
    <t>VAT Xăng, Dầu DO</t>
  </si>
  <si>
    <t>C14</t>
  </si>
  <si>
    <t>Q11 - VAT Phí thông báo số dư TK VNĐ</t>
  </si>
  <si>
    <t>Q11 - VAT Phí thông báo số dư TK USD</t>
  </si>
  <si>
    <t>C18</t>
  </si>
  <si>
    <t>VAT Bảo dưỡng xe ô tô: 51A - 141.74</t>
  </si>
  <si>
    <t>Q11 - VAT Phí dịch vụ thanh toán</t>
  </si>
  <si>
    <t>VAT Dịch vụ bảo vệ T 03/2014</t>
  </si>
  <si>
    <t>Kỳ Hương - VAT Mè trắng  VL</t>
  </si>
  <si>
    <t>VAT Bình N120</t>
  </si>
  <si>
    <t>VAT Form CO</t>
  </si>
  <si>
    <t>Speedgate - VAT Cước vận chuyển, phí nâng hạ bãi</t>
  </si>
  <si>
    <t>Toàn Nguyễn - VAT Bảo hộ lao động</t>
  </si>
  <si>
    <t>Song Tân - VAT Phí chứng từ, THC, khai hải quan</t>
  </si>
  <si>
    <t>BH Bến Tre - VAT MCE/00694536</t>
  </si>
  <si>
    <t>Điện lực LA - VAT Điện kỳ 3 T02/2014</t>
  </si>
  <si>
    <t>Điện lực LA - VAT Điện kỳ 1 T3/2014</t>
  </si>
  <si>
    <t>VAT Cước VT _ CNTT T03/2014</t>
  </si>
  <si>
    <t>VAT nước, phí CSHT</t>
  </si>
  <si>
    <t>Q11 - VAT Phi thông báo tu chỉnh L/C</t>
  </si>
  <si>
    <t>Q11 - VAT Phí thanh toán, kiểm đếm</t>
  </si>
  <si>
    <t>VAT Cước CPN T03/2014</t>
  </si>
  <si>
    <t>VAT Sứ đỡ tăng cường FCO, LBFCO</t>
  </si>
  <si>
    <t>VAT Sửa xe ô tô 51A-141.74</t>
  </si>
  <si>
    <t>VAT Dầu DO</t>
  </si>
  <si>
    <t>VAT xăng, Dầu DO</t>
  </si>
  <si>
    <t>C23</t>
  </si>
  <si>
    <t>VAT Điện kỳ 2 T04/2014</t>
  </si>
  <si>
    <t>C27</t>
  </si>
  <si>
    <t xml:space="preserve">Thành Phương - VAT Sorbitol </t>
  </si>
  <si>
    <t>C28</t>
  </si>
  <si>
    <t>VAT Văn phòng phẩm các loại</t>
  </si>
  <si>
    <t>Nhựa Duy Tân - VAT Nắp bằng P18g Trắng trong</t>
  </si>
  <si>
    <t>C38</t>
  </si>
  <si>
    <t>C39</t>
  </si>
  <si>
    <t>VAT Đóng ruột thủ công hàng lạnh</t>
  </si>
  <si>
    <t>VAT phí CSHT</t>
  </si>
  <si>
    <t>Q11 - VAT phí thông báo L/C</t>
  </si>
  <si>
    <t>C42</t>
  </si>
  <si>
    <t>VAT xăng,Dầu DO</t>
  </si>
  <si>
    <t>BH Bến Tre - VAT MCE/00706943, MCE/00705298</t>
  </si>
  <si>
    <t>BH Bến Tre - VAT MCE/00718497</t>
  </si>
  <si>
    <t>Điện lực LA - VAT Điện kỳ 2 T03/2014</t>
  </si>
  <si>
    <t>Điện lực LA - VAT điện kỳ 3 T03/2014</t>
  </si>
  <si>
    <t>Điện lực LA - VAT Điện kỳ 1 T04/2014</t>
  </si>
  <si>
    <t>Điện lực LA - VAT Điện kỳ 3 T04/2014</t>
  </si>
  <si>
    <t>VAT Cước VT-CNTT T04/2014</t>
  </si>
  <si>
    <t>VAT Phí phân tích mẫu</t>
  </si>
  <si>
    <t>VAT Cước CPN T04/2014</t>
  </si>
  <si>
    <t>Q4 - VAT Phí thông báo số dư tự động TK USD</t>
  </si>
  <si>
    <t>Q4 - VAT Phí thông báo số dư tự động TK VNĐ</t>
  </si>
  <si>
    <t>VAT xăng</t>
  </si>
  <si>
    <t>VAT Mua VPP</t>
  </si>
  <si>
    <t>VAT phí Test thử Uree</t>
  </si>
  <si>
    <t>VAT ĐG cá khô tẩm gia vị nướng các loại</t>
  </si>
  <si>
    <t>Phương Đông - VAT Phí THC, chứng từ, Seal, ANS</t>
  </si>
  <si>
    <t>Song Tân - VAT Phí chứng từ</t>
  </si>
  <si>
    <t>BH Bến Tre - VAT AD0098/14CB75003</t>
  </si>
  <si>
    <t>Điện lực LA - VAT Điện kỳ 1 T05/2014</t>
  </si>
  <si>
    <t>Điện lực LA - VAT Điện kỳ 2 T05/2014</t>
  </si>
  <si>
    <t>Điện lực LA - VAT Điện kỳ 3 T05/2014</t>
  </si>
  <si>
    <t>VAT Cước VT-CNTT T05/2014</t>
  </si>
  <si>
    <t>VAT Cước CPN T05/2014</t>
  </si>
  <si>
    <t>CuuLong - VAT Phí dịch vụ thanh toán</t>
  </si>
  <si>
    <t>Ukraina - VAT Phí dịch vụ thanh toán</t>
  </si>
  <si>
    <t>Q4 - VAT Phí thanh toán</t>
  </si>
  <si>
    <t>VAT Sửa chữa xe 56S-1514</t>
  </si>
  <si>
    <t>Jintatsu - VAT Phí thông báo L/C</t>
  </si>
  <si>
    <t>Tấn Dũng - VAT Thùng carton 48x35.5x20.5</t>
  </si>
  <si>
    <t>TraceHouse - VAT Phí dịch vụ thanh toán</t>
  </si>
  <si>
    <t>VAT Dầu DO, Xăng</t>
  </si>
  <si>
    <t>VAT Phí hiệu chỉnh nhiệt kế thủy ngân</t>
  </si>
  <si>
    <t>Q11 - VAT Phí thông báo số dư tự động tK USD</t>
  </si>
  <si>
    <t>Q11 - VAT phí dịch vụ</t>
  </si>
  <si>
    <t>VAT phí bảo dưỡng xe 51A-141.74</t>
  </si>
  <si>
    <t>VAT Sửa chữa xe 51A-141.74</t>
  </si>
  <si>
    <t>Tấn Dũng - VAT Thùng carton 48x35.5x22</t>
  </si>
  <si>
    <t>VAT Phí hiệu chỉnh quả cân</t>
  </si>
  <si>
    <t>Minh Việt - VAT Phí tư vấn giám sát môi trường</t>
  </si>
  <si>
    <t>BH Bến Tre - VAT MCE/00736718 &amp; MCE/00736697</t>
  </si>
  <si>
    <t>Điện lực LA - VAT Điện kỳ 1 T06/2014</t>
  </si>
  <si>
    <t>Điện lực LA - VAT điện kỳ 2 T06/2014</t>
  </si>
  <si>
    <t>Điện lực LA - VAT điện kỳ 3 T06/2014</t>
  </si>
  <si>
    <t>VAT Bếp hồng ngoại</t>
  </si>
  <si>
    <t>VAT Cước VT - CNTT T06/2014</t>
  </si>
  <si>
    <t>VAT Cước CPN T06/2014</t>
  </si>
  <si>
    <t>Q11 - VAT Phí thanh toán, dịch vụ ngân quỹ</t>
  </si>
  <si>
    <t>Q11 - VAT Phí thu về dịch vụ ngân quỹ</t>
  </si>
  <si>
    <t>Eimskip - VAT Phí kéo cont</t>
  </si>
  <si>
    <t>VAT phí xếp dỡ, niêm chì, phí khai hải quan</t>
  </si>
  <si>
    <t>C13</t>
  </si>
  <si>
    <t>Q11 - VAT Phí xử lý bộ chứng từ</t>
  </si>
  <si>
    <t>VAT Cước và phụ phí vận chuyển</t>
  </si>
  <si>
    <t>Tokai - VAT Phí thanh toán bộ chứng từ</t>
  </si>
  <si>
    <t>Thành Phú - VAT Trục in bao bì</t>
  </si>
  <si>
    <t>Thành Phú - VAT Túi cá chỉ vàng</t>
  </si>
  <si>
    <t>Jintatsu - VAT Phí thanh toán bộ chứng từ</t>
  </si>
  <si>
    <t>Thành Phú - VAT Túi cá cơm 25g</t>
  </si>
  <si>
    <t>C35</t>
  </si>
  <si>
    <t>VAT Phí dịch vụ bảo vệ T07/14</t>
  </si>
  <si>
    <t xml:space="preserve">Tân Minh Thư - VAT Hộp ghẹ </t>
  </si>
  <si>
    <t>N06/VL</t>
  </si>
  <si>
    <t>Tấn Dũng - VAT Thùng carton 46.5x34.5x26.5</t>
  </si>
  <si>
    <t>C37</t>
  </si>
  <si>
    <t>VAT Sữa chữa xe 56S - 1514</t>
  </si>
  <si>
    <t>VAT Xăng, dầu DO</t>
  </si>
  <si>
    <t>N07/VL</t>
  </si>
  <si>
    <t>Nghị Hòa - VAT Thùng carton</t>
  </si>
  <si>
    <t>Q11 - VAT Phí tu chỉnh L/C</t>
  </si>
  <si>
    <t>TraceHouse - VAT phí dịch vụ thanh toán nước ngoài</t>
  </si>
  <si>
    <t>C43</t>
  </si>
  <si>
    <t>VAT Mua ổ cứng, bộ nhớ vi tính</t>
  </si>
  <si>
    <t>C44</t>
  </si>
  <si>
    <t>C45</t>
  </si>
  <si>
    <t>Bảo Hiểm BIDV - VAT Bảo hiểm hàng hóa XK</t>
  </si>
  <si>
    <t>BH Bến Tre - VAT MCE/00749482</t>
  </si>
  <si>
    <t>Điện lực LA - VAT Điện kỳ 1 T07/2014</t>
  </si>
  <si>
    <t>Điện lực LA - VAT Điện kỳ 2 T07/2014</t>
  </si>
  <si>
    <t>Headway - VAT Phí chứng từ, niêm chì, xếp dỡ</t>
  </si>
  <si>
    <t>VAT Phí cấp cont, hạ bãi, kiểm hóa</t>
  </si>
  <si>
    <t>VAT Cước VT-CNTT tháng 07/2014</t>
  </si>
  <si>
    <t>VAT Cước CPN T07/2014</t>
  </si>
  <si>
    <t>VAT Cước vận chuyển</t>
  </si>
  <si>
    <t>Q11 - VAT Phí kiểm đếm, phí dịch vụ</t>
  </si>
  <si>
    <t>VAT Phí cấp cont, hạ bãi</t>
  </si>
  <si>
    <t>Thành Phú - VAT Túi cá chỉ vàng 90g</t>
  </si>
  <si>
    <t>VAT Bảo dưỡng xe ô tô 51A-141.74</t>
  </si>
  <si>
    <t>GBC</t>
  </si>
  <si>
    <t>Q11 - VAT Phí xử lý chứng từ, phí DHL</t>
  </si>
  <si>
    <t>Q11 - VAT phí thanh toán</t>
  </si>
  <si>
    <t>ThreeC - VAT phí dịch vụ thanh toán nước ngoài</t>
  </si>
  <si>
    <t>VAT Phí xếp dỡ, phí niêm chì</t>
  </si>
  <si>
    <t>VAT Phí dịch vụ bảo vệ T08/2014</t>
  </si>
  <si>
    <t>Q11 - VAT phí thanh tooán</t>
  </si>
  <si>
    <t>Tấn Dũng -  VAT Giấy tấm 3 lớp 54x41</t>
  </si>
  <si>
    <t>VAT Lắp sứ đỡ tăng cường FCO</t>
  </si>
  <si>
    <t>VAT Xăng, dầu</t>
  </si>
  <si>
    <t>THS Sài Gòn - VAT Hoa hồng UTXK</t>
  </si>
  <si>
    <t>Điện lực LA - VAT Điện kỳ 3 T07/2014</t>
  </si>
  <si>
    <t>Điện lực LA - VAT điện kỳ 1 T08/2014</t>
  </si>
  <si>
    <t>Điện lực LA - VAT Điện kỳ 2 T08/2014</t>
  </si>
  <si>
    <t>Điện lực LA - VAT Điện kỳ 3 T08/2014</t>
  </si>
  <si>
    <t>VAT Phí hạ bãi, nâng cont</t>
  </si>
  <si>
    <t>VAT Cước VT-CNTT tháng 08/2014</t>
  </si>
  <si>
    <t>VAT Cước CPN tháng 08/2014</t>
  </si>
  <si>
    <t>Bizmax - VAT Phí thanh toán bộ chứng từ</t>
  </si>
  <si>
    <t>ATB - VAT Phí dịch vụ thanh toán</t>
  </si>
  <si>
    <t>VAT Phí sữa chữa xe 56S-1514</t>
  </si>
  <si>
    <t>VAT Phí đánh giá khô cá mai tẩm gia vị nướng các loại</t>
  </si>
  <si>
    <t xml:space="preserve">Tân Minh Thư - VAT hộp ghẹ </t>
  </si>
  <si>
    <t>VAT nước tháng 08/2014</t>
  </si>
  <si>
    <t xml:space="preserve">VAT phí CSHT </t>
  </si>
  <si>
    <t>CuuLong - VAT Phí dịch vụ thanh toán nước ngoài</t>
  </si>
  <si>
    <t>N08/VL</t>
  </si>
  <si>
    <t>Q11 - VAT Phí thanh toán, phí kiểm đếm</t>
  </si>
  <si>
    <t>Q11 - VAT Phí dịch vụ thanh toán, điện phí</t>
  </si>
  <si>
    <t>VAT Phí CPN, phụ thu xăng</t>
  </si>
  <si>
    <t>Q11 - VAT Phí thông báo tu chỉnh L/C</t>
  </si>
  <si>
    <t xml:space="preserve">An Lạc SG - VAT Máy trộn inox </t>
  </si>
  <si>
    <t xml:space="preserve">An Lạc SG - VAT Máy in date </t>
  </si>
  <si>
    <t xml:space="preserve">An Lạc SG - VAT Máy dò kim loại </t>
  </si>
  <si>
    <t xml:space="preserve">An Lạc SG - VAT Máy đóng gói bao bì chân không </t>
  </si>
  <si>
    <t xml:space="preserve">An Lạc SG - VAT Cụm kho lạnh </t>
  </si>
  <si>
    <t xml:space="preserve">An Lạc SG - VAT Máy phát điện Caterpilar 100KVA </t>
  </si>
  <si>
    <t xml:space="preserve">An Lạc SG - VAT Lò sấy điện </t>
  </si>
  <si>
    <t xml:space="preserve">An Lạc SG - VAT Máy lạn mực </t>
  </si>
  <si>
    <t xml:space="preserve">An Lạc SG - VAT Máy cuốn mực </t>
  </si>
  <si>
    <t xml:space="preserve">An Lạc SG - VAT Máy xé mực </t>
  </si>
  <si>
    <t>Điện lực LA - VAT điện kỳ 1 T09/2014</t>
  </si>
  <si>
    <t>Điện lực LA - VAT điện kỳ 2 T09/2014</t>
  </si>
  <si>
    <t>VAT phí CSHT, nước thải</t>
  </si>
  <si>
    <t>VAT Cước VT-CNTT tháng 09/2014</t>
  </si>
  <si>
    <t>An Lạc TP - VAT</t>
  </si>
  <si>
    <t>VAT bình nóng lạnh</t>
  </si>
  <si>
    <t>VAT Phí hạ bãi, cấp cont</t>
  </si>
  <si>
    <t>ATB - VAT Phí thanh toán dịch vụ nước ngoài</t>
  </si>
  <si>
    <t>Ukraina - VAT Phí dịch vụ nước ngoài</t>
  </si>
  <si>
    <t xml:space="preserve">Nam Việt - VAT Thùng thiếc </t>
  </si>
  <si>
    <t>VAT Phí cấp cont, nâng cont</t>
  </si>
  <si>
    <t>VAT Phí hạ bãi</t>
  </si>
  <si>
    <t>Bizmax - VAT Phí xử lý bộ chứng từ, phí DHL</t>
  </si>
  <si>
    <t>Tấn Dũng - VAT Thùng carton 50x35x25</t>
  </si>
  <si>
    <t>Tokai - VAT Phí dịch vụ nước ngoài</t>
  </si>
  <si>
    <t>N09/VL</t>
  </si>
  <si>
    <t xml:space="preserve">Sumimoto - VAT Sorbitol </t>
  </si>
  <si>
    <t>VAT Phí dịch vụ bảo vệ tháng 10/2014</t>
  </si>
  <si>
    <t>VAT Mực in</t>
  </si>
  <si>
    <t>Q11 - VAT phí điều chỉnh lệnh chuyển tiền</t>
  </si>
  <si>
    <t>VAT Bảo dưỡng xe 51A-141.74</t>
  </si>
  <si>
    <t>Bizmax - VAT Phí dịch vụ nước ngoài</t>
  </si>
  <si>
    <t>VAT Phí chuyển phát nhanh, phụ thu xăng</t>
  </si>
  <si>
    <t>C36</t>
  </si>
  <si>
    <t>Điện lực LA - VAT Điện kỳ 3 T09/2014</t>
  </si>
  <si>
    <t>BH Bến Tre - VAT MCE/00783918</t>
  </si>
  <si>
    <t>Điện lực LA - VAT Điện kỳ 1 T10/2014</t>
  </si>
  <si>
    <t>Điện lực LA - VAT Điện kỳ 2 T10/2014</t>
  </si>
  <si>
    <t>Điện lực LA - VAT Điện kỳ 3 T10/2014</t>
  </si>
  <si>
    <t>VAT Phí CSHT, nước thải</t>
  </si>
  <si>
    <t>VAT Cước VT-CNTT tháng 10/2014</t>
  </si>
  <si>
    <t>Thành Phú  - VAT Túi cá chỉ vàng 40g</t>
  </si>
  <si>
    <t>VAT Dịch vụ kê khai chữ ký số qua mạng</t>
  </si>
  <si>
    <t>Q11 - VAT Phí dịch vụ</t>
  </si>
  <si>
    <t>VAT Phí lưu kho, bốc xếp</t>
  </si>
  <si>
    <t>VAT Bảo dưỡng xe 56S-1514</t>
  </si>
  <si>
    <t>Q11 - VAT Phí thanh toán ngoài nước</t>
  </si>
  <si>
    <t>VAT Máy tính xách tay</t>
  </si>
  <si>
    <t>VAT Phí chứng từ, bốc xếp, xếp dỡ</t>
  </si>
  <si>
    <t>Q11 - VAT Điện phí chuyển điện</t>
  </si>
  <si>
    <t>Tấn Dũng  - VAT Thùng carton 46.5x34.5x26.5</t>
  </si>
  <si>
    <t>ThreeC - VAT Phí thanh toán</t>
  </si>
  <si>
    <t>VAT Phí bốc xếp kiểm hóa hàng kho</t>
  </si>
  <si>
    <t>Thuế GTGT hàng nhập khẩu bột biến tính</t>
  </si>
  <si>
    <t>33312</t>
  </si>
  <si>
    <t>VAT Bộ nhớ máy tính xách tay</t>
  </si>
  <si>
    <t>VAT Phí chứng từ</t>
  </si>
  <si>
    <t>VAT Phụ phí, phí xếp dỡ, phí niêm chì</t>
  </si>
  <si>
    <t>Quyết định hoàn số: 2468/QĐ-CT</t>
  </si>
  <si>
    <t>Tấn Dũng  - VAT Thùng carton 50x35x25</t>
  </si>
  <si>
    <t>VAT Phí dịch vụ bảo vệ tháng 11/2014</t>
  </si>
  <si>
    <t>N11/VL</t>
  </si>
  <si>
    <t>Nghị Hòa - VAT Thùng carton  43x37x16</t>
  </si>
  <si>
    <t>Nghị Hòa - VAT Thùng carton 30,5x20x15</t>
  </si>
  <si>
    <t>Điện lực LA - VAT Điện kỳ 1 T11/2014</t>
  </si>
  <si>
    <t>Điện lực LA - VAT Điện kỳ 2 T11/2014</t>
  </si>
  <si>
    <t>VAT Nâng rỗng</t>
  </si>
  <si>
    <t>VAT Cước vận chuyển cont</t>
  </si>
  <si>
    <t>VAT Nâng rỗng lạnh</t>
  </si>
  <si>
    <t>VAT Nước, nước thải</t>
  </si>
  <si>
    <t>VAT Phí cơ sở hạ tầng</t>
  </si>
  <si>
    <t>VAT Cước VT - CNTT tháng 11/2014</t>
  </si>
  <si>
    <t>VAT Xét nghiệm nước</t>
  </si>
  <si>
    <t>VAT Cấp cont rỗng lạnh</t>
  </si>
  <si>
    <t>VAT Hạ bãi chờ xuất cont hàng</t>
  </si>
  <si>
    <t>VAT Hạ bãi chờ xuất cont hàng lạnh</t>
  </si>
  <si>
    <t>VAT Hạ bãi chờ kiểm hóa cont hàng</t>
  </si>
  <si>
    <t>VAT Nâng hạ hàng cont</t>
  </si>
  <si>
    <t>VAT Gạch men</t>
  </si>
  <si>
    <t>Thành Long  - VAT Bột ngọt</t>
  </si>
  <si>
    <t>Ngọc Kim Yến  - VAT Đường</t>
  </si>
  <si>
    <t>VAT Cước vận chuyển hàng</t>
  </si>
  <si>
    <t>VAT Cước CPN T11</t>
  </si>
  <si>
    <t>Tấn Dũng  - VAT Thùng carton</t>
  </si>
  <si>
    <t>Nghị Hòa - VAT Thùng carton 30x20x15</t>
  </si>
  <si>
    <t>VAT Xăng, Dầu</t>
  </si>
  <si>
    <t>VAT tiền điện kỳ 2 tháng 12/2014</t>
  </si>
  <si>
    <t>Snack Depot - VAT Phí thanh toán</t>
  </si>
  <si>
    <t>Yih Yii - VAT Phí thanh toán</t>
  </si>
  <si>
    <t>Yanbian - VAT Phí thanh toán</t>
  </si>
  <si>
    <t>Dong Xing - VAT Phí thanh toán</t>
  </si>
  <si>
    <t>Thành Phú  - VAT Túi cá</t>
  </si>
  <si>
    <t>C47</t>
  </si>
  <si>
    <t>VAT Phí hạ hàng</t>
  </si>
  <si>
    <t>C48</t>
  </si>
  <si>
    <t>Q11 - VAT phí thông báo số dư</t>
  </si>
  <si>
    <t>N10/VL</t>
  </si>
  <si>
    <t>C50</t>
  </si>
  <si>
    <t>VAT Phí sửa chữa xe 56S - 1514</t>
  </si>
  <si>
    <t>C51</t>
  </si>
  <si>
    <t>VAT Phí lắp đặt camera</t>
  </si>
  <si>
    <t>C52</t>
  </si>
  <si>
    <t>VAT Phí cung ứng dịch vụ bảo vệ T12/2014</t>
  </si>
  <si>
    <t>C55</t>
  </si>
  <si>
    <t>N12/VL</t>
  </si>
  <si>
    <t>N13/VL</t>
  </si>
  <si>
    <t>N14/VL</t>
  </si>
  <si>
    <t>C58</t>
  </si>
  <si>
    <t>VAT Cấp cont rỗng lạnh, hạ bãi</t>
  </si>
  <si>
    <t>C59</t>
  </si>
  <si>
    <t>C61</t>
  </si>
  <si>
    <t>VAT Phí gửi chứng từ, phụ thu xăng</t>
  </si>
  <si>
    <t>C62</t>
  </si>
  <si>
    <t>VAT Cước CPN T12</t>
  </si>
  <si>
    <t>C63</t>
  </si>
  <si>
    <t>VAT phí xếp dỡ, niêm chì, phụ phí cước</t>
  </si>
  <si>
    <t>VAT phí chứng từ</t>
  </si>
  <si>
    <t>Điện lực LA - VAT Điện kỳ 3 T1/2014</t>
  </si>
  <si>
    <t>Điện lực LA - VAT Điện kỳ 1 T12/2014</t>
  </si>
  <si>
    <t>Điện lực LA - VAT Điện kỳ 3 T12/2014</t>
  </si>
  <si>
    <t>- Cộng số phát sinh trong kỳ</t>
  </si>
  <si>
    <t>- Số dư cuối kỳ</t>
  </si>
  <si>
    <t>- Sổ này có …04…..trang, đánh số từ trang 01 đến trang …04…..</t>
  </si>
  <si>
    <t>- Ngày mở sổ: 02/01/2014</t>
  </si>
  <si>
    <t>Ngày  31  tháng  12   năm   2014</t>
  </si>
  <si>
    <t>(Ký, họ tên)</t>
  </si>
  <si>
    <t>SỔ CHI TIẾT THUẾ GTGT</t>
  </si>
  <si>
    <t>- Sổ này có …03…..trang, đánh số từ trang 01 đến trang …03…..</t>
  </si>
  <si>
    <t>Ngày  31  tháng  01   năm   2014</t>
  </si>
  <si>
    <t>- Ngày mở sổ: 01/02/2014</t>
  </si>
  <si>
    <t>Ngày  28  tháng  02   năm   2014</t>
  </si>
  <si>
    <t>- Ngày mở sổ: 01/03/2014</t>
  </si>
  <si>
    <t>Ngày  31  tháng  03   năm   2014</t>
  </si>
  <si>
    <t>- Ngày mở sổ: 01/04/2014</t>
  </si>
  <si>
    <t>Ngày  30  tháng  04   năm   2014</t>
  </si>
  <si>
    <t>Q4 - VAT Phí thông báo số dư tự động</t>
  </si>
  <si>
    <t>- Sổ này có …02…..trang, đánh số từ trang 01 đến trang …02…..</t>
  </si>
  <si>
    <t>- Ngày mở sổ: 02/05/2014</t>
  </si>
  <si>
    <t>Ngày  31  tháng  05   năm   2014</t>
  </si>
  <si>
    <t>Minh Việt - VAT Phí tư vấn giám sát MT</t>
  </si>
  <si>
    <t>- Ngày mở sổ: 01/06/2014</t>
  </si>
  <si>
    <t>Ngày  30  tháng  06   năm   2014</t>
  </si>
  <si>
    <t>- Ngày mở sổ: 01/07/2014</t>
  </si>
  <si>
    <t>Ngày  31  tháng  07   năm   2014</t>
  </si>
  <si>
    <t>- Ngày mở sổ: 01/08/2014</t>
  </si>
  <si>
    <t>Ngày  31  tháng  08   năm   2014</t>
  </si>
  <si>
    <t>- Ngày mở sổ: 01/09/2014</t>
  </si>
  <si>
    <t>Ngày  30  tháng  09   năm   2014</t>
  </si>
  <si>
    <t>- Ngày mở sổ: 01/10/2014</t>
  </si>
  <si>
    <t>Ngày  31  tháng  10   năm   2014</t>
  </si>
  <si>
    <t>- Ngày mở sổ: 01/11/2014</t>
  </si>
  <si>
    <t>Ngày  30  tháng  11   năm   2014</t>
  </si>
  <si>
    <t>- Ngày mở sổ: 01/12/2014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</si>
</sst>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5" formatCode="_(* #,##0_);_(* \(#,##0\);_(* &quot;-&quot;??_);_(@_)"/>
  </numFmts>
  <fonts count="35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6"/>
      <name val="Times New Roman"/>
      <family val="1"/>
    </font>
    <font>
      <b/>
      <sz val="9"/>
      <name val="VNI-Times"/>
    </font>
    <font>
      <sz val="9"/>
      <name val="VNI-Times"/>
    </font>
    <font>
      <sz val="10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0"/>
      <name val="VNI-Times"/>
    </font>
    <font>
      <b/>
      <sz val="10"/>
      <name val="VNI-Times"/>
    </font>
    <font>
      <b/>
      <sz val="14"/>
      <name val="VNI-Times"/>
    </font>
    <font>
      <sz val="14"/>
      <name val="VNI-Times"/>
    </font>
    <font>
      <b/>
      <sz val="12"/>
      <name val="VNI-Times"/>
    </font>
    <font>
      <sz val="12"/>
      <name val="VNI-Times"/>
    </font>
    <font>
      <sz val="12"/>
      <color indexed="10"/>
      <name val="VNI-Times"/>
    </font>
    <font>
      <sz val="12"/>
      <color indexed="8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sz val="12"/>
      <color indexed="46"/>
      <name val="VNI-Times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3" fontId="5" fillId="2" borderId="1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5" fillId="2" borderId="1">
      <alignment horizontal="centerContinuous" vertical="center" wrapText="1"/>
    </xf>
    <xf numFmtId="3" fontId="6" fillId="0" borderId="2"/>
    <xf numFmtId="0" fontId="31" fillId="0" borderId="0"/>
    <xf numFmtId="0" fontId="31" fillId="0" borderId="0"/>
    <xf numFmtId="0" fontId="6" fillId="0" borderId="0"/>
    <xf numFmtId="0" fontId="3" fillId="0" borderId="0">
      <alignment horizontal="center"/>
    </xf>
  </cellStyleXfs>
  <cellXfs count="338">
    <xf numFmtId="0" fontId="0" fillId="0" borderId="0" xfId="0"/>
    <xf numFmtId="0" fontId="7" fillId="0" borderId="0" xfId="0" applyFont="1" applyFill="1"/>
    <xf numFmtId="3" fontId="8" fillId="0" borderId="3" xfId="5" applyFont="1" applyFill="1" applyBorder="1"/>
    <xf numFmtId="14" fontId="7" fillId="0" borderId="4" xfId="5" applyNumberFormat="1" applyFont="1" applyFill="1" applyBorder="1"/>
    <xf numFmtId="49" fontId="7" fillId="0" borderId="3" xfId="5" applyNumberFormat="1" applyFont="1" applyFill="1" applyBorder="1"/>
    <xf numFmtId="3" fontId="7" fillId="0" borderId="3" xfId="5" applyFont="1" applyFill="1" applyBorder="1"/>
    <xf numFmtId="14" fontId="7" fillId="0" borderId="3" xfId="5" applyNumberFormat="1" applyFont="1" applyFill="1" applyBorder="1"/>
    <xf numFmtId="0" fontId="7" fillId="0" borderId="0" xfId="0" applyFont="1"/>
    <xf numFmtId="175" fontId="7" fillId="0" borderId="0" xfId="2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3" xfId="0" applyFont="1" applyBorder="1"/>
    <xf numFmtId="175" fontId="7" fillId="0" borderId="3" xfId="2" applyNumberFormat="1" applyFont="1" applyBorder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6" xfId="0" applyFont="1" applyBorder="1" applyAlignment="1">
      <alignment horizontal="center" vertical="center" wrapText="1"/>
    </xf>
    <xf numFmtId="175" fontId="10" fillId="0" borderId="6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7" fillId="0" borderId="0" xfId="0" applyFont="1" applyBorder="1"/>
    <xf numFmtId="175" fontId="7" fillId="0" borderId="0" xfId="2" applyNumberFormat="1" applyFont="1" applyBorder="1"/>
    <xf numFmtId="175" fontId="11" fillId="0" borderId="0" xfId="2" applyNumberFormat="1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4" fontId="7" fillId="0" borderId="3" xfId="0" applyNumberFormat="1" applyFont="1" applyBorder="1"/>
    <xf numFmtId="175" fontId="7" fillId="0" borderId="6" xfId="2" applyNumberFormat="1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3" fontId="7" fillId="0" borderId="4" xfId="5" applyFont="1" applyFill="1" applyBorder="1" applyAlignment="1">
      <alignment wrapText="1"/>
    </xf>
    <xf numFmtId="3" fontId="7" fillId="0" borderId="3" xfId="5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3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3" fontId="8" fillId="0" borderId="3" xfId="5" applyFont="1" applyFill="1" applyBorder="1" applyAlignment="1">
      <alignment wrapText="1"/>
    </xf>
    <xf numFmtId="0" fontId="10" fillId="0" borderId="0" xfId="0" applyFont="1" applyAlignment="1"/>
    <xf numFmtId="175" fontId="10" fillId="0" borderId="1" xfId="2" applyNumberFormat="1" applyFont="1" applyBorder="1" applyAlignment="1">
      <alignment horizontal="center" vertical="center" wrapText="1"/>
    </xf>
    <xf numFmtId="175" fontId="10" fillId="0" borderId="1" xfId="2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175" fontId="7" fillId="0" borderId="1" xfId="2" applyNumberFormat="1" applyFont="1" applyBorder="1" applyAlignment="1">
      <alignment horizontal="left" vertical="center" wrapText="1"/>
    </xf>
    <xf numFmtId="3" fontId="7" fillId="0" borderId="1" xfId="2" applyNumberFormat="1" applyFont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3" fontId="10" fillId="0" borderId="1" xfId="2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center" vertical="center" wrapText="1"/>
    </xf>
    <xf numFmtId="175" fontId="11" fillId="0" borderId="0" xfId="2" applyNumberFormat="1" applyFont="1" applyAlignment="1">
      <alignment horizontal="left"/>
    </xf>
    <xf numFmtId="0" fontId="10" fillId="0" borderId="0" xfId="0" applyFont="1" applyAlignment="1">
      <alignment horizontal="left"/>
    </xf>
    <xf numFmtId="175" fontId="7" fillId="0" borderId="0" xfId="2" applyNumberFormat="1" applyFont="1" applyAlignment="1">
      <alignment horizontal="left"/>
    </xf>
    <xf numFmtId="0" fontId="13" fillId="0" borderId="0" xfId="0" applyFont="1" applyAlignment="1">
      <alignment horizontal="center"/>
    </xf>
    <xf numFmtId="175" fontId="10" fillId="0" borderId="0" xfId="2" applyNumberFormat="1" applyFont="1" applyAlignment="1"/>
    <xf numFmtId="14" fontId="8" fillId="0" borderId="3" xfId="5" applyNumberFormat="1" applyFont="1" applyFill="1" applyBorder="1" applyAlignment="1"/>
    <xf numFmtId="16" fontId="7" fillId="0" borderId="1" xfId="0" quotePrefix="1" applyNumberFormat="1" applyFont="1" applyBorder="1" applyAlignment="1">
      <alignment horizontal="left" wrapText="1"/>
    </xf>
    <xf numFmtId="175" fontId="7" fillId="0" borderId="1" xfId="2" applyNumberFormat="1" applyFont="1" applyBorder="1" applyAlignment="1">
      <alignment horizontal="left" wrapText="1"/>
    </xf>
    <xf numFmtId="3" fontId="7" fillId="0" borderId="1" xfId="2" applyNumberFormat="1" applyFont="1" applyBorder="1" applyAlignment="1">
      <alignment horizontal="left" wrapText="1"/>
    </xf>
    <xf numFmtId="3" fontId="7" fillId="0" borderId="1" xfId="0" applyNumberFormat="1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3" fontId="7" fillId="0" borderId="1" xfId="0" applyNumberFormat="1" applyFont="1" applyBorder="1" applyAlignment="1">
      <alignment horizontal="left"/>
    </xf>
    <xf numFmtId="175" fontId="7" fillId="0" borderId="1" xfId="2" quotePrefix="1" applyNumberFormat="1" applyFont="1" applyBorder="1" applyAlignment="1">
      <alignment horizontal="left" wrapText="1"/>
    </xf>
    <xf numFmtId="3" fontId="10" fillId="0" borderId="0" xfId="2" applyNumberFormat="1" applyFont="1" applyBorder="1" applyAlignment="1">
      <alignment horizontal="center"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175" fontId="7" fillId="0" borderId="3" xfId="0" applyNumberFormat="1" applyFont="1" applyBorder="1"/>
    <xf numFmtId="3" fontId="7" fillId="0" borderId="1" xfId="2" quotePrefix="1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3" fontId="7" fillId="0" borderId="7" xfId="0" applyNumberFormat="1" applyFont="1" applyBorder="1" applyAlignment="1">
      <alignment horizontal="left"/>
    </xf>
    <xf numFmtId="3" fontId="7" fillId="0" borderId="7" xfId="2" applyNumberFormat="1" applyFont="1" applyBorder="1" applyAlignment="1">
      <alignment horizontal="left" vertical="center" wrapText="1"/>
    </xf>
    <xf numFmtId="14" fontId="8" fillId="0" borderId="1" xfId="5" applyNumberFormat="1" applyFont="1" applyFill="1" applyBorder="1"/>
    <xf numFmtId="3" fontId="8" fillId="0" borderId="1" xfId="5" applyFont="1" applyFill="1" applyBorder="1"/>
    <xf numFmtId="3" fontId="8" fillId="0" borderId="1" xfId="5" quotePrefix="1" applyFont="1" applyFill="1" applyBorder="1"/>
    <xf numFmtId="175" fontId="7" fillId="0" borderId="0" xfId="2" quotePrefix="1" applyNumberFormat="1" applyFont="1"/>
    <xf numFmtId="175" fontId="7" fillId="0" borderId="0" xfId="0" applyNumberFormat="1" applyFont="1"/>
    <xf numFmtId="3" fontId="8" fillId="0" borderId="1" xfId="5" applyFont="1" applyFill="1" applyBorder="1" applyAlignment="1">
      <alignment wrapText="1"/>
    </xf>
    <xf numFmtId="3" fontId="7" fillId="0" borderId="1" xfId="5" applyFont="1" applyFill="1" applyBorder="1"/>
    <xf numFmtId="3" fontId="7" fillId="0" borderId="1" xfId="5" applyFont="1" applyFill="1" applyBorder="1" applyAlignment="1">
      <alignment wrapText="1"/>
    </xf>
    <xf numFmtId="49" fontId="7" fillId="0" borderId="1" xfId="5" applyNumberFormat="1" applyFont="1" applyFill="1" applyBorder="1"/>
    <xf numFmtId="0" fontId="14" fillId="0" borderId="0" xfId="0" applyFont="1"/>
    <xf numFmtId="0" fontId="15" fillId="0" borderId="0" xfId="0" applyFont="1"/>
    <xf numFmtId="175" fontId="14" fillId="0" borderId="0" xfId="2" applyNumberFormat="1" applyFont="1"/>
    <xf numFmtId="0" fontId="17" fillId="0" borderId="0" xfId="0" applyFont="1"/>
    <xf numFmtId="0" fontId="17" fillId="0" borderId="0" xfId="0" applyFont="1" applyBorder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3" fontId="21" fillId="0" borderId="1" xfId="8" applyNumberFormat="1" applyFont="1" applyBorder="1" applyAlignment="1">
      <alignment vertical="center"/>
    </xf>
    <xf numFmtId="0" fontId="20" fillId="0" borderId="1" xfId="0" applyFont="1" applyBorder="1" applyAlignment="1">
      <alignment horizontal="center"/>
    </xf>
    <xf numFmtId="175" fontId="19" fillId="0" borderId="1" xfId="2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175" fontId="19" fillId="0" borderId="0" xfId="2" applyNumberFormat="1" applyFont="1"/>
    <xf numFmtId="175" fontId="7" fillId="0" borderId="0" xfId="2" applyNumberFormat="1" applyFont="1" applyAlignment="1"/>
    <xf numFmtId="3" fontId="7" fillId="0" borderId="4" xfId="5" quotePrefix="1" applyFont="1" applyFill="1" applyBorder="1"/>
    <xf numFmtId="0" fontId="7" fillId="0" borderId="5" xfId="0" quotePrefix="1" applyFont="1" applyBorder="1"/>
    <xf numFmtId="0" fontId="7" fillId="0" borderId="1" xfId="0" quotePrefix="1" applyFont="1" applyBorder="1"/>
    <xf numFmtId="3" fontId="7" fillId="0" borderId="1" xfId="5" quotePrefix="1" applyFont="1" applyFill="1" applyBorder="1"/>
    <xf numFmtId="175" fontId="17" fillId="0" borderId="0" xfId="2" applyNumberFormat="1" applyFont="1"/>
    <xf numFmtId="175" fontId="17" fillId="0" borderId="0" xfId="2" applyNumberFormat="1" applyFont="1" applyBorder="1"/>
    <xf numFmtId="175" fontId="19" fillId="0" borderId="0" xfId="2" applyNumberFormat="1" applyFont="1" applyAlignment="1">
      <alignment horizontal="center" vertical="center" wrapText="1"/>
    </xf>
    <xf numFmtId="175" fontId="19" fillId="0" borderId="0" xfId="2" applyNumberFormat="1" applyFont="1" applyAlignment="1">
      <alignment vertical="center"/>
    </xf>
    <xf numFmtId="175" fontId="18" fillId="0" borderId="0" xfId="2" applyNumberFormat="1" applyFont="1" applyAlignment="1">
      <alignment vertic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5" fontId="18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75" fontId="19" fillId="0" borderId="1" xfId="0" applyNumberFormat="1" applyFont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14" fontId="8" fillId="0" borderId="1" xfId="5" applyNumberFormat="1" applyFont="1" applyFill="1" applyBorder="1" applyAlignment="1"/>
    <xf numFmtId="175" fontId="6" fillId="0" borderId="0" xfId="2" applyNumberFormat="1" applyFont="1" applyBorder="1"/>
    <xf numFmtId="0" fontId="19" fillId="0" borderId="0" xfId="0" applyFont="1" applyBorder="1" applyAlignment="1">
      <alignment horizontal="center"/>
    </xf>
    <xf numFmtId="175" fontId="19" fillId="0" borderId="0" xfId="2" applyNumberFormat="1" applyFont="1" applyBorder="1" applyAlignment="1">
      <alignment horizontal="center"/>
    </xf>
    <xf numFmtId="175" fontId="19" fillId="0" borderId="1" xfId="2" applyNumberFormat="1" applyFont="1" applyBorder="1" applyAlignment="1">
      <alignment horizontal="center"/>
    </xf>
    <xf numFmtId="0" fontId="19" fillId="0" borderId="1" xfId="0" applyFont="1" applyBorder="1"/>
    <xf numFmtId="175" fontId="19" fillId="0" borderId="1" xfId="2" applyNumberFormat="1" applyFont="1" applyBorder="1"/>
    <xf numFmtId="3" fontId="19" fillId="0" borderId="1" xfId="5" applyFont="1" applyBorder="1" applyAlignment="1">
      <alignment horizontal="left"/>
    </xf>
    <xf numFmtId="175" fontId="8" fillId="0" borderId="3" xfId="2" applyNumberFormat="1" applyFont="1" applyFill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wrapText="1"/>
    </xf>
    <xf numFmtId="175" fontId="7" fillId="0" borderId="8" xfId="0" applyNumberFormat="1" applyFont="1" applyBorder="1"/>
    <xf numFmtId="175" fontId="7" fillId="0" borderId="8" xfId="2" applyNumberFormat="1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wrapText="1"/>
    </xf>
    <xf numFmtId="3" fontId="10" fillId="0" borderId="1" xfId="0" applyNumberFormat="1" applyFont="1" applyBorder="1"/>
    <xf numFmtId="49" fontId="7" fillId="0" borderId="3" xfId="5" quotePrefix="1" applyNumberFormat="1" applyFont="1" applyFill="1" applyBorder="1"/>
    <xf numFmtId="175" fontId="19" fillId="0" borderId="0" xfId="2" applyNumberFormat="1" applyFont="1" applyBorder="1"/>
    <xf numFmtId="49" fontId="7" fillId="0" borderId="1" xfId="5" quotePrefix="1" applyNumberFormat="1" applyFont="1" applyFill="1" applyBorder="1"/>
    <xf numFmtId="3" fontId="7" fillId="0" borderId="0" xfId="0" applyNumberFormat="1" applyFont="1"/>
    <xf numFmtId="175" fontId="7" fillId="0" borderId="7" xfId="2" applyNumberFormat="1" applyFont="1" applyBorder="1" applyAlignment="1">
      <alignment horizontal="left" vertical="center" wrapText="1"/>
    </xf>
    <xf numFmtId="175" fontId="7" fillId="0" borderId="4" xfId="2" applyNumberFormat="1" applyFont="1" applyBorder="1"/>
    <xf numFmtId="175" fontId="18" fillId="0" borderId="1" xfId="2" applyNumberFormat="1" applyFont="1" applyBorder="1" applyAlignment="1">
      <alignment vertical="center"/>
    </xf>
    <xf numFmtId="175" fontId="13" fillId="0" borderId="0" xfId="2" applyNumberFormat="1" applyFont="1" applyAlignment="1">
      <alignment horizontal="center"/>
    </xf>
    <xf numFmtId="175" fontId="10" fillId="0" borderId="0" xfId="2" applyNumberFormat="1" applyFont="1" applyBorder="1" applyAlignment="1">
      <alignment horizontal="center" vertical="center" wrapText="1"/>
    </xf>
    <xf numFmtId="175" fontId="7" fillId="0" borderId="1" xfId="2" quotePrefix="1" applyNumberFormat="1" applyFont="1" applyBorder="1"/>
    <xf numFmtId="175" fontId="7" fillId="0" borderId="1" xfId="2" applyNumberFormat="1" applyFont="1" applyBorder="1"/>
    <xf numFmtId="175" fontId="7" fillId="0" borderId="3" xfId="2" applyNumberFormat="1" applyFont="1" applyFill="1" applyBorder="1"/>
    <xf numFmtId="175" fontId="10" fillId="0" borderId="0" xfId="2" applyNumberFormat="1" applyFont="1" applyAlignment="1">
      <alignment horizontal="center"/>
    </xf>
    <xf numFmtId="175" fontId="7" fillId="0" borderId="0" xfId="2" applyNumberFormat="1" applyFont="1" applyAlignment="1">
      <alignment horizontal="center"/>
    </xf>
    <xf numFmtId="0" fontId="22" fillId="0" borderId="0" xfId="0" applyFont="1" applyFill="1"/>
    <xf numFmtId="175" fontId="22" fillId="0" borderId="0" xfId="2" applyNumberFormat="1" applyFont="1"/>
    <xf numFmtId="175" fontId="23" fillId="0" borderId="0" xfId="2" applyNumberFormat="1" applyFont="1" applyAlignment="1">
      <alignment vertical="center" wrapText="1"/>
    </xf>
    <xf numFmtId="0" fontId="22" fillId="0" borderId="0" xfId="0" applyFont="1"/>
    <xf numFmtId="175" fontId="22" fillId="0" borderId="0" xfId="2" applyNumberFormat="1" applyFont="1" applyAlignment="1">
      <alignment vertical="center" wrapText="1"/>
    </xf>
    <xf numFmtId="0" fontId="22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175" fontId="23" fillId="0" borderId="1" xfId="2" applyNumberFormat="1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175" fontId="23" fillId="0" borderId="1" xfId="2" applyNumberFormat="1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175" fontId="23" fillId="0" borderId="5" xfId="2" applyNumberFormat="1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/>
    </xf>
    <xf numFmtId="175" fontId="22" fillId="0" borderId="3" xfId="2" applyNumberFormat="1" applyFont="1" applyBorder="1" applyAlignment="1">
      <alignment horizontal="center"/>
    </xf>
    <xf numFmtId="175" fontId="22" fillId="0" borderId="3" xfId="2" applyNumberFormat="1" applyFont="1" applyBorder="1"/>
    <xf numFmtId="175" fontId="22" fillId="0" borderId="3" xfId="2" applyNumberFormat="1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3" fontId="22" fillId="0" borderId="3" xfId="5" applyFont="1" applyBorder="1" applyAlignment="1">
      <alignment horizontal="left"/>
    </xf>
    <xf numFmtId="3" fontId="25" fillId="0" borderId="9" xfId="8" applyNumberFormat="1" applyFont="1" applyBorder="1" applyAlignment="1">
      <alignment horizontal="left" vertical="center"/>
    </xf>
    <xf numFmtId="175" fontId="22" fillId="0" borderId="9" xfId="2" applyNumberFormat="1" applyFont="1" applyBorder="1" applyAlignment="1">
      <alignment horizontal="center"/>
    </xf>
    <xf numFmtId="175" fontId="25" fillId="0" borderId="9" xfId="2" applyNumberFormat="1" applyFont="1" applyBorder="1" applyAlignment="1">
      <alignment vertical="center"/>
    </xf>
    <xf numFmtId="175" fontId="22" fillId="0" borderId="9" xfId="2" applyNumberFormat="1" applyFont="1" applyBorder="1" applyAlignment="1">
      <alignment horizontal="left" vertical="center" wrapText="1"/>
    </xf>
    <xf numFmtId="3" fontId="26" fillId="0" borderId="10" xfId="8" applyNumberFormat="1" applyFont="1" applyBorder="1" applyAlignment="1">
      <alignment horizontal="left" vertical="center"/>
    </xf>
    <xf numFmtId="3" fontId="26" fillId="0" borderId="3" xfId="8" applyNumberFormat="1" applyFont="1" applyBorder="1" applyAlignment="1">
      <alignment horizontal="left" vertical="center"/>
    </xf>
    <xf numFmtId="3" fontId="26" fillId="0" borderId="8" xfId="8" applyNumberFormat="1" applyFont="1" applyBorder="1" applyAlignment="1">
      <alignment horizontal="left" vertical="center"/>
    </xf>
    <xf numFmtId="175" fontId="22" fillId="0" borderId="8" xfId="2" applyNumberFormat="1" applyFont="1" applyBorder="1" applyAlignment="1">
      <alignment horizontal="left" vertical="center" wrapText="1"/>
    </xf>
    <xf numFmtId="3" fontId="26" fillId="0" borderId="1" xfId="8" applyNumberFormat="1" applyFont="1" applyBorder="1" applyAlignment="1">
      <alignment vertical="center"/>
    </xf>
    <xf numFmtId="3" fontId="23" fillId="0" borderId="1" xfId="2" applyNumberFormat="1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75" fontId="22" fillId="0" borderId="0" xfId="2" applyNumberFormat="1" applyFont="1" applyAlignment="1">
      <alignment horizontal="left"/>
    </xf>
    <xf numFmtId="3" fontId="21" fillId="0" borderId="0" xfId="8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5" fontId="7" fillId="0" borderId="0" xfId="2" quotePrefix="1" applyNumberFormat="1" applyFont="1" applyAlignment="1"/>
    <xf numFmtId="175" fontId="19" fillId="0" borderId="0" xfId="2" applyNumberFormat="1" applyFont="1" applyAlignment="1">
      <alignment horizontal="center"/>
    </xf>
    <xf numFmtId="175" fontId="22" fillId="0" borderId="8" xfId="2" applyNumberFormat="1" applyFont="1" applyBorder="1" applyAlignment="1">
      <alignment horizontal="center"/>
    </xf>
    <xf numFmtId="3" fontId="25" fillId="0" borderId="8" xfId="8" applyNumberFormat="1" applyFont="1" applyBorder="1" applyAlignment="1">
      <alignment horizontal="left" vertical="center"/>
    </xf>
    <xf numFmtId="175" fontId="25" fillId="0" borderId="8" xfId="2" applyNumberFormat="1" applyFont="1" applyBorder="1" applyAlignment="1">
      <alignment vertical="center"/>
    </xf>
    <xf numFmtId="175" fontId="23" fillId="0" borderId="10" xfId="2" applyNumberFormat="1" applyFont="1" applyBorder="1" applyAlignment="1">
      <alignment horizontal="left" vertical="center" wrapText="1"/>
    </xf>
    <xf numFmtId="175" fontId="18" fillId="0" borderId="0" xfId="0" applyNumberFormat="1" applyFont="1" applyAlignment="1">
      <alignment vertical="center"/>
    </xf>
    <xf numFmtId="0" fontId="29" fillId="0" borderId="0" xfId="0" applyFont="1"/>
    <xf numFmtId="49" fontId="7" fillId="0" borderId="5" xfId="5" quotePrefix="1" applyNumberFormat="1" applyFont="1" applyFill="1" applyBorder="1"/>
    <xf numFmtId="14" fontId="7" fillId="0" borderId="5" xfId="5" applyNumberFormat="1" applyFont="1" applyFill="1" applyBorder="1"/>
    <xf numFmtId="3" fontId="7" fillId="0" borderId="5" xfId="5" applyFont="1" applyFill="1" applyBorder="1" applyAlignment="1">
      <alignment wrapText="1"/>
    </xf>
    <xf numFmtId="3" fontId="7" fillId="0" borderId="5" xfId="5" applyFont="1" applyFill="1" applyBorder="1"/>
    <xf numFmtId="175" fontId="7" fillId="0" borderId="5" xfId="2" applyNumberFormat="1" applyFont="1" applyFill="1" applyBorder="1"/>
    <xf numFmtId="175" fontId="7" fillId="0" borderId="5" xfId="2" applyNumberFormat="1" applyFont="1" applyBorder="1"/>
    <xf numFmtId="0" fontId="29" fillId="0" borderId="1" xfId="0" applyFont="1" applyBorder="1" applyAlignment="1">
      <alignment horizontal="center" vertical="center" wrapText="1"/>
    </xf>
    <xf numFmtId="175" fontId="29" fillId="0" borderId="1" xfId="2" applyNumberFormat="1" applyFont="1" applyBorder="1" applyAlignment="1">
      <alignment horizontal="center" vertical="center" wrapText="1"/>
    </xf>
    <xf numFmtId="0" fontId="19" fillId="0" borderId="11" xfId="0" applyFont="1" applyBorder="1"/>
    <xf numFmtId="3" fontId="19" fillId="0" borderId="11" xfId="5" applyFont="1" applyBorder="1" applyAlignment="1">
      <alignment horizontal="left"/>
    </xf>
    <xf numFmtId="3" fontId="21" fillId="0" borderId="11" xfId="8" applyNumberFormat="1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/>
    <xf numFmtId="3" fontId="19" fillId="0" borderId="12" xfId="5" applyFont="1" applyBorder="1" applyAlignment="1">
      <alignment horizontal="left"/>
    </xf>
    <xf numFmtId="3" fontId="21" fillId="0" borderId="12" xfId="8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175" fontId="19" fillId="0" borderId="0" xfId="0" applyNumberFormat="1" applyFont="1" applyBorder="1" applyAlignment="1">
      <alignment vertical="center"/>
    </xf>
    <xf numFmtId="175" fontId="22" fillId="0" borderId="7" xfId="2" applyNumberFormat="1" applyFont="1" applyBorder="1" applyAlignment="1">
      <alignment horizontal="center"/>
    </xf>
    <xf numFmtId="175" fontId="25" fillId="0" borderId="7" xfId="2" applyNumberFormat="1" applyFont="1" applyBorder="1" applyAlignment="1">
      <alignment vertical="center"/>
    </xf>
    <xf numFmtId="175" fontId="22" fillId="0" borderId="7" xfId="2" applyNumberFormat="1" applyFont="1" applyBorder="1" applyAlignment="1">
      <alignment horizontal="left" vertical="center" wrapText="1"/>
    </xf>
    <xf numFmtId="3" fontId="25" fillId="0" borderId="3" xfId="8" applyNumberFormat="1" applyFont="1" applyBorder="1" applyAlignment="1">
      <alignment horizontal="left" vertical="center"/>
    </xf>
    <xf numFmtId="175" fontId="25" fillId="0" borderId="3" xfId="2" applyNumberFormat="1" applyFont="1" applyBorder="1" applyAlignment="1">
      <alignment vertical="center"/>
    </xf>
    <xf numFmtId="175" fontId="30" fillId="0" borderId="1" xfId="2" applyNumberFormat="1" applyFont="1" applyBorder="1" applyAlignment="1">
      <alignment horizontal="center"/>
    </xf>
    <xf numFmtId="0" fontId="23" fillId="0" borderId="5" xfId="0" applyFont="1" applyBorder="1" applyAlignment="1">
      <alignment horizontal="center" vertical="center" wrapText="1"/>
    </xf>
    <xf numFmtId="3" fontId="26" fillId="0" borderId="10" xfId="8" applyNumberFormat="1" applyFont="1" applyBorder="1" applyAlignment="1">
      <alignment horizontal="center" vertical="center"/>
    </xf>
    <xf numFmtId="3" fontId="26" fillId="0" borderId="3" xfId="8" applyNumberFormat="1" applyFont="1" applyBorder="1" applyAlignment="1">
      <alignment horizontal="center" vertical="center"/>
    </xf>
    <xf numFmtId="3" fontId="26" fillId="0" borderId="8" xfId="8" applyNumberFormat="1" applyFont="1" applyBorder="1" applyAlignment="1">
      <alignment horizontal="center" vertical="center"/>
    </xf>
    <xf numFmtId="3" fontId="26" fillId="0" borderId="1" xfId="8" applyNumberFormat="1" applyFont="1" applyBorder="1" applyAlignment="1">
      <alignment horizontal="center" vertical="center"/>
    </xf>
    <xf numFmtId="0" fontId="22" fillId="0" borderId="13" xfId="0" applyFont="1" applyBorder="1" applyAlignment="1">
      <alignment vertical="center" wrapText="1"/>
    </xf>
    <xf numFmtId="175" fontId="21" fillId="0" borderId="1" xfId="2" applyNumberFormat="1" applyFont="1" applyBorder="1" applyAlignment="1">
      <alignment vertical="center"/>
    </xf>
    <xf numFmtId="175" fontId="22" fillId="0" borderId="13" xfId="0" applyNumberFormat="1" applyFont="1" applyBorder="1" applyAlignment="1">
      <alignment vertical="center" wrapText="1"/>
    </xf>
    <xf numFmtId="0" fontId="7" fillId="0" borderId="0" xfId="0" quotePrefix="1" applyFont="1"/>
    <xf numFmtId="43" fontId="19" fillId="0" borderId="0" xfId="2" applyFont="1"/>
    <xf numFmtId="175" fontId="18" fillId="0" borderId="0" xfId="0" applyNumberFormat="1" applyFont="1" applyBorder="1" applyAlignment="1">
      <alignment vertical="center"/>
    </xf>
    <xf numFmtId="175" fontId="19" fillId="3" borderId="1" xfId="2" applyNumberFormat="1" applyFont="1" applyFill="1" applyBorder="1"/>
    <xf numFmtId="3" fontId="21" fillId="3" borderId="1" xfId="8" applyNumberFormat="1" applyFont="1" applyFill="1" applyBorder="1" applyAlignment="1">
      <alignment vertical="center"/>
    </xf>
    <xf numFmtId="175" fontId="19" fillId="4" borderId="1" xfId="2" applyNumberFormat="1" applyFont="1" applyFill="1" applyBorder="1"/>
    <xf numFmtId="3" fontId="21" fillId="4" borderId="1" xfId="8" applyNumberFormat="1" applyFont="1" applyFill="1" applyBorder="1" applyAlignment="1">
      <alignment vertical="center"/>
    </xf>
    <xf numFmtId="175" fontId="19" fillId="0" borderId="1" xfId="2" applyNumberFormat="1" applyFont="1" applyFill="1" applyBorder="1" applyAlignment="1">
      <alignment vertical="center"/>
    </xf>
    <xf numFmtId="175" fontId="19" fillId="5" borderId="1" xfId="2" applyNumberFormat="1" applyFont="1" applyFill="1" applyBorder="1"/>
    <xf numFmtId="3" fontId="7" fillId="0" borderId="0" xfId="0" applyNumberFormat="1" applyFont="1" applyBorder="1"/>
    <xf numFmtId="0" fontId="7" fillId="0" borderId="5" xfId="0" applyFont="1" applyBorder="1" applyAlignment="1">
      <alignment horizontal="center" vertical="center" wrapText="1"/>
    </xf>
    <xf numFmtId="49" fontId="7" fillId="0" borderId="3" xfId="5" quotePrefix="1" applyNumberFormat="1" applyFont="1" applyFill="1" applyBorder="1" applyAlignment="1">
      <alignment vertical="center" wrapText="1"/>
    </xf>
    <xf numFmtId="14" fontId="7" fillId="0" borderId="3" xfId="5" applyNumberFormat="1" applyFont="1" applyFill="1" applyBorder="1" applyAlignment="1">
      <alignment vertical="center" wrapText="1"/>
    </xf>
    <xf numFmtId="3" fontId="7" fillId="0" borderId="3" xfId="5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175" fontId="8" fillId="0" borderId="3" xfId="2" applyNumberFormat="1" applyFont="1" applyFill="1" applyBorder="1" applyAlignment="1">
      <alignment vertical="center" wrapText="1"/>
    </xf>
    <xf numFmtId="175" fontId="7" fillId="0" borderId="3" xfId="0" applyNumberFormat="1" applyFont="1" applyBorder="1" applyAlignment="1">
      <alignment vertical="center" wrapText="1"/>
    </xf>
    <xf numFmtId="175" fontId="7" fillId="0" borderId="3" xfId="2" applyNumberFormat="1" applyFont="1" applyBorder="1" applyAlignment="1">
      <alignment vertical="center" wrapText="1"/>
    </xf>
    <xf numFmtId="0" fontId="32" fillId="0" borderId="0" xfId="7" applyFont="1" applyAlignment="1">
      <alignment horizontal="left" vertical="center"/>
    </xf>
    <xf numFmtId="0" fontId="32" fillId="0" borderId="0" xfId="6" applyFont="1" applyAlignment="1">
      <alignment horizontal="center" vertical="center"/>
    </xf>
    <xf numFmtId="0" fontId="32" fillId="0" borderId="0" xfId="6" applyFont="1" applyAlignment="1">
      <alignment vertical="center" wrapText="1"/>
    </xf>
    <xf numFmtId="0" fontId="32" fillId="0" borderId="0" xfId="6" applyFont="1" applyAlignment="1">
      <alignment vertical="center"/>
    </xf>
    <xf numFmtId="175" fontId="32" fillId="0" borderId="0" xfId="7" applyNumberFormat="1" applyFont="1" applyAlignment="1">
      <alignment vertical="center" wrapText="1"/>
    </xf>
    <xf numFmtId="0" fontId="7" fillId="0" borderId="1" xfId="6" applyFont="1" applyBorder="1" applyAlignment="1">
      <alignment horizontal="center" vertical="center" wrapText="1"/>
    </xf>
    <xf numFmtId="0" fontId="7" fillId="0" borderId="0" xfId="6" applyFont="1" applyAlignment="1">
      <alignment vertical="center"/>
    </xf>
    <xf numFmtId="0" fontId="7" fillId="0" borderId="1" xfId="6" applyFont="1" applyBorder="1" applyAlignment="1">
      <alignment horizontal="center" vertical="center"/>
    </xf>
    <xf numFmtId="0" fontId="7" fillId="0" borderId="11" xfId="6" applyFont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14" fontId="7" fillId="0" borderId="4" xfId="6" applyNumberFormat="1" applyFont="1" applyBorder="1" applyAlignment="1">
      <alignment horizontal="center" vertical="center"/>
    </xf>
    <xf numFmtId="0" fontId="7" fillId="0" borderId="4" xfId="6" applyFont="1" applyBorder="1" applyAlignment="1">
      <alignment horizontal="center" vertical="center"/>
    </xf>
    <xf numFmtId="0" fontId="7" fillId="0" borderId="4" xfId="6" quotePrefix="1" applyFont="1" applyBorder="1" applyAlignment="1">
      <alignment vertical="center" wrapText="1"/>
    </xf>
    <xf numFmtId="175" fontId="7" fillId="0" borderId="3" xfId="7" applyNumberFormat="1" applyFont="1" applyBorder="1" applyAlignment="1">
      <alignment vertical="center"/>
    </xf>
    <xf numFmtId="14" fontId="7" fillId="0" borderId="3" xfId="6" applyNumberFormat="1" applyFont="1" applyBorder="1" applyAlignment="1">
      <alignment horizontal="center" vertical="center"/>
    </xf>
    <xf numFmtId="0" fontId="7" fillId="0" borderId="3" xfId="6" applyFont="1" applyBorder="1" applyAlignment="1">
      <alignment horizontal="center" vertical="center"/>
    </xf>
    <xf numFmtId="0" fontId="7" fillId="0" borderId="3" xfId="6" applyFont="1" applyBorder="1" applyAlignment="1">
      <alignment vertical="center" wrapText="1"/>
    </xf>
    <xf numFmtId="0" fontId="7" fillId="0" borderId="3" xfId="6" quotePrefix="1" applyFont="1" applyBorder="1" applyAlignment="1">
      <alignment horizontal="center" vertical="center"/>
    </xf>
    <xf numFmtId="175" fontId="7" fillId="0" borderId="3" xfId="3" applyNumberFormat="1" applyFont="1" applyBorder="1" applyAlignment="1">
      <alignment horizontal="center" vertical="center"/>
    </xf>
    <xf numFmtId="0" fontId="7" fillId="0" borderId="3" xfId="6" quotePrefix="1" applyFont="1" applyBorder="1" applyAlignment="1">
      <alignment vertical="center" wrapText="1"/>
    </xf>
    <xf numFmtId="175" fontId="7" fillId="0" borderId="3" xfId="7" applyNumberFormat="1" applyFont="1" applyBorder="1" applyAlignment="1">
      <alignment horizontal="center" vertical="center"/>
    </xf>
    <xf numFmtId="0" fontId="7" fillId="0" borderId="3" xfId="6" applyFont="1" applyBorder="1" applyAlignment="1">
      <alignment vertical="center"/>
    </xf>
    <xf numFmtId="0" fontId="7" fillId="0" borderId="3" xfId="6" quotePrefix="1" applyFont="1" applyBorder="1" applyAlignment="1">
      <alignment vertical="center"/>
    </xf>
    <xf numFmtId="14" fontId="7" fillId="0" borderId="9" xfId="6" applyNumberFormat="1" applyFont="1" applyBorder="1" applyAlignment="1">
      <alignment horizontal="center" vertical="center"/>
    </xf>
    <xf numFmtId="0" fontId="7" fillId="0" borderId="9" xfId="6" applyFont="1" applyBorder="1" applyAlignment="1">
      <alignment horizontal="center" vertical="center"/>
    </xf>
    <xf numFmtId="0" fontId="7" fillId="0" borderId="9" xfId="6" quotePrefix="1" applyFont="1" applyBorder="1" applyAlignment="1">
      <alignment vertical="center"/>
    </xf>
    <xf numFmtId="175" fontId="7" fillId="0" borderId="9" xfId="7" applyNumberFormat="1" applyFont="1" applyBorder="1" applyAlignment="1">
      <alignment horizontal="center" vertical="center"/>
    </xf>
    <xf numFmtId="175" fontId="7" fillId="0" borderId="9" xfId="3" applyNumberFormat="1" applyFont="1" applyBorder="1" applyAlignment="1">
      <alignment horizontal="center" vertical="center"/>
    </xf>
    <xf numFmtId="0" fontId="7" fillId="0" borderId="0" xfId="6" quotePrefix="1" applyFont="1" applyAlignment="1">
      <alignment horizontal="left" vertical="center"/>
    </xf>
    <xf numFmtId="175" fontId="32" fillId="0" borderId="0" xfId="6" applyNumberFormat="1" applyFont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75" fontId="7" fillId="0" borderId="0" xfId="2" applyNumberFormat="1" applyFont="1" applyAlignment="1">
      <alignment horizontal="center"/>
    </xf>
    <xf numFmtId="0" fontId="12" fillId="0" borderId="0" xfId="9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75" fontId="10" fillId="0" borderId="6" xfId="2" applyNumberFormat="1" applyFont="1" applyBorder="1" applyAlignment="1">
      <alignment horizontal="center" vertical="center" wrapText="1"/>
    </xf>
    <xf numFmtId="175" fontId="10" fillId="0" borderId="7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75" fontId="10" fillId="0" borderId="0" xfId="2" applyNumberFormat="1" applyFont="1" applyAlignment="1">
      <alignment horizontal="center"/>
    </xf>
    <xf numFmtId="0" fontId="7" fillId="0" borderId="0" xfId="0" applyFont="1" applyAlignment="1">
      <alignment vertical="center" wrapText="1"/>
    </xf>
    <xf numFmtId="175" fontId="11" fillId="0" borderId="0" xfId="2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5" xfId="0" applyFont="1" applyBorder="1" applyAlignment="1"/>
    <xf numFmtId="175" fontId="10" fillId="0" borderId="1" xfId="2" applyNumberFormat="1" applyFont="1" applyBorder="1" applyAlignment="1">
      <alignment horizontal="center" vertical="center" wrapText="1"/>
    </xf>
    <xf numFmtId="175" fontId="10" fillId="0" borderId="16" xfId="2" applyNumberFormat="1" applyFont="1" applyBorder="1" applyAlignment="1">
      <alignment horizontal="center" vertical="center" wrapText="1"/>
    </xf>
    <xf numFmtId="175" fontId="10" fillId="0" borderId="13" xfId="2" applyNumberFormat="1" applyFont="1" applyBorder="1" applyAlignment="1">
      <alignment horizontal="center" vertical="center" wrapText="1"/>
    </xf>
    <xf numFmtId="175" fontId="10" fillId="0" borderId="17" xfId="2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Alignment="1"/>
    <xf numFmtId="0" fontId="13" fillId="0" borderId="0" xfId="0" applyFont="1" applyAlignment="1">
      <alignment horizont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75" fontId="10" fillId="0" borderId="12" xfId="2" applyNumberFormat="1" applyFont="1" applyBorder="1" applyAlignment="1">
      <alignment horizontal="center" vertical="center" wrapText="1"/>
    </xf>
    <xf numFmtId="175" fontId="10" fillId="0" borderId="14" xfId="2" applyNumberFormat="1" applyFont="1" applyBorder="1" applyAlignment="1">
      <alignment horizontal="center" vertical="center" wrapText="1"/>
    </xf>
    <xf numFmtId="175" fontId="10" fillId="0" borderId="11" xfId="2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8" fillId="0" borderId="0" xfId="0" applyFont="1" applyAlignment="1">
      <alignment vertical="center" wrapText="1"/>
    </xf>
    <xf numFmtId="175" fontId="19" fillId="0" borderId="0" xfId="2" applyNumberFormat="1" applyFont="1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3" fontId="21" fillId="0" borderId="0" xfId="8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left" vertical="center" wrapText="1"/>
    </xf>
    <xf numFmtId="175" fontId="27" fillId="0" borderId="0" xfId="2" applyNumberFormat="1" applyFont="1" applyAlignment="1">
      <alignment horizontal="center"/>
    </xf>
    <xf numFmtId="175" fontId="23" fillId="0" borderId="0" xfId="2" applyNumberFormat="1" applyFont="1" applyAlignment="1">
      <alignment horizontal="center"/>
    </xf>
    <xf numFmtId="175" fontId="22" fillId="0" borderId="0" xfId="2" applyNumberFormat="1" applyFont="1" applyAlignment="1">
      <alignment horizontal="center"/>
    </xf>
    <xf numFmtId="175" fontId="23" fillId="0" borderId="0" xfId="2" applyNumberFormat="1" applyFont="1" applyAlignment="1">
      <alignment horizontal="center" vertical="center" wrapText="1"/>
    </xf>
    <xf numFmtId="175" fontId="22" fillId="0" borderId="0" xfId="2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15" xfId="0" applyFont="1" applyBorder="1" applyAlignment="1">
      <alignment horizontal="left"/>
    </xf>
    <xf numFmtId="175" fontId="7" fillId="0" borderId="0" xfId="2" applyNumberFormat="1" applyFont="1" applyAlignment="1">
      <alignment horizontal="left"/>
    </xf>
    <xf numFmtId="0" fontId="7" fillId="0" borderId="0" xfId="6" applyFont="1" applyAlignment="1">
      <alignment horizontal="center" vertical="center"/>
    </xf>
    <xf numFmtId="0" fontId="7" fillId="0" borderId="6" xfId="6" applyFont="1" applyBorder="1" applyAlignment="1">
      <alignment horizontal="center" vertical="center" wrapText="1" shrinkToFit="1"/>
    </xf>
    <xf numFmtId="0" fontId="7" fillId="0" borderId="7" xfId="6" applyFont="1" applyBorder="1" applyAlignment="1">
      <alignment horizontal="center" vertical="center" wrapText="1" shrinkToFit="1"/>
    </xf>
    <xf numFmtId="0" fontId="32" fillId="0" borderId="15" xfId="6" applyFont="1" applyBorder="1" applyAlignment="1">
      <alignment horizontal="center" vertical="center"/>
    </xf>
    <xf numFmtId="0" fontId="32" fillId="0" borderId="15" xfId="6" applyFont="1" applyBorder="1" applyAlignment="1">
      <alignment horizontal="right" vertical="center"/>
    </xf>
    <xf numFmtId="0" fontId="7" fillId="0" borderId="1" xfId="6" applyFont="1" applyBorder="1" applyAlignment="1">
      <alignment horizontal="center" vertical="center" wrapText="1"/>
    </xf>
    <xf numFmtId="0" fontId="7" fillId="0" borderId="16" xfId="6" applyFont="1" applyBorder="1" applyAlignment="1">
      <alignment horizontal="center" vertical="center" wrapText="1"/>
    </xf>
    <xf numFmtId="0" fontId="31" fillId="0" borderId="13" xfId="6" applyFont="1" applyBorder="1" applyAlignment="1">
      <alignment horizontal="center" vertical="center" wrapText="1"/>
    </xf>
    <xf numFmtId="0" fontId="31" fillId="0" borderId="17" xfId="6" applyFont="1" applyBorder="1" applyAlignment="1">
      <alignment horizontal="center" vertical="center" wrapText="1"/>
    </xf>
    <xf numFmtId="175" fontId="33" fillId="0" borderId="0" xfId="7" applyNumberFormat="1" applyFont="1" applyAlignment="1">
      <alignment horizontal="center" vertical="center" wrapText="1"/>
    </xf>
    <xf numFmtId="175" fontId="32" fillId="0" borderId="0" xfId="7" applyNumberFormat="1" applyFont="1" applyAlignment="1">
      <alignment horizontal="center" vertical="center" wrapText="1"/>
    </xf>
    <xf numFmtId="0" fontId="34" fillId="0" borderId="0" xfId="6" applyFont="1" applyAlignment="1">
      <alignment horizontal="center" vertical="center"/>
    </xf>
    <xf numFmtId="0" fontId="32" fillId="0" borderId="0" xfId="6" quotePrefix="1" applyFont="1" applyAlignment="1">
      <alignment horizontal="center" vertical="center"/>
    </xf>
    <xf numFmtId="0" fontId="32" fillId="0" borderId="0" xfId="6" applyFont="1" applyAlignment="1">
      <alignment horizontal="center" vertical="center"/>
    </xf>
  </cellXfs>
  <cellStyles count="10">
    <cellStyle name="cg" xfId="1"/>
    <cellStyle name="Comma" xfId="2" builtinId="3"/>
    <cellStyle name="Comma 2" xfId="3"/>
    <cellStyle name="f1" xfId="4"/>
    <cellStyle name="k1" xfId="5"/>
    <cellStyle name="Normal" xfId="0" builtinId="0"/>
    <cellStyle name="Normal_Copy of Ke-toan-mo-phong-mauso_ke_toan_NKC_excel-2" xfId="6"/>
    <cellStyle name="Normal_ketoanthucte_NhatKySoCai" xfId="7"/>
    <cellStyle name="Normal_Sheet1" xfId="8"/>
    <cellStyle name="Tua de so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31"/>
  </sheetPr>
  <dimension ref="A1:O122"/>
  <sheetViews>
    <sheetView tabSelected="1" topLeftCell="A78" workbookViewId="0">
      <selection activeCell="A100" sqref="A100:O100"/>
    </sheetView>
  </sheetViews>
  <sheetFormatPr defaultRowHeight="12.75"/>
  <cols>
    <col min="1" max="1" width="4.140625" style="7" customWidth="1"/>
    <col min="2" max="2" width="7.5703125" style="7" customWidth="1"/>
    <col min="3" max="3" width="9.85546875" style="7" customWidth="1"/>
    <col min="4" max="4" width="19" style="29" customWidth="1"/>
    <col min="5" max="5" width="7.85546875" style="7" bestFit="1" customWidth="1"/>
    <col min="6" max="6" width="10.28515625" style="7" customWidth="1"/>
    <col min="7" max="7" width="6.85546875" style="7" bestFit="1" customWidth="1"/>
    <col min="8" max="8" width="13" style="7" customWidth="1"/>
    <col min="9" max="9" width="7.140625" style="7" customWidth="1"/>
    <col min="10" max="10" width="11.7109375" style="7" customWidth="1"/>
    <col min="11" max="11" width="12.7109375" style="8" customWidth="1"/>
    <col min="12" max="12" width="12.5703125" style="7" customWidth="1"/>
    <col min="13" max="13" width="5.85546875" style="7" customWidth="1"/>
    <col min="14" max="14" width="9" style="7" bestFit="1" customWidth="1"/>
    <col min="15" max="15" width="8.28515625" style="7" customWidth="1"/>
    <col min="16" max="16384" width="9.140625" style="7"/>
  </cols>
  <sheetData>
    <row r="1" spans="1:15">
      <c r="A1" s="1" t="s">
        <v>61</v>
      </c>
      <c r="L1" s="284" t="s">
        <v>91</v>
      </c>
      <c r="M1" s="284"/>
      <c r="N1" s="284"/>
      <c r="O1" s="284"/>
    </row>
    <row r="2" spans="1:15">
      <c r="A2" s="1" t="s">
        <v>108</v>
      </c>
      <c r="L2" s="93" t="s">
        <v>92</v>
      </c>
      <c r="M2" s="93"/>
      <c r="N2" s="93"/>
      <c r="O2" s="93"/>
    </row>
    <row r="3" spans="1:15">
      <c r="L3" s="271" t="s">
        <v>93</v>
      </c>
      <c r="M3" s="271"/>
      <c r="N3" s="271"/>
      <c r="O3" s="271"/>
    </row>
    <row r="5" spans="1:15" s="34" customFormat="1" ht="24" customHeight="1">
      <c r="A5" s="272" t="s">
        <v>64</v>
      </c>
      <c r="B5" s="272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</row>
    <row r="6" spans="1:15" s="34" customFormat="1" ht="16.5">
      <c r="A6" s="272" t="s">
        <v>271</v>
      </c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</row>
    <row r="7" spans="1:15" s="34" customFormat="1" ht="16.5">
      <c r="A7" s="283" t="s">
        <v>247</v>
      </c>
      <c r="B7" s="283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</row>
    <row r="8" spans="1:15">
      <c r="D8" s="30"/>
      <c r="F8" s="9"/>
    </row>
    <row r="9" spans="1:15" s="16" customFormat="1" ht="24.75" customHeight="1">
      <c r="A9" s="269" t="s">
        <v>34</v>
      </c>
      <c r="B9" s="276" t="s">
        <v>32</v>
      </c>
      <c r="C9" s="277"/>
      <c r="D9" s="277"/>
      <c r="E9" s="277"/>
      <c r="F9" s="277"/>
      <c r="G9" s="277"/>
      <c r="H9" s="278"/>
      <c r="I9" s="276" t="s">
        <v>98</v>
      </c>
      <c r="J9" s="277"/>
      <c r="K9" s="277"/>
      <c r="L9" s="278"/>
      <c r="M9" s="282" t="s">
        <v>33</v>
      </c>
      <c r="N9" s="282"/>
      <c r="O9" s="282"/>
    </row>
    <row r="10" spans="1:15" s="16" customFormat="1" ht="25.5" customHeight="1">
      <c r="A10" s="275"/>
      <c r="B10" s="273" t="s">
        <v>35</v>
      </c>
      <c r="C10" s="274"/>
      <c r="D10" s="269" t="s">
        <v>36</v>
      </c>
      <c r="E10" s="269" t="s">
        <v>37</v>
      </c>
      <c r="F10" s="269" t="s">
        <v>38</v>
      </c>
      <c r="G10" s="269" t="s">
        <v>7</v>
      </c>
      <c r="H10" s="269" t="s">
        <v>39</v>
      </c>
      <c r="I10" s="273" t="s">
        <v>40</v>
      </c>
      <c r="J10" s="274"/>
      <c r="K10" s="279" t="s">
        <v>41</v>
      </c>
      <c r="L10" s="269" t="s">
        <v>250</v>
      </c>
      <c r="M10" s="281" t="s">
        <v>35</v>
      </c>
      <c r="N10" s="281"/>
      <c r="O10" s="281" t="s">
        <v>2</v>
      </c>
    </row>
    <row r="11" spans="1:15" s="16" customFormat="1" ht="55.5" customHeight="1">
      <c r="A11" s="270"/>
      <c r="B11" s="19" t="s">
        <v>43</v>
      </c>
      <c r="C11" s="19" t="s">
        <v>62</v>
      </c>
      <c r="D11" s="270"/>
      <c r="E11" s="270"/>
      <c r="F11" s="270"/>
      <c r="G11" s="270"/>
      <c r="H11" s="270"/>
      <c r="I11" s="19" t="s">
        <v>214</v>
      </c>
      <c r="J11" s="19" t="s">
        <v>63</v>
      </c>
      <c r="K11" s="280"/>
      <c r="L11" s="270"/>
      <c r="M11" s="19" t="s">
        <v>44</v>
      </c>
      <c r="N11" s="19" t="s">
        <v>62</v>
      </c>
      <c r="O11" s="281"/>
    </row>
    <row r="12" spans="1:15" s="187" customFormat="1" ht="13.5">
      <c r="A12" s="194" t="s">
        <v>9</v>
      </c>
      <c r="B12" s="194" t="s">
        <v>10</v>
      </c>
      <c r="C12" s="194" t="s">
        <v>11</v>
      </c>
      <c r="D12" s="194" t="s">
        <v>12</v>
      </c>
      <c r="E12" s="194" t="s">
        <v>27</v>
      </c>
      <c r="F12" s="194" t="s">
        <v>248</v>
      </c>
      <c r="G12" s="194" t="s">
        <v>249</v>
      </c>
      <c r="H12" s="194">
        <v>1</v>
      </c>
      <c r="I12" s="194">
        <v>2</v>
      </c>
      <c r="J12" s="194">
        <v>3</v>
      </c>
      <c r="K12" s="195"/>
      <c r="L12" s="194">
        <v>4</v>
      </c>
      <c r="M12" s="194" t="s">
        <v>251</v>
      </c>
      <c r="N12" s="194" t="s">
        <v>252</v>
      </c>
      <c r="O12" s="194" t="s">
        <v>253</v>
      </c>
    </row>
    <row r="13" spans="1:15">
      <c r="A13" s="25">
        <v>1</v>
      </c>
      <c r="B13" s="188" t="s">
        <v>128</v>
      </c>
      <c r="C13" s="189">
        <v>40543</v>
      </c>
      <c r="D13" s="190" t="s">
        <v>127</v>
      </c>
      <c r="E13" s="11" t="s">
        <v>111</v>
      </c>
      <c r="F13" s="189">
        <v>40543</v>
      </c>
      <c r="G13" s="188" t="s">
        <v>128</v>
      </c>
      <c r="H13" s="191">
        <v>1101349856</v>
      </c>
      <c r="I13" s="192">
        <v>25</v>
      </c>
      <c r="J13" s="193">
        <f>'BT KH'!K7</f>
        <v>44053992</v>
      </c>
      <c r="K13" s="193">
        <f>'BT KH'!E7</f>
        <v>132161976</v>
      </c>
      <c r="L13" s="193">
        <f>K13+J13</f>
        <v>176215968</v>
      </c>
      <c r="M13" s="11"/>
      <c r="N13" s="11"/>
      <c r="O13" s="11"/>
    </row>
    <row r="14" spans="1:15">
      <c r="A14" s="25">
        <v>2</v>
      </c>
      <c r="B14" s="129" t="s">
        <v>132</v>
      </c>
      <c r="C14" s="6">
        <v>40543</v>
      </c>
      <c r="D14" s="32" t="s">
        <v>129</v>
      </c>
      <c r="E14" s="11" t="s">
        <v>111</v>
      </c>
      <c r="F14" s="6">
        <v>40543</v>
      </c>
      <c r="G14" s="129" t="s">
        <v>132</v>
      </c>
      <c r="H14" s="5">
        <v>1712810212</v>
      </c>
      <c r="I14" s="140">
        <v>5</v>
      </c>
      <c r="J14" s="13">
        <f>'BT KH'!K8</f>
        <v>342562044</v>
      </c>
      <c r="K14" s="13">
        <f>'BT KH'!E8</f>
        <v>1027686132</v>
      </c>
      <c r="L14" s="13">
        <f>K14+J14</f>
        <v>1370248176</v>
      </c>
      <c r="M14" s="11"/>
      <c r="N14" s="11"/>
      <c r="O14" s="11"/>
    </row>
    <row r="15" spans="1:15">
      <c r="A15" s="25">
        <v>3</v>
      </c>
      <c r="B15" s="129" t="s">
        <v>133</v>
      </c>
      <c r="C15" s="6">
        <v>40543</v>
      </c>
      <c r="D15" s="32" t="s">
        <v>130</v>
      </c>
      <c r="E15" s="11" t="s">
        <v>111</v>
      </c>
      <c r="F15" s="6">
        <v>40543</v>
      </c>
      <c r="G15" s="129" t="s">
        <v>133</v>
      </c>
      <c r="H15" s="5">
        <v>4567613580</v>
      </c>
      <c r="I15" s="140">
        <v>25</v>
      </c>
      <c r="J15" s="66">
        <f>'BT KH'!K10</f>
        <v>182704548</v>
      </c>
      <c r="K15" s="13">
        <f>'BT KH'!E10</f>
        <v>548113644</v>
      </c>
      <c r="L15" s="13">
        <f>K15+J15</f>
        <v>730818192</v>
      </c>
      <c r="M15" s="11"/>
      <c r="N15" s="11"/>
      <c r="O15" s="11"/>
    </row>
    <row r="16" spans="1:15">
      <c r="A16" s="25">
        <v>4</v>
      </c>
      <c r="B16" s="95" t="s">
        <v>218</v>
      </c>
      <c r="C16" s="6">
        <v>41425</v>
      </c>
      <c r="D16" s="32" t="s">
        <v>217</v>
      </c>
      <c r="E16" s="11" t="s">
        <v>111</v>
      </c>
      <c r="F16" s="6">
        <v>41426</v>
      </c>
      <c r="G16" s="129" t="s">
        <v>218</v>
      </c>
      <c r="H16" s="5">
        <v>108970000</v>
      </c>
      <c r="I16" s="119">
        <v>5</v>
      </c>
      <c r="J16" s="66">
        <f>'BT KH'!K16</f>
        <v>21794004</v>
      </c>
      <c r="K16" s="13">
        <f>'BT KH'!E16</f>
        <v>12713169</v>
      </c>
      <c r="L16" s="13">
        <f>K16+J16</f>
        <v>34507173</v>
      </c>
      <c r="M16" s="11"/>
      <c r="N16" s="11"/>
      <c r="O16" s="11"/>
    </row>
    <row r="17" spans="1:15">
      <c r="A17" s="120"/>
      <c r="B17" s="121"/>
      <c r="C17" s="121"/>
      <c r="D17" s="122"/>
      <c r="E17" s="121"/>
      <c r="F17" s="121"/>
      <c r="G17" s="121"/>
      <c r="H17" s="121"/>
      <c r="I17" s="123"/>
      <c r="J17" s="121"/>
      <c r="K17" s="124"/>
      <c r="L17" s="121"/>
      <c r="M17" s="121"/>
      <c r="N17" s="121"/>
      <c r="O17" s="121"/>
    </row>
    <row r="18" spans="1:15" s="16" customFormat="1">
      <c r="A18" s="125"/>
      <c r="B18" s="126"/>
      <c r="C18" s="126"/>
      <c r="D18" s="127" t="s">
        <v>65</v>
      </c>
      <c r="E18" s="125" t="s">
        <v>14</v>
      </c>
      <c r="F18" s="125" t="s">
        <v>14</v>
      </c>
      <c r="G18" s="125" t="s">
        <v>14</v>
      </c>
      <c r="H18" s="128">
        <f>SUM(H13:H17)</f>
        <v>7490743648</v>
      </c>
      <c r="I18" s="128"/>
      <c r="J18" s="128">
        <f>SUM(J13:J17)</f>
        <v>591114588</v>
      </c>
      <c r="K18" s="128">
        <f>SUM(K13:K17)</f>
        <v>1720674921</v>
      </c>
      <c r="L18" s="128">
        <f>SUM(L13:L17)</f>
        <v>2311789509</v>
      </c>
      <c r="M18" s="125" t="s">
        <v>14</v>
      </c>
      <c r="N18" s="125" t="s">
        <v>14</v>
      </c>
      <c r="O18" s="125" t="s">
        <v>14</v>
      </c>
    </row>
    <row r="19" spans="1:15" ht="6.75" customHeight="1">
      <c r="A19" s="21"/>
      <c r="B19" s="21"/>
      <c r="C19" s="21"/>
      <c r="D19" s="33"/>
      <c r="E19" s="35"/>
      <c r="F19" s="35"/>
      <c r="G19" s="35"/>
      <c r="H19" s="21"/>
      <c r="I19" s="21"/>
      <c r="J19" s="21"/>
      <c r="K19" s="22"/>
      <c r="L19" s="21"/>
      <c r="M19" s="21"/>
      <c r="N19" s="21"/>
      <c r="O19" s="21"/>
    </row>
    <row r="20" spans="1:15">
      <c r="A20" s="21"/>
      <c r="B20" s="21"/>
      <c r="C20" s="21"/>
      <c r="D20" s="36" t="s">
        <v>72</v>
      </c>
      <c r="E20" s="21"/>
      <c r="F20" s="21"/>
      <c r="G20" s="21"/>
      <c r="H20" s="8"/>
      <c r="I20" s="8"/>
      <c r="J20" s="8"/>
      <c r="L20" s="8"/>
      <c r="M20" s="21"/>
      <c r="N20" s="21"/>
      <c r="O20" s="21"/>
    </row>
    <row r="21" spans="1:15" ht="25.5">
      <c r="A21" s="21"/>
      <c r="B21" s="21"/>
      <c r="C21" s="21"/>
      <c r="D21" s="33" t="s">
        <v>347</v>
      </c>
      <c r="E21" s="21"/>
      <c r="F21" s="21"/>
      <c r="G21" s="21"/>
      <c r="I21" s="21"/>
      <c r="J21" s="21"/>
      <c r="K21" s="22"/>
      <c r="L21" s="21"/>
      <c r="M21" s="21"/>
      <c r="N21" s="21"/>
      <c r="O21" s="21"/>
    </row>
    <row r="22" spans="1:15">
      <c r="K22" s="23"/>
      <c r="L22" s="142" t="s">
        <v>272</v>
      </c>
    </row>
    <row r="23" spans="1:15" ht="16.5" customHeight="1">
      <c r="B23" s="9"/>
      <c r="D23" s="30" t="s">
        <v>45</v>
      </c>
      <c r="F23" s="9" t="s">
        <v>46</v>
      </c>
      <c r="G23" s="29"/>
      <c r="I23" s="20"/>
      <c r="K23" s="35"/>
      <c r="L23" s="35" t="s">
        <v>28</v>
      </c>
    </row>
    <row r="24" spans="1:15">
      <c r="B24" s="9"/>
      <c r="D24" s="30"/>
    </row>
    <row r="25" spans="1:15">
      <c r="H25" s="132"/>
      <c r="J25" s="132"/>
      <c r="L25" s="132"/>
    </row>
    <row r="26" spans="1:15" ht="17.25">
      <c r="H26" s="130"/>
    </row>
    <row r="27" spans="1:15" ht="17.25">
      <c r="H27" s="130"/>
      <c r="J27" s="132"/>
    </row>
    <row r="28" spans="1:15" ht="17.25">
      <c r="H28" s="130"/>
    </row>
    <row r="29" spans="1:15" ht="17.25">
      <c r="H29" s="130"/>
    </row>
    <row r="30" spans="1:15" ht="17.25">
      <c r="H30" s="130"/>
    </row>
    <row r="31" spans="1:15" ht="17.25">
      <c r="H31" s="130"/>
    </row>
    <row r="32" spans="1:15">
      <c r="A32" s="1" t="s">
        <v>61</v>
      </c>
      <c r="L32" s="284" t="s">
        <v>91</v>
      </c>
      <c r="M32" s="284"/>
      <c r="N32" s="284"/>
      <c r="O32" s="284"/>
    </row>
    <row r="33" spans="1:15">
      <c r="A33" s="1" t="s">
        <v>108</v>
      </c>
      <c r="L33" s="93" t="s">
        <v>92</v>
      </c>
      <c r="M33" s="93"/>
      <c r="N33" s="93"/>
      <c r="O33" s="93"/>
    </row>
    <row r="34" spans="1:15">
      <c r="L34" s="271" t="s">
        <v>93</v>
      </c>
      <c r="M34" s="271"/>
      <c r="N34" s="271"/>
      <c r="O34" s="271"/>
    </row>
    <row r="36" spans="1:15" s="34" customFormat="1" ht="24" customHeight="1">
      <c r="A36" s="272" t="s">
        <v>64</v>
      </c>
      <c r="B36" s="272"/>
      <c r="C36" s="272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</row>
    <row r="37" spans="1:15" s="34" customFormat="1" ht="16.5">
      <c r="A37" s="272" t="s">
        <v>271</v>
      </c>
      <c r="B37" s="272"/>
      <c r="C37" s="272"/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</row>
    <row r="38" spans="1:15" s="34" customFormat="1" ht="16.5">
      <c r="A38" s="283" t="s">
        <v>275</v>
      </c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3"/>
    </row>
    <row r="39" spans="1:15">
      <c r="D39" s="30"/>
      <c r="F39" s="9"/>
    </row>
    <row r="40" spans="1:15" s="16" customFormat="1" ht="24.75" customHeight="1">
      <c r="A40" s="269" t="s">
        <v>34</v>
      </c>
      <c r="B40" s="276" t="s">
        <v>32</v>
      </c>
      <c r="C40" s="277"/>
      <c r="D40" s="277"/>
      <c r="E40" s="277"/>
      <c r="F40" s="277"/>
      <c r="G40" s="277"/>
      <c r="H40" s="278"/>
      <c r="I40" s="276" t="s">
        <v>98</v>
      </c>
      <c r="J40" s="277"/>
      <c r="K40" s="277"/>
      <c r="L40" s="278"/>
      <c r="M40" s="282" t="s">
        <v>33</v>
      </c>
      <c r="N40" s="282"/>
      <c r="O40" s="282"/>
    </row>
    <row r="41" spans="1:15" s="16" customFormat="1" ht="25.5" customHeight="1">
      <c r="A41" s="275"/>
      <c r="B41" s="273" t="s">
        <v>35</v>
      </c>
      <c r="C41" s="274"/>
      <c r="D41" s="269" t="s">
        <v>36</v>
      </c>
      <c r="E41" s="269" t="s">
        <v>37</v>
      </c>
      <c r="F41" s="269" t="s">
        <v>38</v>
      </c>
      <c r="G41" s="269" t="s">
        <v>7</v>
      </c>
      <c r="H41" s="269" t="s">
        <v>39</v>
      </c>
      <c r="I41" s="273" t="s">
        <v>40</v>
      </c>
      <c r="J41" s="274"/>
      <c r="K41" s="279" t="s">
        <v>41</v>
      </c>
      <c r="L41" s="269" t="s">
        <v>250</v>
      </c>
      <c r="M41" s="281" t="s">
        <v>35</v>
      </c>
      <c r="N41" s="281"/>
      <c r="O41" s="281" t="s">
        <v>2</v>
      </c>
    </row>
    <row r="42" spans="1:15" s="16" customFormat="1" ht="81" customHeight="1">
      <c r="A42" s="270"/>
      <c r="B42" s="19" t="s">
        <v>43</v>
      </c>
      <c r="C42" s="19" t="s">
        <v>62</v>
      </c>
      <c r="D42" s="270"/>
      <c r="E42" s="270"/>
      <c r="F42" s="270"/>
      <c r="G42" s="270"/>
      <c r="H42" s="270"/>
      <c r="I42" s="19" t="s">
        <v>214</v>
      </c>
      <c r="J42" s="19" t="s">
        <v>63</v>
      </c>
      <c r="K42" s="280"/>
      <c r="L42" s="270"/>
      <c r="M42" s="19" t="s">
        <v>44</v>
      </c>
      <c r="N42" s="19" t="s">
        <v>62</v>
      </c>
      <c r="O42" s="281"/>
    </row>
    <row r="43" spans="1:15" s="187" customFormat="1" ht="13.5">
      <c r="A43" s="194" t="s">
        <v>9</v>
      </c>
      <c r="B43" s="194" t="s">
        <v>10</v>
      </c>
      <c r="C43" s="194" t="s">
        <v>11</v>
      </c>
      <c r="D43" s="194" t="s">
        <v>12</v>
      </c>
      <c r="E43" s="194" t="s">
        <v>27</v>
      </c>
      <c r="F43" s="194" t="s">
        <v>248</v>
      </c>
      <c r="G43" s="194" t="s">
        <v>249</v>
      </c>
      <c r="H43" s="194">
        <v>1</v>
      </c>
      <c r="I43" s="194">
        <v>2</v>
      </c>
      <c r="J43" s="194">
        <v>3</v>
      </c>
      <c r="K43" s="195"/>
      <c r="L43" s="194">
        <v>4</v>
      </c>
      <c r="M43" s="194" t="s">
        <v>251</v>
      </c>
      <c r="N43" s="194" t="s">
        <v>252</v>
      </c>
      <c r="O43" s="194" t="s">
        <v>253</v>
      </c>
    </row>
    <row r="44" spans="1:15">
      <c r="A44" s="25">
        <v>1</v>
      </c>
      <c r="B44" s="4" t="s">
        <v>120</v>
      </c>
      <c r="C44" s="6">
        <v>40543</v>
      </c>
      <c r="D44" s="32" t="s">
        <v>113</v>
      </c>
      <c r="E44" s="11"/>
      <c r="F44" s="6">
        <v>40543</v>
      </c>
      <c r="G44" s="4" t="s">
        <v>120</v>
      </c>
      <c r="H44" s="5">
        <v>210000000</v>
      </c>
      <c r="I44" s="140">
        <v>5</v>
      </c>
      <c r="J44" s="66">
        <f>ROUND(H44/I44,0)</f>
        <v>42000000</v>
      </c>
      <c r="K44" s="13">
        <f>'BT KH'!E9</f>
        <v>126000000</v>
      </c>
      <c r="L44" s="13">
        <f>K44+J44</f>
        <v>168000000</v>
      </c>
      <c r="M44" s="11"/>
      <c r="N44" s="11"/>
      <c r="O44" s="11"/>
    </row>
    <row r="45" spans="1:15">
      <c r="A45" s="25">
        <v>2</v>
      </c>
      <c r="B45" s="129" t="s">
        <v>131</v>
      </c>
      <c r="C45" s="6">
        <v>40543</v>
      </c>
      <c r="D45" s="32" t="s">
        <v>114</v>
      </c>
      <c r="E45" s="11" t="s">
        <v>111</v>
      </c>
      <c r="F45" s="6">
        <v>40543</v>
      </c>
      <c r="G45" s="129" t="s">
        <v>131</v>
      </c>
      <c r="H45" s="5">
        <v>2787898863</v>
      </c>
      <c r="I45" s="140">
        <v>5</v>
      </c>
      <c r="J45" s="66">
        <v>557579772</v>
      </c>
      <c r="K45" s="13">
        <f>'BT KH'!E11</f>
        <v>1672739316</v>
      </c>
      <c r="L45" s="13">
        <f>K45+J45</f>
        <v>2230319088</v>
      </c>
      <c r="M45" s="11"/>
      <c r="N45" s="11"/>
      <c r="O45" s="11"/>
    </row>
    <row r="46" spans="1:15">
      <c r="A46" s="25">
        <v>3</v>
      </c>
      <c r="B46" s="129" t="s">
        <v>321</v>
      </c>
      <c r="C46" s="6">
        <v>41883</v>
      </c>
      <c r="D46" s="32" t="s">
        <v>313</v>
      </c>
      <c r="E46" s="11"/>
      <c r="F46" s="6">
        <v>41913</v>
      </c>
      <c r="G46" s="129" t="s">
        <v>321</v>
      </c>
      <c r="H46" s="5">
        <v>150000000</v>
      </c>
      <c r="I46" s="119">
        <v>3</v>
      </c>
      <c r="J46" s="66">
        <v>12500001</v>
      </c>
      <c r="K46" s="13">
        <f>'BT KH'!E17</f>
        <v>0</v>
      </c>
      <c r="L46" s="13">
        <f t="shared" ref="L46:L53" si="0">K46+J46</f>
        <v>12500001</v>
      </c>
      <c r="M46" s="11"/>
      <c r="N46" s="11"/>
      <c r="O46" s="11"/>
    </row>
    <row r="47" spans="1:15" ht="25.5">
      <c r="A47" s="231">
        <v>4</v>
      </c>
      <c r="B47" s="232" t="s">
        <v>323</v>
      </c>
      <c r="C47" s="233">
        <v>41883</v>
      </c>
      <c r="D47" s="234" t="s">
        <v>314</v>
      </c>
      <c r="E47" s="235"/>
      <c r="F47" s="233">
        <v>41913</v>
      </c>
      <c r="G47" s="232" t="s">
        <v>323</v>
      </c>
      <c r="H47" s="234">
        <v>80000000</v>
      </c>
      <c r="I47" s="236">
        <v>3</v>
      </c>
      <c r="J47" s="237">
        <v>6666666</v>
      </c>
      <c r="K47" s="238">
        <f>'BT KH'!E18</f>
        <v>0</v>
      </c>
      <c r="L47" s="238">
        <f t="shared" si="0"/>
        <v>6666666</v>
      </c>
      <c r="M47" s="11"/>
      <c r="N47" s="11"/>
      <c r="O47" s="11"/>
    </row>
    <row r="48" spans="1:15">
      <c r="A48" s="25">
        <v>5</v>
      </c>
      <c r="B48" s="221" t="s">
        <v>325</v>
      </c>
      <c r="C48" s="6">
        <v>41890</v>
      </c>
      <c r="D48" s="32" t="s">
        <v>315</v>
      </c>
      <c r="E48" s="11"/>
      <c r="F48" s="6">
        <v>41913</v>
      </c>
      <c r="G48" s="221" t="s">
        <v>325</v>
      </c>
      <c r="H48" s="5">
        <v>50000000</v>
      </c>
      <c r="I48" s="119">
        <v>3</v>
      </c>
      <c r="J48" s="66">
        <f>ROUND(H48/I48/12*3,0)</f>
        <v>4166667</v>
      </c>
      <c r="K48" s="13">
        <f>'BT KH'!E19</f>
        <v>0</v>
      </c>
      <c r="L48" s="13">
        <f t="shared" si="0"/>
        <v>4166667</v>
      </c>
      <c r="M48" s="11"/>
      <c r="N48" s="11"/>
      <c r="O48" s="11"/>
    </row>
    <row r="49" spans="1:15">
      <c r="A49" s="25">
        <v>6</v>
      </c>
      <c r="B49" s="129" t="s">
        <v>326</v>
      </c>
      <c r="C49" s="6">
        <v>41890</v>
      </c>
      <c r="D49" s="32" t="s">
        <v>316</v>
      </c>
      <c r="E49" s="12"/>
      <c r="F49" s="6">
        <v>41913</v>
      </c>
      <c r="G49" s="129" t="s">
        <v>326</v>
      </c>
      <c r="H49" s="5">
        <v>100000000</v>
      </c>
      <c r="I49" s="119">
        <v>5</v>
      </c>
      <c r="J49" s="66">
        <v>5000001</v>
      </c>
      <c r="K49" s="13">
        <f>'BT KH'!E20</f>
        <v>0</v>
      </c>
      <c r="L49" s="13">
        <f t="shared" si="0"/>
        <v>5000001</v>
      </c>
      <c r="M49" s="12"/>
      <c r="N49" s="12"/>
      <c r="O49" s="12"/>
    </row>
    <row r="50" spans="1:15">
      <c r="A50" s="25">
        <v>7</v>
      </c>
      <c r="B50" s="129" t="s">
        <v>327</v>
      </c>
      <c r="C50" s="6">
        <v>41890</v>
      </c>
      <c r="D50" s="32" t="s">
        <v>317</v>
      </c>
      <c r="E50" s="12"/>
      <c r="F50" s="6">
        <v>41913</v>
      </c>
      <c r="G50" s="129" t="s">
        <v>327</v>
      </c>
      <c r="H50" s="5">
        <v>100000000</v>
      </c>
      <c r="I50" s="119">
        <v>5</v>
      </c>
      <c r="J50" s="66">
        <v>5000001</v>
      </c>
      <c r="K50" s="13">
        <f>'BT KH'!E21</f>
        <v>0</v>
      </c>
      <c r="L50" s="13">
        <f t="shared" si="0"/>
        <v>5000001</v>
      </c>
      <c r="M50" s="12"/>
      <c r="N50" s="12"/>
      <c r="O50" s="12"/>
    </row>
    <row r="51" spans="1:15">
      <c r="A51" s="25">
        <v>8</v>
      </c>
      <c r="B51" s="129" t="s">
        <v>328</v>
      </c>
      <c r="C51" s="6">
        <v>41890</v>
      </c>
      <c r="D51" s="32" t="s">
        <v>318</v>
      </c>
      <c r="E51" s="11"/>
      <c r="F51" s="6">
        <v>41913</v>
      </c>
      <c r="G51" s="129" t="s">
        <v>328</v>
      </c>
      <c r="H51" s="5">
        <v>110000000</v>
      </c>
      <c r="I51" s="119">
        <v>5</v>
      </c>
      <c r="J51" s="66">
        <v>5499999</v>
      </c>
      <c r="K51" s="13">
        <f>'BT KH'!E22</f>
        <v>0</v>
      </c>
      <c r="L51" s="13">
        <f t="shared" si="0"/>
        <v>5499999</v>
      </c>
      <c r="M51" s="11"/>
      <c r="N51" s="11"/>
      <c r="O51" s="11"/>
    </row>
    <row r="52" spans="1:15">
      <c r="A52" s="25">
        <v>9</v>
      </c>
      <c r="B52" s="129" t="s">
        <v>329</v>
      </c>
      <c r="C52" s="6">
        <v>41890</v>
      </c>
      <c r="D52" s="32" t="s">
        <v>318</v>
      </c>
      <c r="E52" s="11"/>
      <c r="F52" s="6">
        <v>41913</v>
      </c>
      <c r="G52" s="129" t="s">
        <v>329</v>
      </c>
      <c r="H52" s="5">
        <v>110000000</v>
      </c>
      <c r="I52" s="119">
        <v>5</v>
      </c>
      <c r="J52" s="66">
        <v>5499999</v>
      </c>
      <c r="K52" s="13">
        <f>'BT KH'!E23</f>
        <v>0</v>
      </c>
      <c r="L52" s="13">
        <f t="shared" si="0"/>
        <v>5499999</v>
      </c>
      <c r="M52" s="11"/>
      <c r="N52" s="11"/>
      <c r="O52" s="11"/>
    </row>
    <row r="53" spans="1:15">
      <c r="A53" s="25">
        <v>10</v>
      </c>
      <c r="B53" s="129" t="s">
        <v>333</v>
      </c>
      <c r="C53" s="6">
        <v>41890</v>
      </c>
      <c r="D53" s="32" t="s">
        <v>318</v>
      </c>
      <c r="E53" s="12"/>
      <c r="F53" s="6">
        <v>41913</v>
      </c>
      <c r="G53" s="129" t="s">
        <v>333</v>
      </c>
      <c r="H53" s="5">
        <v>110000000</v>
      </c>
      <c r="I53" s="119">
        <v>5</v>
      </c>
      <c r="J53" s="66">
        <v>5499999</v>
      </c>
      <c r="K53" s="13">
        <f>'BT KH'!E24</f>
        <v>0</v>
      </c>
      <c r="L53" s="13">
        <f t="shared" si="0"/>
        <v>5499999</v>
      </c>
      <c r="M53" s="12"/>
      <c r="N53" s="12"/>
      <c r="O53" s="12"/>
    </row>
    <row r="54" spans="1:15">
      <c r="A54" s="25"/>
      <c r="B54" s="95"/>
      <c r="C54" s="6"/>
      <c r="D54" s="32"/>
      <c r="E54" s="12"/>
      <c r="F54" s="6"/>
      <c r="G54" s="4"/>
      <c r="H54" s="5"/>
      <c r="I54" s="119"/>
      <c r="J54" s="66"/>
      <c r="K54" s="13"/>
      <c r="L54" s="13"/>
      <c r="M54" s="12"/>
      <c r="N54" s="12"/>
      <c r="O54" s="12"/>
    </row>
    <row r="55" spans="1:15">
      <c r="A55" s="26"/>
      <c r="B55" s="12"/>
      <c r="C55" s="27"/>
      <c r="D55" s="2"/>
      <c r="E55" s="12"/>
      <c r="F55" s="27"/>
      <c r="G55" s="4"/>
      <c r="H55" s="2"/>
      <c r="I55" s="13"/>
      <c r="J55" s="66"/>
      <c r="K55" s="13"/>
      <c r="L55" s="13"/>
      <c r="M55" s="12"/>
      <c r="N55" s="12"/>
      <c r="O55" s="12"/>
    </row>
    <row r="56" spans="1:15">
      <c r="A56" s="120"/>
      <c r="B56" s="121"/>
      <c r="C56" s="121"/>
      <c r="D56" s="122"/>
      <c r="E56" s="121"/>
      <c r="F56" s="121"/>
      <c r="G56" s="121"/>
      <c r="H56" s="121"/>
      <c r="I56" s="123"/>
      <c r="J56" s="121"/>
      <c r="K56" s="124"/>
      <c r="L56" s="121"/>
      <c r="M56" s="121"/>
      <c r="N56" s="121"/>
      <c r="O56" s="121"/>
    </row>
    <row r="57" spans="1:15" s="16" customFormat="1">
      <c r="A57" s="125"/>
      <c r="B57" s="126"/>
      <c r="C57" s="126"/>
      <c r="D57" s="127" t="s">
        <v>65</v>
      </c>
      <c r="E57" s="126"/>
      <c r="F57" s="126"/>
      <c r="G57" s="126"/>
      <c r="H57" s="128">
        <f>SUM(H44:H56)</f>
        <v>3807898863</v>
      </c>
      <c r="I57" s="128"/>
      <c r="J57" s="128">
        <f>SUM(J44:J56)</f>
        <v>649413105</v>
      </c>
      <c r="K57" s="128">
        <f>SUM(K44:K56)</f>
        <v>1798739316</v>
      </c>
      <c r="L57" s="128">
        <f>SUM(L44:L56)</f>
        <v>2448152421</v>
      </c>
      <c r="M57" s="126"/>
      <c r="N57" s="126"/>
      <c r="O57" s="126"/>
    </row>
    <row r="58" spans="1:15" ht="6.75" customHeight="1">
      <c r="A58" s="21"/>
      <c r="B58" s="21"/>
      <c r="C58" s="21"/>
      <c r="D58" s="33"/>
      <c r="E58" s="21"/>
      <c r="F58" s="21"/>
      <c r="G58" s="21"/>
      <c r="H58" s="21"/>
      <c r="I58" s="21"/>
      <c r="J58" s="21"/>
      <c r="K58" s="22"/>
      <c r="L58" s="21"/>
      <c r="M58" s="21"/>
      <c r="N58" s="21"/>
      <c r="O58" s="21"/>
    </row>
    <row r="59" spans="1:15">
      <c r="A59" s="21"/>
      <c r="B59" s="21"/>
      <c r="C59" s="21"/>
      <c r="D59" s="36" t="s">
        <v>72</v>
      </c>
      <c r="E59" s="21"/>
      <c r="F59" s="21"/>
      <c r="G59" s="21"/>
      <c r="H59" s="21"/>
      <c r="I59" s="21"/>
      <c r="J59" s="21"/>
      <c r="K59" s="22"/>
      <c r="L59" s="21"/>
      <c r="M59" s="21"/>
      <c r="N59" s="21"/>
      <c r="O59" s="230"/>
    </row>
    <row r="60" spans="1:15" ht="25.5">
      <c r="A60" s="21"/>
      <c r="B60" s="21"/>
      <c r="C60" s="21"/>
      <c r="D60" s="33" t="s">
        <v>347</v>
      </c>
      <c r="E60" s="21"/>
      <c r="F60" s="21"/>
      <c r="G60" s="21"/>
      <c r="I60" s="21"/>
      <c r="J60" s="21"/>
      <c r="K60" s="22"/>
      <c r="L60" s="21"/>
      <c r="M60" s="21"/>
      <c r="N60" s="21"/>
      <c r="O60" s="22"/>
    </row>
    <row r="61" spans="1:15">
      <c r="K61" s="23"/>
      <c r="L61" s="142" t="s">
        <v>272</v>
      </c>
      <c r="O61" s="75"/>
    </row>
    <row r="62" spans="1:15" ht="16.5" customHeight="1">
      <c r="B62" s="9"/>
      <c r="D62" s="30" t="s">
        <v>45</v>
      </c>
      <c r="F62" s="9" t="s">
        <v>46</v>
      </c>
      <c r="G62" s="29"/>
      <c r="I62" s="20"/>
      <c r="K62" s="35"/>
      <c r="L62" s="35" t="s">
        <v>28</v>
      </c>
    </row>
    <row r="63" spans="1:15">
      <c r="B63" s="9"/>
      <c r="D63" s="30"/>
      <c r="K63" s="36"/>
    </row>
    <row r="67" spans="1:15">
      <c r="A67" s="1" t="s">
        <v>61</v>
      </c>
      <c r="L67" s="284" t="s">
        <v>91</v>
      </c>
      <c r="M67" s="284"/>
      <c r="N67" s="284"/>
      <c r="O67" s="284"/>
    </row>
    <row r="68" spans="1:15">
      <c r="A68" s="1" t="s">
        <v>108</v>
      </c>
      <c r="L68" s="93" t="s">
        <v>92</v>
      </c>
      <c r="M68" s="93"/>
      <c r="N68" s="93"/>
      <c r="O68" s="93"/>
    </row>
    <row r="69" spans="1:15">
      <c r="L69" s="271" t="s">
        <v>93</v>
      </c>
      <c r="M69" s="271"/>
      <c r="N69" s="271"/>
      <c r="O69" s="271"/>
    </row>
    <row r="71" spans="1:15" s="34" customFormat="1" ht="24" customHeight="1">
      <c r="A71" s="272" t="s">
        <v>64</v>
      </c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</row>
    <row r="72" spans="1:15" s="34" customFormat="1" ht="16.5">
      <c r="A72" s="272" t="s">
        <v>271</v>
      </c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</row>
    <row r="73" spans="1:15" s="34" customFormat="1" ht="16.5">
      <c r="A73" s="283" t="s">
        <v>254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</row>
    <row r="74" spans="1:15">
      <c r="D74" s="30"/>
      <c r="F74" s="9"/>
    </row>
    <row r="75" spans="1:15" s="16" customFormat="1" ht="24.75" customHeight="1">
      <c r="A75" s="269" t="s">
        <v>34</v>
      </c>
      <c r="B75" s="276" t="s">
        <v>32</v>
      </c>
      <c r="C75" s="277"/>
      <c r="D75" s="277"/>
      <c r="E75" s="277"/>
      <c r="F75" s="277"/>
      <c r="G75" s="277"/>
      <c r="H75" s="278"/>
      <c r="I75" s="276" t="s">
        <v>98</v>
      </c>
      <c r="J75" s="277"/>
      <c r="K75" s="277"/>
      <c r="L75" s="278"/>
      <c r="M75" s="282" t="s">
        <v>33</v>
      </c>
      <c r="N75" s="282"/>
      <c r="O75" s="282"/>
    </row>
    <row r="76" spans="1:15" s="16" customFormat="1" ht="25.5" customHeight="1">
      <c r="A76" s="275"/>
      <c r="B76" s="273" t="s">
        <v>35</v>
      </c>
      <c r="C76" s="274"/>
      <c r="D76" s="269" t="s">
        <v>36</v>
      </c>
      <c r="E76" s="269" t="s">
        <v>37</v>
      </c>
      <c r="F76" s="269" t="s">
        <v>38</v>
      </c>
      <c r="G76" s="269" t="s">
        <v>7</v>
      </c>
      <c r="H76" s="269" t="s">
        <v>39</v>
      </c>
      <c r="I76" s="273" t="s">
        <v>40</v>
      </c>
      <c r="J76" s="274"/>
      <c r="K76" s="279" t="s">
        <v>41</v>
      </c>
      <c r="L76" s="269" t="s">
        <v>250</v>
      </c>
      <c r="M76" s="281" t="s">
        <v>35</v>
      </c>
      <c r="N76" s="281"/>
      <c r="O76" s="281" t="s">
        <v>2</v>
      </c>
    </row>
    <row r="77" spans="1:15" s="16" customFormat="1" ht="81" customHeight="1">
      <c r="A77" s="270"/>
      <c r="B77" s="19" t="s">
        <v>43</v>
      </c>
      <c r="C77" s="19" t="s">
        <v>62</v>
      </c>
      <c r="D77" s="270"/>
      <c r="E77" s="270"/>
      <c r="F77" s="270"/>
      <c r="G77" s="270"/>
      <c r="H77" s="270"/>
      <c r="I77" s="19" t="s">
        <v>214</v>
      </c>
      <c r="J77" s="19" t="s">
        <v>63</v>
      </c>
      <c r="K77" s="280"/>
      <c r="L77" s="270"/>
      <c r="M77" s="19" t="s">
        <v>44</v>
      </c>
      <c r="N77" s="19" t="s">
        <v>62</v>
      </c>
      <c r="O77" s="281"/>
    </row>
    <row r="78" spans="1:15" s="187" customFormat="1" ht="13.5">
      <c r="A78" s="194" t="s">
        <v>9</v>
      </c>
      <c r="B78" s="194" t="s">
        <v>10</v>
      </c>
      <c r="C78" s="194" t="s">
        <v>11</v>
      </c>
      <c r="D78" s="194" t="s">
        <v>12</v>
      </c>
      <c r="E78" s="194" t="s">
        <v>27</v>
      </c>
      <c r="F78" s="194" t="s">
        <v>248</v>
      </c>
      <c r="G78" s="194" t="s">
        <v>249</v>
      </c>
      <c r="H78" s="194">
        <v>1</v>
      </c>
      <c r="I78" s="194">
        <v>2</v>
      </c>
      <c r="J78" s="194">
        <v>3</v>
      </c>
      <c r="K78" s="195"/>
      <c r="L78" s="194">
        <v>4</v>
      </c>
      <c r="M78" s="194" t="s">
        <v>251</v>
      </c>
      <c r="N78" s="194" t="s">
        <v>252</v>
      </c>
      <c r="O78" s="194" t="s">
        <v>253</v>
      </c>
    </row>
    <row r="79" spans="1:15">
      <c r="A79" s="24">
        <v>1</v>
      </c>
      <c r="B79" s="4" t="s">
        <v>116</v>
      </c>
      <c r="C79" s="3">
        <v>40543</v>
      </c>
      <c r="D79" s="31" t="s">
        <v>109</v>
      </c>
      <c r="E79" s="10" t="s">
        <v>111</v>
      </c>
      <c r="F79" s="3">
        <v>40543</v>
      </c>
      <c r="G79" s="4" t="s">
        <v>116</v>
      </c>
      <c r="H79" s="5">
        <v>2173860839</v>
      </c>
      <c r="I79" s="140">
        <v>5</v>
      </c>
      <c r="J79" s="134">
        <f>'BT KH'!K12</f>
        <v>434772168</v>
      </c>
      <c r="K79" s="28">
        <f>'BT KH'!E12</f>
        <v>1304316504</v>
      </c>
      <c r="L79" s="13">
        <f>K79+J79</f>
        <v>1739088672</v>
      </c>
      <c r="M79" s="10"/>
      <c r="N79" s="10"/>
      <c r="O79" s="10"/>
    </row>
    <row r="80" spans="1:15">
      <c r="A80" s="25">
        <v>2</v>
      </c>
      <c r="B80" s="4" t="s">
        <v>117</v>
      </c>
      <c r="C80" s="6">
        <v>40543</v>
      </c>
      <c r="D80" s="32" t="s">
        <v>110</v>
      </c>
      <c r="E80" s="11" t="s">
        <v>111</v>
      </c>
      <c r="F80" s="6">
        <v>40543</v>
      </c>
      <c r="G80" s="4" t="s">
        <v>117</v>
      </c>
      <c r="H80" s="5">
        <v>1303180703</v>
      </c>
      <c r="I80" s="140">
        <v>10</v>
      </c>
      <c r="J80" s="13">
        <f>'BT KH'!K13</f>
        <v>130318068</v>
      </c>
      <c r="K80" s="13">
        <f>'BT KH'!E13</f>
        <v>390954204</v>
      </c>
      <c r="L80" s="13">
        <f>K80+J80</f>
        <v>521272272</v>
      </c>
      <c r="M80" s="11"/>
      <c r="N80" s="11"/>
      <c r="O80" s="11"/>
    </row>
    <row r="81" spans="1:15">
      <c r="A81" s="25">
        <v>3</v>
      </c>
      <c r="B81" s="4" t="s">
        <v>118</v>
      </c>
      <c r="C81" s="6">
        <v>40543</v>
      </c>
      <c r="D81" s="32" t="s">
        <v>112</v>
      </c>
      <c r="E81" s="11" t="s">
        <v>111</v>
      </c>
      <c r="F81" s="6">
        <v>40543</v>
      </c>
      <c r="G81" s="4" t="s">
        <v>118</v>
      </c>
      <c r="H81" s="5">
        <v>313876943</v>
      </c>
      <c r="I81" s="140">
        <v>10</v>
      </c>
      <c r="J81" s="13">
        <f>'BT KH'!K14</f>
        <v>31387692</v>
      </c>
      <c r="K81" s="13">
        <f>'BT KH'!E14</f>
        <v>94163076</v>
      </c>
      <c r="L81" s="13">
        <f>K81+J81</f>
        <v>125550768</v>
      </c>
      <c r="M81" s="11"/>
      <c r="N81" s="11"/>
      <c r="O81" s="11"/>
    </row>
    <row r="82" spans="1:15">
      <c r="A82" s="120"/>
      <c r="B82" s="121"/>
      <c r="C82" s="121"/>
      <c r="D82" s="122"/>
      <c r="E82" s="121"/>
      <c r="F82" s="121"/>
      <c r="G82" s="121"/>
      <c r="H82" s="121"/>
      <c r="I82" s="123"/>
      <c r="J82" s="121"/>
      <c r="K82" s="124"/>
      <c r="L82" s="121"/>
      <c r="M82" s="121"/>
      <c r="N82" s="121"/>
      <c r="O82" s="121"/>
    </row>
    <row r="83" spans="1:15" s="16" customFormat="1">
      <c r="A83" s="125"/>
      <c r="B83" s="126"/>
      <c r="C83" s="126"/>
      <c r="D83" s="127" t="s">
        <v>65</v>
      </c>
      <c r="E83" s="126"/>
      <c r="F83" s="126"/>
      <c r="G83" s="126"/>
      <c r="H83" s="128">
        <f>SUM(H79:H82)</f>
        <v>3790918485</v>
      </c>
      <c r="I83" s="128"/>
      <c r="J83" s="128">
        <f>SUM(J79:J82)</f>
        <v>596477928</v>
      </c>
      <c r="K83" s="128">
        <f>SUM(K79:K82)</f>
        <v>1789433784</v>
      </c>
      <c r="L83" s="128">
        <f>SUM(L79:L82)</f>
        <v>2385911712</v>
      </c>
      <c r="M83" s="126"/>
      <c r="N83" s="126"/>
      <c r="O83" s="126"/>
    </row>
    <row r="84" spans="1:15" ht="6.75" customHeight="1">
      <c r="A84" s="21"/>
      <c r="B84" s="21"/>
      <c r="C84" s="21"/>
      <c r="D84" s="33"/>
      <c r="E84" s="21"/>
      <c r="F84" s="21"/>
      <c r="G84" s="21"/>
      <c r="H84" s="21"/>
      <c r="I84" s="21"/>
      <c r="J84" s="21"/>
      <c r="K84" s="22"/>
      <c r="L84" s="21"/>
      <c r="M84" s="21"/>
      <c r="N84" s="21"/>
      <c r="O84" s="21"/>
    </row>
    <row r="85" spans="1:15">
      <c r="A85" s="21"/>
      <c r="B85" s="21"/>
      <c r="C85" s="21"/>
      <c r="D85" s="36" t="s">
        <v>72</v>
      </c>
      <c r="E85" s="21"/>
      <c r="F85" s="21"/>
      <c r="G85" s="21"/>
      <c r="H85" s="21"/>
      <c r="I85" s="21"/>
      <c r="J85" s="21"/>
      <c r="K85" s="22"/>
      <c r="L85" s="21"/>
      <c r="M85" s="21"/>
      <c r="N85" s="21"/>
      <c r="O85" s="21"/>
    </row>
    <row r="86" spans="1:15" ht="25.5">
      <c r="A86" s="21"/>
      <c r="B86" s="21"/>
      <c r="C86" s="21"/>
      <c r="D86" s="33" t="s">
        <v>347</v>
      </c>
      <c r="E86" s="21"/>
      <c r="F86" s="21"/>
      <c r="G86" s="21"/>
      <c r="I86" s="21"/>
      <c r="J86" s="21"/>
      <c r="K86" s="22"/>
      <c r="L86" s="21"/>
      <c r="M86" s="21"/>
      <c r="N86" s="21"/>
      <c r="O86" s="21"/>
    </row>
    <row r="87" spans="1:15">
      <c r="K87" s="23"/>
      <c r="L87" s="142" t="s">
        <v>272</v>
      </c>
    </row>
    <row r="88" spans="1:15" ht="16.5" customHeight="1">
      <c r="B88" s="9"/>
      <c r="D88" s="30" t="s">
        <v>45</v>
      </c>
      <c r="F88" s="9" t="s">
        <v>46</v>
      </c>
      <c r="G88" s="29"/>
      <c r="I88" s="20"/>
      <c r="K88" s="35"/>
      <c r="L88" s="35" t="s">
        <v>28</v>
      </c>
    </row>
    <row r="89" spans="1:15">
      <c r="B89" s="9"/>
      <c r="D89" s="30"/>
      <c r="H89" s="21"/>
      <c r="K89" s="36"/>
    </row>
    <row r="90" spans="1:15" ht="13.5">
      <c r="H90" s="112"/>
    </row>
    <row r="91" spans="1:15" ht="13.5">
      <c r="H91" s="112"/>
    </row>
    <row r="92" spans="1:15" ht="13.5">
      <c r="H92" s="112"/>
    </row>
    <row r="93" spans="1:15">
      <c r="H93" s="21"/>
    </row>
    <row r="96" spans="1:15">
      <c r="A96" s="1" t="s">
        <v>61</v>
      </c>
      <c r="L96" s="284" t="s">
        <v>91</v>
      </c>
      <c r="M96" s="284"/>
      <c r="N96" s="284"/>
      <c r="O96" s="284"/>
    </row>
    <row r="97" spans="1:15">
      <c r="A97" s="1" t="s">
        <v>108</v>
      </c>
      <c r="L97" s="93" t="s">
        <v>92</v>
      </c>
      <c r="M97" s="93"/>
      <c r="N97" s="93"/>
      <c r="O97" s="93"/>
    </row>
    <row r="98" spans="1:15">
      <c r="L98" s="271" t="s">
        <v>93</v>
      </c>
      <c r="M98" s="271"/>
      <c r="N98" s="271"/>
      <c r="O98" s="271"/>
    </row>
    <row r="100" spans="1:15" s="34" customFormat="1" ht="24" customHeight="1">
      <c r="A100" s="272" t="s">
        <v>64</v>
      </c>
      <c r="B100" s="272"/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</row>
    <row r="101" spans="1:15" s="34" customFormat="1" ht="16.5">
      <c r="A101" s="272" t="s">
        <v>271</v>
      </c>
      <c r="B101" s="272"/>
      <c r="C101" s="272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</row>
    <row r="102" spans="1:15" s="34" customFormat="1" ht="16.5">
      <c r="A102" s="283" t="s">
        <v>276</v>
      </c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3"/>
    </row>
    <row r="103" spans="1:15">
      <c r="D103" s="30"/>
      <c r="F103" s="9"/>
    </row>
    <row r="104" spans="1:15" s="16" customFormat="1" ht="24.75" customHeight="1">
      <c r="A104" s="269" t="s">
        <v>34</v>
      </c>
      <c r="B104" s="276" t="s">
        <v>32</v>
      </c>
      <c r="C104" s="277"/>
      <c r="D104" s="277"/>
      <c r="E104" s="277"/>
      <c r="F104" s="277"/>
      <c r="G104" s="277"/>
      <c r="H104" s="278"/>
      <c r="I104" s="276" t="s">
        <v>98</v>
      </c>
      <c r="J104" s="277"/>
      <c r="K104" s="277"/>
      <c r="L104" s="278"/>
      <c r="M104" s="282" t="s">
        <v>33</v>
      </c>
      <c r="N104" s="282"/>
      <c r="O104" s="282"/>
    </row>
    <row r="105" spans="1:15" s="16" customFormat="1" ht="25.5" customHeight="1">
      <c r="A105" s="275"/>
      <c r="B105" s="273" t="s">
        <v>35</v>
      </c>
      <c r="C105" s="274"/>
      <c r="D105" s="269" t="s">
        <v>36</v>
      </c>
      <c r="E105" s="269" t="s">
        <v>37</v>
      </c>
      <c r="F105" s="269" t="s">
        <v>38</v>
      </c>
      <c r="G105" s="269" t="s">
        <v>7</v>
      </c>
      <c r="H105" s="269" t="s">
        <v>39</v>
      </c>
      <c r="I105" s="273" t="s">
        <v>40</v>
      </c>
      <c r="J105" s="274"/>
      <c r="K105" s="279" t="s">
        <v>41</v>
      </c>
      <c r="L105" s="269" t="s">
        <v>250</v>
      </c>
      <c r="M105" s="281" t="s">
        <v>35</v>
      </c>
      <c r="N105" s="281"/>
      <c r="O105" s="281" t="s">
        <v>2</v>
      </c>
    </row>
    <row r="106" spans="1:15" s="16" customFormat="1" ht="81" customHeight="1">
      <c r="A106" s="270"/>
      <c r="B106" s="19" t="s">
        <v>43</v>
      </c>
      <c r="C106" s="19" t="s">
        <v>62</v>
      </c>
      <c r="D106" s="270"/>
      <c r="E106" s="270"/>
      <c r="F106" s="270"/>
      <c r="G106" s="270"/>
      <c r="H106" s="270"/>
      <c r="I106" s="19" t="s">
        <v>214</v>
      </c>
      <c r="J106" s="19" t="s">
        <v>63</v>
      </c>
      <c r="K106" s="280"/>
      <c r="L106" s="270"/>
      <c r="M106" s="19" t="s">
        <v>44</v>
      </c>
      <c r="N106" s="19" t="s">
        <v>62</v>
      </c>
      <c r="O106" s="281"/>
    </row>
    <row r="107" spans="1:15" s="187" customFormat="1" ht="13.5">
      <c r="A107" s="194" t="s">
        <v>9</v>
      </c>
      <c r="B107" s="194" t="s">
        <v>10</v>
      </c>
      <c r="C107" s="194" t="s">
        <v>11</v>
      </c>
      <c r="D107" s="194" t="s">
        <v>12</v>
      </c>
      <c r="E107" s="194" t="s">
        <v>27</v>
      </c>
      <c r="F107" s="194" t="s">
        <v>248</v>
      </c>
      <c r="G107" s="194" t="s">
        <v>249</v>
      </c>
      <c r="H107" s="194">
        <v>1</v>
      </c>
      <c r="I107" s="194">
        <v>2</v>
      </c>
      <c r="J107" s="194">
        <v>3</v>
      </c>
      <c r="K107" s="195"/>
      <c r="L107" s="194">
        <v>4</v>
      </c>
      <c r="M107" s="194" t="s">
        <v>251</v>
      </c>
      <c r="N107" s="194" t="s">
        <v>252</v>
      </c>
      <c r="O107" s="194" t="s">
        <v>253</v>
      </c>
    </row>
    <row r="108" spans="1:15">
      <c r="A108" s="25">
        <v>1</v>
      </c>
      <c r="B108" s="129" t="s">
        <v>181</v>
      </c>
      <c r="C108" s="6">
        <v>40543</v>
      </c>
      <c r="D108" s="32" t="s">
        <v>180</v>
      </c>
      <c r="E108" s="11"/>
      <c r="F108" s="6">
        <v>40543</v>
      </c>
      <c r="G108" s="129" t="s">
        <v>181</v>
      </c>
      <c r="H108" s="5">
        <v>5405781300</v>
      </c>
      <c r="I108" s="119">
        <v>45</v>
      </c>
      <c r="J108" s="13">
        <f>'BT KH'!K15</f>
        <v>120128472</v>
      </c>
      <c r="K108" s="13">
        <f>'BT KH'!E15</f>
        <v>360385416</v>
      </c>
      <c r="L108" s="13">
        <f>K108+J108</f>
        <v>480513888</v>
      </c>
      <c r="M108" s="11"/>
      <c r="N108" s="11"/>
      <c r="O108" s="11"/>
    </row>
    <row r="109" spans="1:15">
      <c r="A109" s="120"/>
      <c r="B109" s="121"/>
      <c r="C109" s="121"/>
      <c r="D109" s="122"/>
      <c r="E109" s="121"/>
      <c r="F109" s="121"/>
      <c r="G109" s="121"/>
      <c r="H109" s="121"/>
      <c r="I109" s="123"/>
      <c r="J109" s="121"/>
      <c r="K109" s="124"/>
      <c r="L109" s="121"/>
      <c r="M109" s="121"/>
      <c r="N109" s="121"/>
      <c r="O109" s="121"/>
    </row>
    <row r="110" spans="1:15" s="16" customFormat="1">
      <c r="A110" s="125"/>
      <c r="B110" s="126"/>
      <c r="C110" s="126"/>
      <c r="D110" s="127" t="s">
        <v>65</v>
      </c>
      <c r="E110" s="126"/>
      <c r="F110" s="126"/>
      <c r="G110" s="126"/>
      <c r="H110" s="128">
        <f>SUM(H108:H109)</f>
        <v>5405781300</v>
      </c>
      <c r="I110" s="128"/>
      <c r="J110" s="128">
        <f>SUM(J108:J109)</f>
        <v>120128472</v>
      </c>
      <c r="K110" s="128">
        <f>SUM(K108:K109)</f>
        <v>360385416</v>
      </c>
      <c r="L110" s="128">
        <f>SUM(L108:L109)</f>
        <v>480513888</v>
      </c>
      <c r="M110" s="126"/>
      <c r="N110" s="126"/>
      <c r="O110" s="126"/>
    </row>
    <row r="111" spans="1:15" ht="6.75" customHeight="1">
      <c r="A111" s="21"/>
      <c r="B111" s="21"/>
      <c r="C111" s="21"/>
      <c r="D111" s="33"/>
      <c r="E111" s="21"/>
      <c r="F111" s="21"/>
      <c r="G111" s="21"/>
      <c r="H111" s="21"/>
      <c r="I111" s="21"/>
      <c r="J111" s="21"/>
      <c r="K111" s="22"/>
      <c r="L111" s="21"/>
      <c r="M111" s="21"/>
      <c r="N111" s="21"/>
      <c r="O111" s="21"/>
    </row>
    <row r="112" spans="1:15">
      <c r="A112" s="21"/>
      <c r="B112" s="21"/>
      <c r="C112" s="21"/>
      <c r="D112" s="36" t="s">
        <v>72</v>
      </c>
      <c r="E112" s="21"/>
      <c r="F112" s="21"/>
      <c r="G112" s="21"/>
      <c r="H112" s="21"/>
      <c r="I112" s="21"/>
      <c r="J112" s="21"/>
      <c r="K112" s="22"/>
      <c r="L112" s="21"/>
      <c r="M112" s="21"/>
      <c r="N112" s="21"/>
      <c r="O112" s="21"/>
    </row>
    <row r="113" spans="1:15" ht="25.5">
      <c r="A113" s="21"/>
      <c r="B113" s="21"/>
      <c r="C113" s="21"/>
      <c r="D113" s="33" t="s">
        <v>347</v>
      </c>
      <c r="E113" s="21"/>
      <c r="F113" s="21"/>
      <c r="G113" s="21"/>
      <c r="I113" s="21"/>
      <c r="J113" s="21"/>
      <c r="K113" s="22"/>
      <c r="L113" s="21"/>
      <c r="M113" s="21"/>
      <c r="N113" s="21"/>
      <c r="O113" s="21"/>
    </row>
    <row r="114" spans="1:15">
      <c r="K114" s="142"/>
      <c r="L114" s="142" t="s">
        <v>272</v>
      </c>
    </row>
    <row r="115" spans="1:15" ht="16.5" customHeight="1">
      <c r="B115" s="9"/>
      <c r="D115" s="30" t="s">
        <v>45</v>
      </c>
      <c r="F115" s="9" t="s">
        <v>46</v>
      </c>
      <c r="G115" s="29"/>
      <c r="I115" s="20"/>
      <c r="K115" s="35"/>
      <c r="L115" s="35" t="s">
        <v>28</v>
      </c>
    </row>
    <row r="118" spans="1:15">
      <c r="L118" s="132"/>
    </row>
    <row r="120" spans="1:15">
      <c r="L120" s="132"/>
    </row>
    <row r="121" spans="1:15">
      <c r="L121" s="132"/>
    </row>
    <row r="122" spans="1:15">
      <c r="H122" s="132"/>
      <c r="I122" s="132"/>
      <c r="J122" s="132"/>
      <c r="K122" s="132"/>
      <c r="L122" s="132"/>
    </row>
  </sheetData>
  <mergeCells count="80">
    <mergeCell ref="H76:H77"/>
    <mergeCell ref="A37:O37"/>
    <mergeCell ref="A75:A77"/>
    <mergeCell ref="M75:O75"/>
    <mergeCell ref="B75:H75"/>
    <mergeCell ref="G41:G42"/>
    <mergeCell ref="H41:H42"/>
    <mergeCell ref="I41:J41"/>
    <mergeCell ref="K41:K42"/>
    <mergeCell ref="D76:D77"/>
    <mergeCell ref="F76:F77"/>
    <mergeCell ref="L32:O32"/>
    <mergeCell ref="L34:O34"/>
    <mergeCell ref="A36:O36"/>
    <mergeCell ref="I75:L75"/>
    <mergeCell ref="L67:O67"/>
    <mergeCell ref="L69:O69"/>
    <mergeCell ref="A71:O71"/>
    <mergeCell ref="E76:E77"/>
    <mergeCell ref="B10:C10"/>
    <mergeCell ref="D10:D11"/>
    <mergeCell ref="A72:O72"/>
    <mergeCell ref="A7:O7"/>
    <mergeCell ref="A9:A11"/>
    <mergeCell ref="G76:G77"/>
    <mergeCell ref="I76:J76"/>
    <mergeCell ref="A73:O73"/>
    <mergeCell ref="O76:O77"/>
    <mergeCell ref="L76:L77"/>
    <mergeCell ref="L1:O1"/>
    <mergeCell ref="L3:O3"/>
    <mergeCell ref="A5:O5"/>
    <mergeCell ref="A6:O6"/>
    <mergeCell ref="B9:H9"/>
    <mergeCell ref="I9:L9"/>
    <mergeCell ref="M9:O9"/>
    <mergeCell ref="H10:H11"/>
    <mergeCell ref="M40:O40"/>
    <mergeCell ref="E10:E11"/>
    <mergeCell ref="F10:F11"/>
    <mergeCell ref="G10:G11"/>
    <mergeCell ref="K10:K11"/>
    <mergeCell ref="I10:J10"/>
    <mergeCell ref="M10:N10"/>
    <mergeCell ref="A38:O38"/>
    <mergeCell ref="O10:O11"/>
    <mergeCell ref="L10:L11"/>
    <mergeCell ref="L96:O96"/>
    <mergeCell ref="L41:L42"/>
    <mergeCell ref="M41:N41"/>
    <mergeCell ref="O41:O42"/>
    <mergeCell ref="M76:N76"/>
    <mergeCell ref="A104:A106"/>
    <mergeCell ref="B104:H104"/>
    <mergeCell ref="I104:L104"/>
    <mergeCell ref="M104:O104"/>
    <mergeCell ref="B105:C105"/>
    <mergeCell ref="D105:D106"/>
    <mergeCell ref="E105:E106"/>
    <mergeCell ref="F105:F106"/>
    <mergeCell ref="B40:H40"/>
    <mergeCell ref="I40:L40"/>
    <mergeCell ref="I105:J105"/>
    <mergeCell ref="K105:K106"/>
    <mergeCell ref="M105:N105"/>
    <mergeCell ref="O105:O106"/>
    <mergeCell ref="A101:O101"/>
    <mergeCell ref="A102:O102"/>
    <mergeCell ref="B76:C76"/>
    <mergeCell ref="K76:K77"/>
    <mergeCell ref="G105:G106"/>
    <mergeCell ref="H105:H106"/>
    <mergeCell ref="L98:O98"/>
    <mergeCell ref="A100:O100"/>
    <mergeCell ref="B41:C41"/>
    <mergeCell ref="D41:D42"/>
    <mergeCell ref="E41:E42"/>
    <mergeCell ref="F41:F42"/>
    <mergeCell ref="L105:L106"/>
    <mergeCell ref="A40:A42"/>
  </mergeCells>
  <phoneticPr fontId="2" type="noConversion"/>
  <printOptions horizontalCentered="1"/>
  <pageMargins left="0.25" right="0" top="0.25" bottom="0" header="0" footer="0"/>
  <pageSetup paperSize="9" orientation="landscape" r:id="rId1"/>
  <headerFooter alignWithMargins="0">
    <oddFooter>&amp;C1/1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24"/>
  </sheetPr>
  <dimension ref="A2:I82"/>
  <sheetViews>
    <sheetView topLeftCell="A64" workbookViewId="0">
      <selection activeCell="D766" sqref="D766"/>
    </sheetView>
  </sheetViews>
  <sheetFormatPr defaultRowHeight="15"/>
  <cols>
    <col min="1" max="1" width="9.28515625" style="240" customWidth="1"/>
    <col min="2" max="2" width="7.28515625" style="240" customWidth="1"/>
    <col min="3" max="3" width="9.5703125" style="240" customWidth="1"/>
    <col min="4" max="4" width="34.140625" style="241" customWidth="1"/>
    <col min="5" max="5" width="6.42578125" style="240" customWidth="1"/>
    <col min="6" max="8" width="13.140625" style="242" customWidth="1"/>
    <col min="9" max="9" width="12.14062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'2'!H75</f>
        <v>246159139</v>
      </c>
      <c r="I14" s="252">
        <v>0</v>
      </c>
    </row>
    <row r="15" spans="1:9" s="245" customFormat="1" ht="24" customHeight="1">
      <c r="A15" s="253">
        <v>41699</v>
      </c>
      <c r="B15" s="254" t="s">
        <v>367</v>
      </c>
      <c r="C15" s="253">
        <v>41698</v>
      </c>
      <c r="D15" s="255" t="s">
        <v>368</v>
      </c>
      <c r="E15" s="256" t="s">
        <v>369</v>
      </c>
      <c r="F15" s="252">
        <v>320400</v>
      </c>
      <c r="G15" s="252"/>
      <c r="H15" s="257">
        <f>ROUND(IF(H14-I14+F15-G15&gt;0,H14-I14+F15-G15,0),0)</f>
        <v>246479539</v>
      </c>
      <c r="I15" s="257">
        <f>ROUND(IF(I14-H14+G15-F15&gt;0,I14-H14+G15-F15,0),0)</f>
        <v>0</v>
      </c>
    </row>
    <row r="16" spans="1:9" s="245" customFormat="1" ht="24" customHeight="1">
      <c r="A16" s="253">
        <v>41699</v>
      </c>
      <c r="B16" s="254" t="s">
        <v>367</v>
      </c>
      <c r="C16" s="253">
        <v>41698</v>
      </c>
      <c r="D16" s="255" t="s">
        <v>467</v>
      </c>
      <c r="E16" s="256" t="s">
        <v>369</v>
      </c>
      <c r="F16" s="252">
        <v>242650</v>
      </c>
      <c r="G16" s="252"/>
      <c r="H16" s="257">
        <f t="shared" ref="H16:H71" si="0">ROUND(IF(H15-I15+F16-G16&gt;0,H15-I15+F16-G16,0),0)</f>
        <v>246722189</v>
      </c>
      <c r="I16" s="257">
        <f t="shared" ref="I16:I71" si="1">ROUND(IF(I15-H15+G16-F16&gt;0,I15-H15+G16-F16,0),0)</f>
        <v>0</v>
      </c>
    </row>
    <row r="17" spans="1:9" s="245" customFormat="1" ht="24" customHeight="1">
      <c r="A17" s="253">
        <v>41702</v>
      </c>
      <c r="B17" s="254" t="s">
        <v>373</v>
      </c>
      <c r="C17" s="253">
        <v>41702</v>
      </c>
      <c r="D17" s="255" t="s">
        <v>468</v>
      </c>
      <c r="E17" s="256" t="s">
        <v>369</v>
      </c>
      <c r="F17" s="252">
        <v>6780</v>
      </c>
      <c r="G17" s="252"/>
      <c r="H17" s="257">
        <f t="shared" si="0"/>
        <v>246728969</v>
      </c>
      <c r="I17" s="257">
        <f t="shared" si="1"/>
        <v>0</v>
      </c>
    </row>
    <row r="18" spans="1:9" s="245" customFormat="1" ht="24" customHeight="1">
      <c r="A18" s="253">
        <v>41702</v>
      </c>
      <c r="B18" s="254" t="s">
        <v>383</v>
      </c>
      <c r="C18" s="253">
        <v>41702</v>
      </c>
      <c r="D18" s="255" t="s">
        <v>469</v>
      </c>
      <c r="E18" s="256" t="s">
        <v>385</v>
      </c>
      <c r="F18" s="252">
        <v>1047950</v>
      </c>
      <c r="G18" s="252"/>
      <c r="H18" s="257">
        <f t="shared" si="0"/>
        <v>247776919</v>
      </c>
      <c r="I18" s="257">
        <f t="shared" si="1"/>
        <v>0</v>
      </c>
    </row>
    <row r="19" spans="1:9" s="245" customFormat="1" ht="24" customHeight="1">
      <c r="A19" s="253">
        <v>41704</v>
      </c>
      <c r="B19" s="254" t="s">
        <v>375</v>
      </c>
      <c r="C19" s="253">
        <v>41704</v>
      </c>
      <c r="D19" s="255" t="s">
        <v>431</v>
      </c>
      <c r="E19" s="256" t="s">
        <v>369</v>
      </c>
      <c r="F19" s="252">
        <v>1240000</v>
      </c>
      <c r="G19" s="252"/>
      <c r="H19" s="257">
        <f t="shared" si="0"/>
        <v>249016919</v>
      </c>
      <c r="I19" s="257">
        <f t="shared" si="1"/>
        <v>0</v>
      </c>
    </row>
    <row r="20" spans="1:9" s="245" customFormat="1" ht="24" customHeight="1">
      <c r="A20" s="253">
        <v>41704</v>
      </c>
      <c r="B20" s="254" t="s">
        <v>377</v>
      </c>
      <c r="C20" s="253">
        <v>41704</v>
      </c>
      <c r="D20" s="255" t="s">
        <v>378</v>
      </c>
      <c r="E20" s="256" t="s">
        <v>379</v>
      </c>
      <c r="F20" s="252">
        <v>1000</v>
      </c>
      <c r="G20" s="252"/>
      <c r="H20" s="257">
        <f t="shared" si="0"/>
        <v>249017919</v>
      </c>
      <c r="I20" s="257">
        <f t="shared" si="1"/>
        <v>0</v>
      </c>
    </row>
    <row r="21" spans="1:9" s="245" customFormat="1" ht="24" customHeight="1">
      <c r="A21" s="253">
        <v>41707</v>
      </c>
      <c r="B21" s="254" t="s">
        <v>436</v>
      </c>
      <c r="C21" s="253">
        <v>41707</v>
      </c>
      <c r="D21" s="255" t="s">
        <v>431</v>
      </c>
      <c r="E21" s="256" t="s">
        <v>369</v>
      </c>
      <c r="F21" s="252">
        <v>1312000</v>
      </c>
      <c r="G21" s="252"/>
      <c r="H21" s="257">
        <f t="shared" si="0"/>
        <v>250329919</v>
      </c>
      <c r="I21" s="257">
        <f t="shared" si="1"/>
        <v>0</v>
      </c>
    </row>
    <row r="22" spans="1:9" s="245" customFormat="1" ht="24" customHeight="1">
      <c r="A22" s="253">
        <v>41709</v>
      </c>
      <c r="B22" s="254" t="s">
        <v>380</v>
      </c>
      <c r="C22" s="253">
        <v>41709</v>
      </c>
      <c r="D22" s="255" t="s">
        <v>470</v>
      </c>
      <c r="E22" s="256" t="s">
        <v>369</v>
      </c>
      <c r="F22" s="252">
        <v>330389</v>
      </c>
      <c r="G22" s="252"/>
      <c r="H22" s="257">
        <f t="shared" si="0"/>
        <v>250660308</v>
      </c>
      <c r="I22" s="257">
        <f t="shared" si="1"/>
        <v>0</v>
      </c>
    </row>
    <row r="23" spans="1:9" s="245" customFormat="1" ht="24" customHeight="1">
      <c r="A23" s="253">
        <v>41709</v>
      </c>
      <c r="B23" s="254" t="s">
        <v>377</v>
      </c>
      <c r="C23" s="253">
        <v>41709</v>
      </c>
      <c r="D23" s="255" t="s">
        <v>455</v>
      </c>
      <c r="E23" s="256" t="s">
        <v>379</v>
      </c>
      <c r="F23" s="252">
        <v>31613</v>
      </c>
      <c r="G23" s="252"/>
      <c r="H23" s="257">
        <f t="shared" si="0"/>
        <v>250691921</v>
      </c>
      <c r="I23" s="257">
        <f t="shared" si="1"/>
        <v>0</v>
      </c>
    </row>
    <row r="24" spans="1:9" s="245" customFormat="1" ht="24" customHeight="1">
      <c r="A24" s="253">
        <v>41710</v>
      </c>
      <c r="B24" s="254" t="s">
        <v>437</v>
      </c>
      <c r="C24" s="253">
        <v>41710</v>
      </c>
      <c r="D24" s="255" t="s">
        <v>431</v>
      </c>
      <c r="E24" s="256" t="s">
        <v>369</v>
      </c>
      <c r="F24" s="252">
        <v>1184000</v>
      </c>
      <c r="G24" s="252"/>
      <c r="H24" s="257">
        <f t="shared" si="0"/>
        <v>251875921</v>
      </c>
      <c r="I24" s="257">
        <f t="shared" si="1"/>
        <v>0</v>
      </c>
    </row>
    <row r="25" spans="1:9" s="245" customFormat="1" ht="24" customHeight="1">
      <c r="A25" s="253">
        <v>41710</v>
      </c>
      <c r="B25" s="254" t="s">
        <v>377</v>
      </c>
      <c r="C25" s="253">
        <v>41710</v>
      </c>
      <c r="D25" s="255" t="s">
        <v>455</v>
      </c>
      <c r="E25" s="256" t="s">
        <v>379</v>
      </c>
      <c r="F25" s="252">
        <v>31673</v>
      </c>
      <c r="G25" s="252"/>
      <c r="H25" s="257">
        <f t="shared" si="0"/>
        <v>251907594</v>
      </c>
      <c r="I25" s="257">
        <f t="shared" si="1"/>
        <v>0</v>
      </c>
    </row>
    <row r="26" spans="1:9" s="245" customFormat="1" ht="24" customHeight="1">
      <c r="A26" s="253">
        <v>41711</v>
      </c>
      <c r="B26" s="254" t="s">
        <v>377</v>
      </c>
      <c r="C26" s="253">
        <v>41711</v>
      </c>
      <c r="D26" s="255" t="s">
        <v>378</v>
      </c>
      <c r="E26" s="256" t="s">
        <v>379</v>
      </c>
      <c r="F26" s="252">
        <v>3000</v>
      </c>
      <c r="G26" s="252"/>
      <c r="H26" s="257">
        <f t="shared" si="0"/>
        <v>251910594</v>
      </c>
      <c r="I26" s="257">
        <f t="shared" si="1"/>
        <v>0</v>
      </c>
    </row>
    <row r="27" spans="1:9" s="245" customFormat="1" ht="31.5" customHeight="1">
      <c r="A27" s="253">
        <v>41712</v>
      </c>
      <c r="B27" s="254" t="s">
        <v>395</v>
      </c>
      <c r="C27" s="253">
        <v>41712</v>
      </c>
      <c r="D27" s="255" t="s">
        <v>403</v>
      </c>
      <c r="E27" s="256" t="s">
        <v>397</v>
      </c>
      <c r="F27" s="252">
        <v>113594</v>
      </c>
      <c r="G27" s="252"/>
      <c r="H27" s="257">
        <f t="shared" si="0"/>
        <v>252024188</v>
      </c>
      <c r="I27" s="257">
        <f t="shared" si="1"/>
        <v>0</v>
      </c>
    </row>
    <row r="28" spans="1:9" s="245" customFormat="1" ht="22.5" customHeight="1">
      <c r="A28" s="253">
        <v>41713</v>
      </c>
      <c r="B28" s="254" t="s">
        <v>389</v>
      </c>
      <c r="C28" s="253">
        <v>41713</v>
      </c>
      <c r="D28" s="255" t="s">
        <v>402</v>
      </c>
      <c r="E28" s="256" t="s">
        <v>369</v>
      </c>
      <c r="F28" s="252">
        <v>525702</v>
      </c>
      <c r="G28" s="252"/>
      <c r="H28" s="257">
        <f t="shared" si="0"/>
        <v>252549890</v>
      </c>
      <c r="I28" s="257">
        <f t="shared" si="1"/>
        <v>0</v>
      </c>
    </row>
    <row r="29" spans="1:9" s="245" customFormat="1" ht="33" customHeight="1">
      <c r="A29" s="253">
        <v>41713</v>
      </c>
      <c r="B29" s="254" t="s">
        <v>395</v>
      </c>
      <c r="C29" s="253">
        <v>41713</v>
      </c>
      <c r="D29" s="255" t="s">
        <v>403</v>
      </c>
      <c r="E29" s="256" t="s">
        <v>397</v>
      </c>
      <c r="F29" s="252">
        <v>48894</v>
      </c>
      <c r="G29" s="252"/>
      <c r="H29" s="257">
        <f t="shared" si="0"/>
        <v>252598784</v>
      </c>
      <c r="I29" s="257">
        <f t="shared" si="1"/>
        <v>0</v>
      </c>
    </row>
    <row r="30" spans="1:9" s="245" customFormat="1" ht="25.5" customHeight="1">
      <c r="A30" s="253">
        <v>41715</v>
      </c>
      <c r="B30" s="254" t="s">
        <v>471</v>
      </c>
      <c r="C30" s="253">
        <v>41715</v>
      </c>
      <c r="D30" s="255" t="s">
        <v>431</v>
      </c>
      <c r="E30" s="256" t="s">
        <v>369</v>
      </c>
      <c r="F30" s="252">
        <v>1192000</v>
      </c>
      <c r="G30" s="252"/>
      <c r="H30" s="257">
        <f t="shared" si="0"/>
        <v>253790784</v>
      </c>
      <c r="I30" s="257">
        <f t="shared" si="1"/>
        <v>0</v>
      </c>
    </row>
    <row r="31" spans="1:9" s="245" customFormat="1" ht="25.5" customHeight="1">
      <c r="A31" s="253">
        <v>41715</v>
      </c>
      <c r="B31" s="254" t="s">
        <v>386</v>
      </c>
      <c r="C31" s="253">
        <v>41715</v>
      </c>
      <c r="D31" s="255" t="s">
        <v>469</v>
      </c>
      <c r="E31" s="256" t="s">
        <v>385</v>
      </c>
      <c r="F31" s="252">
        <v>2648000</v>
      </c>
      <c r="G31" s="252"/>
      <c r="H31" s="257">
        <f t="shared" si="0"/>
        <v>256438784</v>
      </c>
      <c r="I31" s="257">
        <f t="shared" si="1"/>
        <v>0</v>
      </c>
    </row>
    <row r="32" spans="1:9" s="245" customFormat="1" ht="25.5" customHeight="1">
      <c r="A32" s="253">
        <v>41716</v>
      </c>
      <c r="B32" s="254" t="s">
        <v>377</v>
      </c>
      <c r="C32" s="253">
        <v>41716</v>
      </c>
      <c r="D32" s="255" t="s">
        <v>378</v>
      </c>
      <c r="E32" s="256" t="s">
        <v>379</v>
      </c>
      <c r="F32" s="252">
        <v>2000</v>
      </c>
      <c r="G32" s="252"/>
      <c r="H32" s="257">
        <f t="shared" si="0"/>
        <v>256440784</v>
      </c>
      <c r="I32" s="257">
        <f t="shared" si="1"/>
        <v>0</v>
      </c>
    </row>
    <row r="33" spans="1:9" s="245" customFormat="1" ht="25.5" customHeight="1">
      <c r="A33" s="253">
        <v>41716</v>
      </c>
      <c r="B33" s="254" t="s">
        <v>377</v>
      </c>
      <c r="C33" s="253">
        <v>41716</v>
      </c>
      <c r="D33" s="255" t="s">
        <v>378</v>
      </c>
      <c r="E33" s="256" t="s">
        <v>379</v>
      </c>
      <c r="F33" s="252">
        <v>2000</v>
      </c>
      <c r="G33" s="252"/>
      <c r="H33" s="257">
        <f t="shared" si="0"/>
        <v>256442784</v>
      </c>
      <c r="I33" s="257">
        <f t="shared" si="1"/>
        <v>0</v>
      </c>
    </row>
    <row r="34" spans="1:9" s="245" customFormat="1" ht="25.5" customHeight="1">
      <c r="A34" s="253">
        <v>41716</v>
      </c>
      <c r="B34" s="254" t="s">
        <v>377</v>
      </c>
      <c r="C34" s="253">
        <v>41716</v>
      </c>
      <c r="D34" s="255" t="s">
        <v>378</v>
      </c>
      <c r="E34" s="256" t="s">
        <v>379</v>
      </c>
      <c r="F34" s="252">
        <v>1000</v>
      </c>
      <c r="G34" s="252"/>
      <c r="H34" s="257">
        <f t="shared" si="0"/>
        <v>256443784</v>
      </c>
      <c r="I34" s="257">
        <f t="shared" si="1"/>
        <v>0</v>
      </c>
    </row>
    <row r="35" spans="1:9" s="245" customFormat="1" ht="25.5" customHeight="1">
      <c r="A35" s="253">
        <v>41716</v>
      </c>
      <c r="B35" s="254" t="s">
        <v>377</v>
      </c>
      <c r="C35" s="253">
        <v>41716</v>
      </c>
      <c r="D35" s="255" t="s">
        <v>378</v>
      </c>
      <c r="E35" s="256" t="s">
        <v>379</v>
      </c>
      <c r="F35" s="252">
        <v>2000</v>
      </c>
      <c r="G35" s="252"/>
      <c r="H35" s="257">
        <f t="shared" si="0"/>
        <v>256445784</v>
      </c>
      <c r="I35" s="257">
        <f t="shared" si="1"/>
        <v>0</v>
      </c>
    </row>
    <row r="36" spans="1:9" s="245" customFormat="1" ht="25.5" customHeight="1">
      <c r="A36" s="253">
        <v>41716</v>
      </c>
      <c r="B36" s="254" t="s">
        <v>377</v>
      </c>
      <c r="C36" s="253">
        <v>41716</v>
      </c>
      <c r="D36" s="255" t="s">
        <v>378</v>
      </c>
      <c r="E36" s="256" t="s">
        <v>379</v>
      </c>
      <c r="F36" s="252">
        <v>1000</v>
      </c>
      <c r="G36" s="252"/>
      <c r="H36" s="257">
        <f t="shared" si="0"/>
        <v>256446784</v>
      </c>
      <c r="I36" s="257">
        <f t="shared" si="1"/>
        <v>0</v>
      </c>
    </row>
    <row r="37" spans="1:9" s="245" customFormat="1" ht="25.5" customHeight="1">
      <c r="A37" s="253">
        <v>41717</v>
      </c>
      <c r="B37" s="254" t="s">
        <v>401</v>
      </c>
      <c r="C37" s="253">
        <v>41717</v>
      </c>
      <c r="D37" s="255" t="s">
        <v>402</v>
      </c>
      <c r="E37" s="256" t="s">
        <v>369</v>
      </c>
      <c r="F37" s="252">
        <v>217686</v>
      </c>
      <c r="G37" s="252"/>
      <c r="H37" s="257">
        <f t="shared" si="0"/>
        <v>256664470</v>
      </c>
      <c r="I37" s="257">
        <f t="shared" si="1"/>
        <v>0</v>
      </c>
    </row>
    <row r="38" spans="1:9" s="245" customFormat="1" ht="25.5" customHeight="1">
      <c r="A38" s="253">
        <v>41717</v>
      </c>
      <c r="B38" s="254" t="s">
        <v>377</v>
      </c>
      <c r="C38" s="253">
        <v>41717</v>
      </c>
      <c r="D38" s="255" t="s">
        <v>472</v>
      </c>
      <c r="E38" s="256" t="s">
        <v>379</v>
      </c>
      <c r="F38" s="252">
        <v>3000</v>
      </c>
      <c r="G38" s="252"/>
      <c r="H38" s="257">
        <f t="shared" si="0"/>
        <v>256667470</v>
      </c>
      <c r="I38" s="257">
        <f t="shared" si="1"/>
        <v>0</v>
      </c>
    </row>
    <row r="39" spans="1:9" s="245" customFormat="1" ht="25.5" customHeight="1">
      <c r="A39" s="253">
        <v>41717</v>
      </c>
      <c r="B39" s="254" t="s">
        <v>377</v>
      </c>
      <c r="C39" s="253">
        <v>41717</v>
      </c>
      <c r="D39" s="255" t="s">
        <v>472</v>
      </c>
      <c r="E39" s="256" t="s">
        <v>379</v>
      </c>
      <c r="F39" s="252">
        <v>3000</v>
      </c>
      <c r="G39" s="252"/>
      <c r="H39" s="257">
        <f t="shared" si="0"/>
        <v>256670470</v>
      </c>
      <c r="I39" s="257">
        <f t="shared" si="1"/>
        <v>0</v>
      </c>
    </row>
    <row r="40" spans="1:9" s="245" customFormat="1" ht="25.5" customHeight="1">
      <c r="A40" s="253">
        <v>41717</v>
      </c>
      <c r="B40" s="254" t="s">
        <v>377</v>
      </c>
      <c r="C40" s="253">
        <v>41717</v>
      </c>
      <c r="D40" s="255" t="s">
        <v>472</v>
      </c>
      <c r="E40" s="256" t="s">
        <v>379</v>
      </c>
      <c r="F40" s="252">
        <v>3000</v>
      </c>
      <c r="G40" s="252"/>
      <c r="H40" s="257">
        <f t="shared" si="0"/>
        <v>256673470</v>
      </c>
      <c r="I40" s="257">
        <f t="shared" si="1"/>
        <v>0</v>
      </c>
    </row>
    <row r="41" spans="1:9" s="245" customFormat="1" ht="25.5" customHeight="1">
      <c r="A41" s="253">
        <v>41717</v>
      </c>
      <c r="B41" s="254" t="s">
        <v>377</v>
      </c>
      <c r="C41" s="253">
        <v>41717</v>
      </c>
      <c r="D41" s="255" t="s">
        <v>473</v>
      </c>
      <c r="E41" s="256" t="s">
        <v>379</v>
      </c>
      <c r="F41" s="252">
        <v>3000</v>
      </c>
      <c r="G41" s="252"/>
      <c r="H41" s="257">
        <f t="shared" si="0"/>
        <v>256676470</v>
      </c>
      <c r="I41" s="257">
        <f t="shared" si="1"/>
        <v>0</v>
      </c>
    </row>
    <row r="42" spans="1:9" s="245" customFormat="1" ht="25.5" customHeight="1">
      <c r="A42" s="253">
        <v>41717</v>
      </c>
      <c r="B42" s="254" t="s">
        <v>377</v>
      </c>
      <c r="C42" s="253">
        <v>41717</v>
      </c>
      <c r="D42" s="255" t="s">
        <v>473</v>
      </c>
      <c r="E42" s="256" t="s">
        <v>379</v>
      </c>
      <c r="F42" s="252">
        <v>3000</v>
      </c>
      <c r="G42" s="252"/>
      <c r="H42" s="257">
        <f t="shared" si="0"/>
        <v>256679470</v>
      </c>
      <c r="I42" s="257">
        <f t="shared" si="1"/>
        <v>0</v>
      </c>
    </row>
    <row r="43" spans="1:9" s="245" customFormat="1" ht="25.5" customHeight="1">
      <c r="A43" s="253">
        <v>41717</v>
      </c>
      <c r="B43" s="254" t="s">
        <v>377</v>
      </c>
      <c r="C43" s="253">
        <v>41717</v>
      </c>
      <c r="D43" s="255" t="s">
        <v>473</v>
      </c>
      <c r="E43" s="256" t="s">
        <v>379</v>
      </c>
      <c r="F43" s="252">
        <v>3000</v>
      </c>
      <c r="G43" s="252"/>
      <c r="H43" s="257">
        <f t="shared" si="0"/>
        <v>256682470</v>
      </c>
      <c r="I43" s="257">
        <f t="shared" si="1"/>
        <v>0</v>
      </c>
    </row>
    <row r="44" spans="1:9" s="245" customFormat="1" ht="25.5" customHeight="1">
      <c r="A44" s="253">
        <v>41719</v>
      </c>
      <c r="B44" s="254" t="s">
        <v>474</v>
      </c>
      <c r="C44" s="253">
        <v>41719</v>
      </c>
      <c r="D44" s="255" t="s">
        <v>475</v>
      </c>
      <c r="E44" s="256" t="s">
        <v>369</v>
      </c>
      <c r="F44" s="252">
        <v>129250</v>
      </c>
      <c r="G44" s="252"/>
      <c r="H44" s="257">
        <f t="shared" si="0"/>
        <v>256811720</v>
      </c>
      <c r="I44" s="257">
        <f t="shared" si="1"/>
        <v>0</v>
      </c>
    </row>
    <row r="45" spans="1:9" s="245" customFormat="1" ht="25.5" customHeight="1">
      <c r="A45" s="253">
        <v>41719</v>
      </c>
      <c r="B45" s="254" t="s">
        <v>448</v>
      </c>
      <c r="C45" s="253">
        <v>41719</v>
      </c>
      <c r="D45" s="255" t="s">
        <v>390</v>
      </c>
      <c r="E45" s="256" t="s">
        <v>369</v>
      </c>
      <c r="F45" s="252">
        <v>439680</v>
      </c>
      <c r="G45" s="252"/>
      <c r="H45" s="257">
        <f t="shared" si="0"/>
        <v>257251400</v>
      </c>
      <c r="I45" s="257">
        <f t="shared" si="1"/>
        <v>0</v>
      </c>
    </row>
    <row r="46" spans="1:9" s="245" customFormat="1" ht="25.5" customHeight="1">
      <c r="A46" s="253">
        <v>41723</v>
      </c>
      <c r="B46" s="254" t="s">
        <v>377</v>
      </c>
      <c r="C46" s="253">
        <v>41723</v>
      </c>
      <c r="D46" s="255" t="s">
        <v>391</v>
      </c>
      <c r="E46" s="256" t="s">
        <v>392</v>
      </c>
      <c r="F46" s="252">
        <v>220023</v>
      </c>
      <c r="G46" s="252"/>
      <c r="H46" s="257">
        <f t="shared" si="0"/>
        <v>257471423</v>
      </c>
      <c r="I46" s="257">
        <f t="shared" si="1"/>
        <v>0</v>
      </c>
    </row>
    <row r="47" spans="1:9" s="245" customFormat="1" ht="25.5" customHeight="1">
      <c r="A47" s="253">
        <v>41723</v>
      </c>
      <c r="B47" s="254" t="s">
        <v>377</v>
      </c>
      <c r="C47" s="253">
        <v>41723</v>
      </c>
      <c r="D47" s="255" t="s">
        <v>393</v>
      </c>
      <c r="E47" s="256" t="s">
        <v>392</v>
      </c>
      <c r="F47" s="252">
        <v>58167</v>
      </c>
      <c r="G47" s="252"/>
      <c r="H47" s="257">
        <f t="shared" si="0"/>
        <v>257529590</v>
      </c>
      <c r="I47" s="257">
        <f t="shared" si="1"/>
        <v>0</v>
      </c>
    </row>
    <row r="48" spans="1:9" s="245" customFormat="1" ht="25.5" customHeight="1">
      <c r="A48" s="253">
        <v>41724</v>
      </c>
      <c r="B48" s="254" t="s">
        <v>377</v>
      </c>
      <c r="C48" s="253">
        <v>41724</v>
      </c>
      <c r="D48" s="255" t="s">
        <v>378</v>
      </c>
      <c r="E48" s="256" t="s">
        <v>379</v>
      </c>
      <c r="F48" s="252">
        <v>1000</v>
      </c>
      <c r="G48" s="252"/>
      <c r="H48" s="257">
        <f t="shared" si="0"/>
        <v>257530590</v>
      </c>
      <c r="I48" s="257">
        <f t="shared" si="1"/>
        <v>0</v>
      </c>
    </row>
    <row r="49" spans="1:9" s="245" customFormat="1" ht="25.5" customHeight="1">
      <c r="A49" s="253">
        <v>41724</v>
      </c>
      <c r="B49" s="254" t="s">
        <v>377</v>
      </c>
      <c r="C49" s="253">
        <v>41724</v>
      </c>
      <c r="D49" s="255" t="s">
        <v>378</v>
      </c>
      <c r="E49" s="256" t="s">
        <v>379</v>
      </c>
      <c r="F49" s="252">
        <v>1000</v>
      </c>
      <c r="G49" s="252"/>
      <c r="H49" s="257">
        <f t="shared" si="0"/>
        <v>257531590</v>
      </c>
      <c r="I49" s="257">
        <f t="shared" si="1"/>
        <v>0</v>
      </c>
    </row>
    <row r="50" spans="1:9" s="245" customFormat="1" ht="25.5" customHeight="1">
      <c r="A50" s="253">
        <v>41724</v>
      </c>
      <c r="B50" s="254" t="s">
        <v>377</v>
      </c>
      <c r="C50" s="253">
        <v>41724</v>
      </c>
      <c r="D50" s="255" t="s">
        <v>378</v>
      </c>
      <c r="E50" s="256" t="s">
        <v>379</v>
      </c>
      <c r="F50" s="252">
        <v>1000</v>
      </c>
      <c r="G50" s="252"/>
      <c r="H50" s="257">
        <f t="shared" si="0"/>
        <v>257532590</v>
      </c>
      <c r="I50" s="257">
        <f t="shared" si="1"/>
        <v>0</v>
      </c>
    </row>
    <row r="51" spans="1:9" s="245" customFormat="1" ht="25.5" customHeight="1">
      <c r="A51" s="253">
        <v>41724</v>
      </c>
      <c r="B51" s="254" t="s">
        <v>377</v>
      </c>
      <c r="C51" s="253">
        <v>41724</v>
      </c>
      <c r="D51" s="255" t="s">
        <v>476</v>
      </c>
      <c r="E51" s="256" t="s">
        <v>379</v>
      </c>
      <c r="F51" s="252">
        <v>2000</v>
      </c>
      <c r="G51" s="252"/>
      <c r="H51" s="257">
        <f t="shared" si="0"/>
        <v>257534590</v>
      </c>
      <c r="I51" s="257">
        <f t="shared" si="1"/>
        <v>0</v>
      </c>
    </row>
    <row r="52" spans="1:9" s="245" customFormat="1" ht="25.5" customHeight="1">
      <c r="A52" s="253">
        <v>41725</v>
      </c>
      <c r="B52" s="254" t="s">
        <v>406</v>
      </c>
      <c r="C52" s="253">
        <v>41725</v>
      </c>
      <c r="D52" s="255" t="s">
        <v>477</v>
      </c>
      <c r="E52" s="256" t="s">
        <v>369</v>
      </c>
      <c r="F52" s="252">
        <v>1720000</v>
      </c>
      <c r="G52" s="252"/>
      <c r="H52" s="257">
        <f t="shared" si="0"/>
        <v>259254590</v>
      </c>
      <c r="I52" s="257">
        <f t="shared" si="1"/>
        <v>0</v>
      </c>
    </row>
    <row r="53" spans="1:9" s="245" customFormat="1" ht="25.5" customHeight="1">
      <c r="A53" s="253">
        <v>41725</v>
      </c>
      <c r="B53" s="254" t="s">
        <v>387</v>
      </c>
      <c r="C53" s="253">
        <v>41725</v>
      </c>
      <c r="D53" s="255" t="s">
        <v>478</v>
      </c>
      <c r="E53" s="256" t="s">
        <v>385</v>
      </c>
      <c r="F53" s="252">
        <v>775000</v>
      </c>
      <c r="G53" s="252"/>
      <c r="H53" s="257">
        <f t="shared" si="0"/>
        <v>260029590</v>
      </c>
      <c r="I53" s="257">
        <f t="shared" si="1"/>
        <v>0</v>
      </c>
    </row>
    <row r="54" spans="1:9" s="245" customFormat="1" ht="25.5" customHeight="1">
      <c r="A54" s="253">
        <v>41726</v>
      </c>
      <c r="B54" s="254" t="s">
        <v>408</v>
      </c>
      <c r="C54" s="253">
        <v>41726</v>
      </c>
      <c r="D54" s="255" t="s">
        <v>479</v>
      </c>
      <c r="E54" s="256" t="s">
        <v>369</v>
      </c>
      <c r="F54" s="252">
        <v>200000</v>
      </c>
      <c r="G54" s="252"/>
      <c r="H54" s="257">
        <f t="shared" si="0"/>
        <v>260229590</v>
      </c>
      <c r="I54" s="257">
        <f t="shared" si="1"/>
        <v>0</v>
      </c>
    </row>
    <row r="55" spans="1:9" s="245" customFormat="1" ht="25.5" customHeight="1">
      <c r="A55" s="253">
        <v>41727</v>
      </c>
      <c r="B55" s="254" t="s">
        <v>394</v>
      </c>
      <c r="C55" s="253">
        <v>41727</v>
      </c>
      <c r="D55" s="255" t="s">
        <v>478</v>
      </c>
      <c r="E55" s="256" t="s">
        <v>385</v>
      </c>
      <c r="F55" s="252">
        <v>775000</v>
      </c>
      <c r="G55" s="252"/>
      <c r="H55" s="257">
        <f t="shared" si="0"/>
        <v>261004590</v>
      </c>
      <c r="I55" s="257">
        <f t="shared" si="1"/>
        <v>0</v>
      </c>
    </row>
    <row r="56" spans="1:9" s="245" customFormat="1" ht="25.5" customHeight="1">
      <c r="A56" s="253">
        <v>41729</v>
      </c>
      <c r="B56" s="254" t="s">
        <v>457</v>
      </c>
      <c r="C56" s="253">
        <v>41729</v>
      </c>
      <c r="D56" s="255" t="s">
        <v>390</v>
      </c>
      <c r="E56" s="256" t="s">
        <v>369</v>
      </c>
      <c r="F56" s="252">
        <v>336630</v>
      </c>
      <c r="G56" s="252"/>
      <c r="H56" s="257">
        <f t="shared" si="0"/>
        <v>261341220</v>
      </c>
      <c r="I56" s="257">
        <f t="shared" si="1"/>
        <v>0</v>
      </c>
    </row>
    <row r="57" spans="1:9" s="245" customFormat="1" ht="25.5" customHeight="1">
      <c r="A57" s="253">
        <v>41729</v>
      </c>
      <c r="B57" s="254" t="s">
        <v>458</v>
      </c>
      <c r="C57" s="253">
        <v>41729</v>
      </c>
      <c r="D57" s="255" t="s">
        <v>402</v>
      </c>
      <c r="E57" s="256" t="s">
        <v>369</v>
      </c>
      <c r="F57" s="252">
        <v>229627</v>
      </c>
      <c r="G57" s="252"/>
      <c r="H57" s="257">
        <f t="shared" si="0"/>
        <v>261570847</v>
      </c>
      <c r="I57" s="257">
        <f t="shared" si="1"/>
        <v>0</v>
      </c>
    </row>
    <row r="58" spans="1:9" s="245" customFormat="1" ht="25.5" customHeight="1">
      <c r="A58" s="253">
        <v>41729</v>
      </c>
      <c r="B58" s="254" t="s">
        <v>459</v>
      </c>
      <c r="C58" s="253">
        <v>41723</v>
      </c>
      <c r="D58" s="255" t="s">
        <v>480</v>
      </c>
      <c r="E58" s="256" t="s">
        <v>369</v>
      </c>
      <c r="F58" s="252">
        <v>36364</v>
      </c>
      <c r="G58" s="252"/>
      <c r="H58" s="257">
        <f t="shared" si="0"/>
        <v>261607211</v>
      </c>
      <c r="I58" s="257">
        <f t="shared" si="1"/>
        <v>0</v>
      </c>
    </row>
    <row r="59" spans="1:9" s="245" customFormat="1" ht="28.5" customHeight="1">
      <c r="A59" s="253">
        <v>41729</v>
      </c>
      <c r="B59" s="254" t="s">
        <v>395</v>
      </c>
      <c r="C59" s="253">
        <v>41715</v>
      </c>
      <c r="D59" s="255" t="s">
        <v>481</v>
      </c>
      <c r="E59" s="256" t="s">
        <v>385</v>
      </c>
      <c r="F59" s="252">
        <v>1325455</v>
      </c>
      <c r="G59" s="252"/>
      <c r="H59" s="257">
        <f t="shared" si="0"/>
        <v>262932666</v>
      </c>
      <c r="I59" s="257">
        <f t="shared" si="1"/>
        <v>0</v>
      </c>
    </row>
    <row r="60" spans="1:9" s="245" customFormat="1" ht="22.5" customHeight="1">
      <c r="A60" s="253">
        <v>41729</v>
      </c>
      <c r="B60" s="254" t="s">
        <v>395</v>
      </c>
      <c r="C60" s="253">
        <v>41708</v>
      </c>
      <c r="D60" s="255" t="s">
        <v>482</v>
      </c>
      <c r="E60" s="256" t="s">
        <v>385</v>
      </c>
      <c r="F60" s="252">
        <v>2400000</v>
      </c>
      <c r="G60" s="252"/>
      <c r="H60" s="257">
        <f t="shared" si="0"/>
        <v>265332666</v>
      </c>
      <c r="I60" s="257">
        <f t="shared" si="1"/>
        <v>0</v>
      </c>
    </row>
    <row r="61" spans="1:9" s="245" customFormat="1" ht="29.25" customHeight="1">
      <c r="A61" s="253">
        <v>41729</v>
      </c>
      <c r="B61" s="254" t="s">
        <v>395</v>
      </c>
      <c r="C61" s="253">
        <v>41712</v>
      </c>
      <c r="D61" s="255" t="s">
        <v>463</v>
      </c>
      <c r="E61" s="256" t="s">
        <v>385</v>
      </c>
      <c r="F61" s="252">
        <v>498432</v>
      </c>
      <c r="G61" s="252"/>
      <c r="H61" s="257">
        <f t="shared" si="0"/>
        <v>265831098</v>
      </c>
      <c r="I61" s="257">
        <f t="shared" si="1"/>
        <v>0</v>
      </c>
    </row>
    <row r="62" spans="1:9" s="245" customFormat="1" ht="30" customHeight="1">
      <c r="A62" s="253">
        <v>41729</v>
      </c>
      <c r="B62" s="254" t="s">
        <v>395</v>
      </c>
      <c r="C62" s="253">
        <v>41719</v>
      </c>
      <c r="D62" s="255" t="s">
        <v>483</v>
      </c>
      <c r="E62" s="256" t="s">
        <v>385</v>
      </c>
      <c r="F62" s="252">
        <v>498048</v>
      </c>
      <c r="G62" s="252"/>
      <c r="H62" s="257">
        <f t="shared" si="0"/>
        <v>266329146</v>
      </c>
      <c r="I62" s="257">
        <f t="shared" si="1"/>
        <v>0</v>
      </c>
    </row>
    <row r="63" spans="1:9" s="245" customFormat="1" ht="33" customHeight="1">
      <c r="A63" s="253">
        <v>41729</v>
      </c>
      <c r="B63" s="254" t="s">
        <v>395</v>
      </c>
      <c r="C63" s="253">
        <v>41726</v>
      </c>
      <c r="D63" s="255" t="s">
        <v>420</v>
      </c>
      <c r="E63" s="256" t="s">
        <v>385</v>
      </c>
      <c r="F63" s="252">
        <v>539538</v>
      </c>
      <c r="G63" s="252"/>
      <c r="H63" s="257">
        <f t="shared" si="0"/>
        <v>266868684</v>
      </c>
      <c r="I63" s="257">
        <f t="shared" si="1"/>
        <v>0</v>
      </c>
    </row>
    <row r="64" spans="1:9" s="245" customFormat="1" ht="24" customHeight="1">
      <c r="A64" s="253">
        <v>41729</v>
      </c>
      <c r="B64" s="254" t="s">
        <v>395</v>
      </c>
      <c r="C64" s="253">
        <v>41713</v>
      </c>
      <c r="D64" s="255" t="s">
        <v>417</v>
      </c>
      <c r="E64" s="256" t="s">
        <v>385</v>
      </c>
      <c r="F64" s="252">
        <v>4600000</v>
      </c>
      <c r="G64" s="252"/>
      <c r="H64" s="257">
        <f t="shared" si="0"/>
        <v>271468684</v>
      </c>
      <c r="I64" s="257">
        <f t="shared" si="1"/>
        <v>0</v>
      </c>
    </row>
    <row r="65" spans="1:9" s="245" customFormat="1" ht="24" customHeight="1">
      <c r="A65" s="253">
        <v>41729</v>
      </c>
      <c r="B65" s="254" t="s">
        <v>395</v>
      </c>
      <c r="C65" s="253">
        <v>41703</v>
      </c>
      <c r="D65" s="255" t="s">
        <v>423</v>
      </c>
      <c r="E65" s="256" t="s">
        <v>385</v>
      </c>
      <c r="F65" s="252">
        <v>1203096</v>
      </c>
      <c r="G65" s="252"/>
      <c r="H65" s="257">
        <f t="shared" si="0"/>
        <v>272671780</v>
      </c>
      <c r="I65" s="257">
        <f t="shared" si="1"/>
        <v>0</v>
      </c>
    </row>
    <row r="66" spans="1:9" s="245" customFormat="1" ht="24" customHeight="1">
      <c r="A66" s="253">
        <v>41729</v>
      </c>
      <c r="B66" s="254" t="s">
        <v>395</v>
      </c>
      <c r="C66" s="253">
        <v>41729</v>
      </c>
      <c r="D66" s="255" t="s">
        <v>423</v>
      </c>
      <c r="E66" s="256" t="s">
        <v>385</v>
      </c>
      <c r="F66" s="252">
        <v>1188864</v>
      </c>
      <c r="G66" s="252"/>
      <c r="H66" s="257">
        <f t="shared" si="0"/>
        <v>273860644</v>
      </c>
      <c r="I66" s="257">
        <f t="shared" si="1"/>
        <v>0</v>
      </c>
    </row>
    <row r="67" spans="1:9" s="245" customFormat="1" ht="24" customHeight="1">
      <c r="A67" s="253">
        <v>41729</v>
      </c>
      <c r="B67" s="254" t="s">
        <v>395</v>
      </c>
      <c r="C67" s="253">
        <v>41708</v>
      </c>
      <c r="D67" s="255" t="s">
        <v>484</v>
      </c>
      <c r="E67" s="256" t="s">
        <v>385</v>
      </c>
      <c r="F67" s="252">
        <v>537101</v>
      </c>
      <c r="G67" s="252"/>
      <c r="H67" s="257">
        <f t="shared" si="0"/>
        <v>274397745</v>
      </c>
      <c r="I67" s="257">
        <f t="shared" si="1"/>
        <v>0</v>
      </c>
    </row>
    <row r="68" spans="1:9" s="245" customFormat="1" ht="24" customHeight="1">
      <c r="A68" s="253">
        <v>41729</v>
      </c>
      <c r="B68" s="254" t="s">
        <v>395</v>
      </c>
      <c r="C68" s="253">
        <v>41697</v>
      </c>
      <c r="D68" s="255" t="s">
        <v>485</v>
      </c>
      <c r="E68" s="256" t="s">
        <v>385</v>
      </c>
      <c r="F68" s="252">
        <v>1760430</v>
      </c>
      <c r="G68" s="252"/>
      <c r="H68" s="257">
        <f t="shared" si="0"/>
        <v>276158175</v>
      </c>
      <c r="I68" s="257">
        <f t="shared" si="1"/>
        <v>0</v>
      </c>
    </row>
    <row r="69" spans="1:9" s="245" customFormat="1" ht="24" customHeight="1">
      <c r="A69" s="253">
        <v>41729</v>
      </c>
      <c r="B69" s="254" t="s">
        <v>395</v>
      </c>
      <c r="C69" s="253">
        <v>41705</v>
      </c>
      <c r="D69" s="255" t="s">
        <v>486</v>
      </c>
      <c r="E69" s="256" t="s">
        <v>385</v>
      </c>
      <c r="F69" s="252">
        <v>1717290</v>
      </c>
      <c r="G69" s="252"/>
      <c r="H69" s="257">
        <f t="shared" si="0"/>
        <v>277875465</v>
      </c>
      <c r="I69" s="257">
        <f t="shared" si="1"/>
        <v>0</v>
      </c>
    </row>
    <row r="70" spans="1:9" s="245" customFormat="1" ht="24" customHeight="1">
      <c r="A70" s="253">
        <v>41729</v>
      </c>
      <c r="B70" s="254" t="s">
        <v>404</v>
      </c>
      <c r="C70" s="253">
        <v>41729</v>
      </c>
      <c r="D70" s="255" t="s">
        <v>469</v>
      </c>
      <c r="E70" s="256" t="s">
        <v>385</v>
      </c>
      <c r="F70" s="252">
        <v>1311550</v>
      </c>
      <c r="G70" s="252"/>
      <c r="H70" s="257">
        <f t="shared" si="0"/>
        <v>279187015</v>
      </c>
      <c r="I70" s="257">
        <f t="shared" si="1"/>
        <v>0</v>
      </c>
    </row>
    <row r="71" spans="1:9" s="245" customFormat="1" ht="24" customHeight="1">
      <c r="A71" s="253">
        <v>41729</v>
      </c>
      <c r="B71" s="254" t="s">
        <v>428</v>
      </c>
      <c r="C71" s="253">
        <v>41729</v>
      </c>
      <c r="D71" s="255" t="s">
        <v>429</v>
      </c>
      <c r="E71" s="256" t="s">
        <v>430</v>
      </c>
      <c r="F71" s="252"/>
      <c r="G71" s="252">
        <v>44968278</v>
      </c>
      <c r="H71" s="257">
        <f t="shared" si="0"/>
        <v>234218737</v>
      </c>
      <c r="I71" s="257">
        <f t="shared" si="1"/>
        <v>0</v>
      </c>
    </row>
    <row r="72" spans="1:9" s="245" customFormat="1" ht="17.25" customHeight="1">
      <c r="A72" s="253"/>
      <c r="B72" s="254"/>
      <c r="C72" s="253"/>
      <c r="D72" s="260"/>
      <c r="E72" s="254"/>
      <c r="F72" s="252"/>
      <c r="G72" s="252"/>
      <c r="H72" s="257"/>
      <c r="I72" s="257"/>
    </row>
    <row r="73" spans="1:9" s="245" customFormat="1" ht="20.25" customHeight="1">
      <c r="A73" s="253"/>
      <c r="B73" s="254"/>
      <c r="C73" s="253"/>
      <c r="D73" s="261" t="s">
        <v>748</v>
      </c>
      <c r="E73" s="254" t="s">
        <v>14</v>
      </c>
      <c r="F73" s="259">
        <f>SUM(F15:F72)</f>
        <v>33027876</v>
      </c>
      <c r="G73" s="259">
        <f>SUM(G15:G72)</f>
        <v>44968278</v>
      </c>
      <c r="H73" s="259" t="s">
        <v>14</v>
      </c>
      <c r="I73" s="259" t="s">
        <v>14</v>
      </c>
    </row>
    <row r="74" spans="1:9" s="245" customFormat="1" ht="17.25" customHeight="1">
      <c r="A74" s="262"/>
      <c r="B74" s="263"/>
      <c r="C74" s="262"/>
      <c r="D74" s="264" t="s">
        <v>749</v>
      </c>
      <c r="E74" s="263" t="s">
        <v>14</v>
      </c>
      <c r="F74" s="265" t="s">
        <v>14</v>
      </c>
      <c r="G74" s="265" t="s">
        <v>14</v>
      </c>
      <c r="H74" s="266">
        <f>MAX(H14+F73-G73-I14,0)</f>
        <v>234218737</v>
      </c>
      <c r="I74" s="266">
        <f>MAX(I14+G73-F73-H14,0)</f>
        <v>0</v>
      </c>
    </row>
    <row r="75" spans="1:9" s="245" customFormat="1" ht="17.25" customHeight="1">
      <c r="A75" s="248"/>
      <c r="B75" s="248"/>
      <c r="C75" s="248"/>
      <c r="E75" s="248"/>
    </row>
    <row r="76" spans="1:9" s="245" customFormat="1" ht="12.75">
      <c r="A76" s="248"/>
      <c r="B76" s="248"/>
      <c r="C76" s="267" t="s">
        <v>755</v>
      </c>
      <c r="E76" s="248"/>
    </row>
    <row r="77" spans="1:9" s="245" customFormat="1" ht="12.75">
      <c r="A77" s="248"/>
      <c r="B77" s="248"/>
      <c r="C77" s="267" t="s">
        <v>759</v>
      </c>
      <c r="E77" s="248"/>
    </row>
    <row r="78" spans="1:9" s="245" customFormat="1" ht="13.5" customHeight="1">
      <c r="A78" s="248"/>
      <c r="B78" s="248"/>
      <c r="C78" s="248"/>
      <c r="E78" s="324" t="s">
        <v>760</v>
      </c>
      <c r="F78" s="324"/>
      <c r="G78" s="324"/>
      <c r="H78" s="324"/>
      <c r="I78" s="324"/>
    </row>
    <row r="79" spans="1:9" s="245" customFormat="1" ht="12.75">
      <c r="A79" s="324" t="s">
        <v>45</v>
      </c>
      <c r="B79" s="324"/>
      <c r="C79" s="324"/>
      <c r="D79" s="324"/>
      <c r="E79" s="324" t="s">
        <v>16</v>
      </c>
      <c r="F79" s="324"/>
      <c r="G79" s="324"/>
      <c r="H79" s="324"/>
      <c r="I79" s="324"/>
    </row>
    <row r="80" spans="1:9" s="245" customFormat="1" ht="12.75">
      <c r="A80" s="324" t="s">
        <v>753</v>
      </c>
      <c r="B80" s="324"/>
      <c r="C80" s="324"/>
      <c r="D80" s="324"/>
      <c r="E80" s="324" t="s">
        <v>753</v>
      </c>
      <c r="F80" s="324"/>
      <c r="G80" s="324"/>
      <c r="H80" s="324"/>
      <c r="I80" s="324"/>
    </row>
    <row r="82" spans="6:7">
      <c r="F82" s="268"/>
      <c r="G82" s="268"/>
    </row>
  </sheetData>
  <autoFilter ref="A13:J71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80:D80"/>
    <mergeCell ref="E80:I80"/>
    <mergeCell ref="G11:G12"/>
    <mergeCell ref="H11:H12"/>
    <mergeCell ref="I11:I12"/>
    <mergeCell ref="E78:I78"/>
    <mergeCell ref="A79:D79"/>
    <mergeCell ref="E79:I79"/>
  </mergeCells>
  <printOptions horizontalCentered="1"/>
  <pageMargins left="0.5" right="0.25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indexed="24"/>
  </sheetPr>
  <dimension ref="A2:I84"/>
  <sheetViews>
    <sheetView topLeftCell="A62" workbookViewId="0">
      <selection activeCell="D766" sqref="D766"/>
    </sheetView>
  </sheetViews>
  <sheetFormatPr defaultRowHeight="15"/>
  <cols>
    <col min="1" max="1" width="9.5703125" style="240" customWidth="1"/>
    <col min="2" max="2" width="6.7109375" style="240" customWidth="1"/>
    <col min="3" max="3" width="9.140625" style="240"/>
    <col min="4" max="4" width="32.7109375" style="241" customWidth="1"/>
    <col min="5" max="5" width="4.85546875" style="240" customWidth="1"/>
    <col min="6" max="9" width="13.710937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'3'!H74</f>
        <v>234218737</v>
      </c>
      <c r="I14" s="252">
        <v>0</v>
      </c>
    </row>
    <row r="15" spans="1:9" s="245" customFormat="1" ht="22.5" customHeight="1">
      <c r="A15" s="253">
        <v>41730</v>
      </c>
      <c r="B15" s="254" t="s">
        <v>371</v>
      </c>
      <c r="C15" s="253">
        <v>41729</v>
      </c>
      <c r="D15" s="255" t="s">
        <v>487</v>
      </c>
      <c r="E15" s="256" t="s">
        <v>369</v>
      </c>
      <c r="F15" s="252">
        <v>221566</v>
      </c>
      <c r="G15" s="252"/>
      <c r="H15" s="257">
        <f>ROUND(IF(H14-I14+F15-G15&gt;0,H14-I14+F15-G15,0),0)</f>
        <v>234440303</v>
      </c>
      <c r="I15" s="257">
        <f>ROUND(IF(I14-H14+G15-F15&gt;0,I14-H14+G15-F15,0),0)</f>
        <v>0</v>
      </c>
    </row>
    <row r="16" spans="1:9" s="245" customFormat="1" ht="22.5" customHeight="1">
      <c r="A16" s="253">
        <v>41730</v>
      </c>
      <c r="B16" s="254" t="s">
        <v>373</v>
      </c>
      <c r="C16" s="253">
        <v>41729</v>
      </c>
      <c r="D16" s="255" t="s">
        <v>488</v>
      </c>
      <c r="E16" s="256" t="s">
        <v>369</v>
      </c>
      <c r="F16" s="252">
        <v>799450</v>
      </c>
      <c r="G16" s="252"/>
      <c r="H16" s="257">
        <f t="shared" ref="H16:H73" si="0">ROUND(IF(H15-I15+F16-G16&gt;0,H15-I15+F16-G16,0),0)</f>
        <v>235239753</v>
      </c>
      <c r="I16" s="257">
        <f t="shared" ref="I16:I73" si="1">ROUND(IF(I15-H15+G16-F16&gt;0,I15-H15+G16-F16,0),0)</f>
        <v>0</v>
      </c>
    </row>
    <row r="17" spans="1:9" s="245" customFormat="1" ht="22.5" customHeight="1">
      <c r="A17" s="253">
        <v>41730</v>
      </c>
      <c r="B17" s="254" t="s">
        <v>377</v>
      </c>
      <c r="C17" s="253">
        <v>41730</v>
      </c>
      <c r="D17" s="255" t="s">
        <v>489</v>
      </c>
      <c r="E17" s="256" t="s">
        <v>392</v>
      </c>
      <c r="F17" s="252">
        <v>10540</v>
      </c>
      <c r="G17" s="252"/>
      <c r="H17" s="257">
        <f t="shared" si="0"/>
        <v>235250293</v>
      </c>
      <c r="I17" s="257">
        <f t="shared" si="1"/>
        <v>0</v>
      </c>
    </row>
    <row r="18" spans="1:9" s="245" customFormat="1" ht="22.5" customHeight="1">
      <c r="A18" s="253">
        <v>41731</v>
      </c>
      <c r="B18" s="254" t="s">
        <v>377</v>
      </c>
      <c r="C18" s="253">
        <v>41731</v>
      </c>
      <c r="D18" s="255" t="s">
        <v>490</v>
      </c>
      <c r="E18" s="256" t="s">
        <v>379</v>
      </c>
      <c r="F18" s="252">
        <v>3000</v>
      </c>
      <c r="G18" s="252"/>
      <c r="H18" s="257">
        <f t="shared" si="0"/>
        <v>235253293</v>
      </c>
      <c r="I18" s="257">
        <f t="shared" si="1"/>
        <v>0</v>
      </c>
    </row>
    <row r="19" spans="1:9" s="245" customFormat="1" ht="22.5" customHeight="1">
      <c r="A19" s="253">
        <v>41732</v>
      </c>
      <c r="B19" s="254" t="s">
        <v>436</v>
      </c>
      <c r="C19" s="253">
        <v>41732</v>
      </c>
      <c r="D19" s="255" t="s">
        <v>491</v>
      </c>
      <c r="E19" s="256" t="s">
        <v>369</v>
      </c>
      <c r="F19" s="252">
        <v>9288</v>
      </c>
      <c r="G19" s="252"/>
      <c r="H19" s="257">
        <f t="shared" si="0"/>
        <v>235262581</v>
      </c>
      <c r="I19" s="257">
        <f t="shared" si="1"/>
        <v>0</v>
      </c>
    </row>
    <row r="20" spans="1:9" s="245" customFormat="1" ht="32.25" customHeight="1">
      <c r="A20" s="253">
        <v>41732</v>
      </c>
      <c r="B20" s="254" t="s">
        <v>395</v>
      </c>
      <c r="C20" s="253">
        <v>41732</v>
      </c>
      <c r="D20" s="255" t="s">
        <v>403</v>
      </c>
      <c r="E20" s="256" t="s">
        <v>397</v>
      </c>
      <c r="F20" s="252">
        <v>50580</v>
      </c>
      <c r="G20" s="252"/>
      <c r="H20" s="257">
        <f t="shared" si="0"/>
        <v>235313161</v>
      </c>
      <c r="I20" s="257">
        <f t="shared" si="1"/>
        <v>0</v>
      </c>
    </row>
    <row r="21" spans="1:9" s="245" customFormat="1" ht="22.5" customHeight="1">
      <c r="A21" s="253">
        <v>41733</v>
      </c>
      <c r="B21" s="254" t="s">
        <v>382</v>
      </c>
      <c r="C21" s="253">
        <v>41733</v>
      </c>
      <c r="D21" s="255" t="s">
        <v>492</v>
      </c>
      <c r="E21" s="256" t="s">
        <v>369</v>
      </c>
      <c r="F21" s="252">
        <v>264000</v>
      </c>
      <c r="G21" s="252"/>
      <c r="H21" s="257">
        <f t="shared" si="0"/>
        <v>235577161</v>
      </c>
      <c r="I21" s="257">
        <f t="shared" si="1"/>
        <v>0</v>
      </c>
    </row>
    <row r="22" spans="1:9" s="245" customFormat="1" ht="22.5" customHeight="1">
      <c r="A22" s="253">
        <v>41733</v>
      </c>
      <c r="B22" s="254" t="s">
        <v>437</v>
      </c>
      <c r="C22" s="253">
        <v>41733</v>
      </c>
      <c r="D22" s="255" t="s">
        <v>493</v>
      </c>
      <c r="E22" s="256" t="s">
        <v>369</v>
      </c>
      <c r="F22" s="252">
        <v>232000</v>
      </c>
      <c r="G22" s="252"/>
      <c r="H22" s="257">
        <f t="shared" si="0"/>
        <v>235809161</v>
      </c>
      <c r="I22" s="257">
        <f t="shared" si="1"/>
        <v>0</v>
      </c>
    </row>
    <row r="23" spans="1:9" s="245" customFormat="1" ht="22.5" customHeight="1">
      <c r="A23" s="253">
        <v>41733</v>
      </c>
      <c r="B23" s="254" t="s">
        <v>377</v>
      </c>
      <c r="C23" s="253">
        <v>41733</v>
      </c>
      <c r="D23" s="255" t="s">
        <v>476</v>
      </c>
      <c r="E23" s="256" t="s">
        <v>379</v>
      </c>
      <c r="F23" s="252">
        <v>2000</v>
      </c>
      <c r="G23" s="252"/>
      <c r="H23" s="257">
        <f t="shared" si="0"/>
        <v>235811161</v>
      </c>
      <c r="I23" s="257">
        <f t="shared" si="1"/>
        <v>0</v>
      </c>
    </row>
    <row r="24" spans="1:9" s="245" customFormat="1" ht="22.5" customHeight="1">
      <c r="A24" s="253">
        <v>41734</v>
      </c>
      <c r="B24" s="254" t="s">
        <v>389</v>
      </c>
      <c r="C24" s="253">
        <v>41734</v>
      </c>
      <c r="D24" s="255" t="s">
        <v>431</v>
      </c>
      <c r="E24" s="256" t="s">
        <v>369</v>
      </c>
      <c r="F24" s="252">
        <v>1088000</v>
      </c>
      <c r="G24" s="252"/>
      <c r="H24" s="257">
        <f t="shared" si="0"/>
        <v>236899161</v>
      </c>
      <c r="I24" s="257">
        <f t="shared" si="1"/>
        <v>0</v>
      </c>
    </row>
    <row r="25" spans="1:9" s="245" customFormat="1" ht="22.5" customHeight="1">
      <c r="A25" s="253">
        <v>41737</v>
      </c>
      <c r="B25" s="254" t="s">
        <v>446</v>
      </c>
      <c r="C25" s="253">
        <v>41737</v>
      </c>
      <c r="D25" s="255" t="s">
        <v>431</v>
      </c>
      <c r="E25" s="256" t="s">
        <v>369</v>
      </c>
      <c r="F25" s="252">
        <v>1344000</v>
      </c>
      <c r="G25" s="252"/>
      <c r="H25" s="257">
        <f t="shared" si="0"/>
        <v>238243161</v>
      </c>
      <c r="I25" s="257">
        <f t="shared" si="1"/>
        <v>0</v>
      </c>
    </row>
    <row r="26" spans="1:9" s="245" customFormat="1" ht="22.5" customHeight="1">
      <c r="A26" s="253">
        <v>41737</v>
      </c>
      <c r="B26" s="254" t="s">
        <v>377</v>
      </c>
      <c r="C26" s="253">
        <v>41737</v>
      </c>
      <c r="D26" s="255" t="s">
        <v>393</v>
      </c>
      <c r="E26" s="256" t="s">
        <v>379</v>
      </c>
      <c r="F26" s="252">
        <v>75457</v>
      </c>
      <c r="G26" s="252"/>
      <c r="H26" s="257">
        <f t="shared" si="0"/>
        <v>238318618</v>
      </c>
      <c r="I26" s="257">
        <f t="shared" si="1"/>
        <v>0</v>
      </c>
    </row>
    <row r="27" spans="1:9" s="245" customFormat="1" ht="22.5" customHeight="1">
      <c r="A27" s="253">
        <v>41737</v>
      </c>
      <c r="B27" s="254" t="s">
        <v>377</v>
      </c>
      <c r="C27" s="253">
        <v>41737</v>
      </c>
      <c r="D27" s="255" t="s">
        <v>393</v>
      </c>
      <c r="E27" s="256" t="s">
        <v>379</v>
      </c>
      <c r="F27" s="252">
        <v>58316</v>
      </c>
      <c r="G27" s="252"/>
      <c r="H27" s="257">
        <f t="shared" si="0"/>
        <v>238376934</v>
      </c>
      <c r="I27" s="257">
        <f t="shared" si="1"/>
        <v>0</v>
      </c>
    </row>
    <row r="28" spans="1:9" s="245" customFormat="1" ht="22.5" customHeight="1">
      <c r="A28" s="253">
        <v>41737</v>
      </c>
      <c r="B28" s="254" t="s">
        <v>377</v>
      </c>
      <c r="C28" s="253">
        <v>41737</v>
      </c>
      <c r="D28" s="255" t="s">
        <v>455</v>
      </c>
      <c r="E28" s="256" t="s">
        <v>379</v>
      </c>
      <c r="F28" s="252">
        <v>22340</v>
      </c>
      <c r="G28" s="252"/>
      <c r="H28" s="257">
        <f t="shared" si="0"/>
        <v>238399274</v>
      </c>
      <c r="I28" s="257">
        <f t="shared" si="1"/>
        <v>0</v>
      </c>
    </row>
    <row r="29" spans="1:9" s="245" customFormat="1" ht="22.5" customHeight="1">
      <c r="A29" s="253">
        <v>41739</v>
      </c>
      <c r="B29" s="254" t="s">
        <v>398</v>
      </c>
      <c r="C29" s="253">
        <v>41739</v>
      </c>
      <c r="D29" s="255" t="s">
        <v>390</v>
      </c>
      <c r="E29" s="256" t="s">
        <v>369</v>
      </c>
      <c r="F29" s="252">
        <v>249610</v>
      </c>
      <c r="G29" s="252"/>
      <c r="H29" s="257">
        <f t="shared" si="0"/>
        <v>238648884</v>
      </c>
      <c r="I29" s="257">
        <f t="shared" si="1"/>
        <v>0</v>
      </c>
    </row>
    <row r="30" spans="1:9" s="245" customFormat="1" ht="22.5" customHeight="1">
      <c r="A30" s="253">
        <v>41739</v>
      </c>
      <c r="B30" s="254" t="s">
        <v>401</v>
      </c>
      <c r="C30" s="253">
        <v>41739</v>
      </c>
      <c r="D30" s="255" t="s">
        <v>431</v>
      </c>
      <c r="E30" s="256" t="s">
        <v>369</v>
      </c>
      <c r="F30" s="252">
        <v>1240000</v>
      </c>
      <c r="G30" s="252"/>
      <c r="H30" s="257">
        <f t="shared" si="0"/>
        <v>239888884</v>
      </c>
      <c r="I30" s="257">
        <f t="shared" si="1"/>
        <v>0</v>
      </c>
    </row>
    <row r="31" spans="1:9" s="245" customFormat="1" ht="22.5" customHeight="1">
      <c r="A31" s="253">
        <v>41740</v>
      </c>
      <c r="B31" s="254" t="s">
        <v>474</v>
      </c>
      <c r="C31" s="253">
        <v>41740</v>
      </c>
      <c r="D31" s="255" t="s">
        <v>494</v>
      </c>
      <c r="E31" s="256" t="s">
        <v>369</v>
      </c>
      <c r="F31" s="252">
        <v>1117250</v>
      </c>
      <c r="G31" s="252"/>
      <c r="H31" s="257">
        <f t="shared" si="0"/>
        <v>241006134</v>
      </c>
      <c r="I31" s="257">
        <f t="shared" si="1"/>
        <v>0</v>
      </c>
    </row>
    <row r="32" spans="1:9" s="245" customFormat="1" ht="22.5" customHeight="1">
      <c r="A32" s="253">
        <v>41742</v>
      </c>
      <c r="B32" s="254" t="s">
        <v>450</v>
      </c>
      <c r="C32" s="253">
        <v>41742</v>
      </c>
      <c r="D32" s="255" t="s">
        <v>431</v>
      </c>
      <c r="E32" s="256" t="s">
        <v>369</v>
      </c>
      <c r="F32" s="252">
        <v>1152000</v>
      </c>
      <c r="G32" s="252"/>
      <c r="H32" s="257">
        <f t="shared" si="0"/>
        <v>242158134</v>
      </c>
      <c r="I32" s="257">
        <f t="shared" si="1"/>
        <v>0</v>
      </c>
    </row>
    <row r="33" spans="1:9" s="245" customFormat="1" ht="22.5" customHeight="1">
      <c r="A33" s="253">
        <v>41744</v>
      </c>
      <c r="B33" s="254" t="s">
        <v>451</v>
      </c>
      <c r="C33" s="253">
        <v>41744</v>
      </c>
      <c r="D33" s="255" t="s">
        <v>495</v>
      </c>
      <c r="E33" s="256" t="s">
        <v>369</v>
      </c>
      <c r="F33" s="252">
        <v>131270</v>
      </c>
      <c r="G33" s="252"/>
      <c r="H33" s="257">
        <f t="shared" si="0"/>
        <v>242289404</v>
      </c>
      <c r="I33" s="257">
        <f t="shared" si="1"/>
        <v>0</v>
      </c>
    </row>
    <row r="34" spans="1:9" s="245" customFormat="1" ht="22.5" customHeight="1">
      <c r="A34" s="253">
        <v>41745</v>
      </c>
      <c r="B34" s="254" t="s">
        <v>496</v>
      </c>
      <c r="C34" s="253">
        <v>41745</v>
      </c>
      <c r="D34" s="255" t="s">
        <v>497</v>
      </c>
      <c r="E34" s="256" t="s">
        <v>369</v>
      </c>
      <c r="F34" s="252">
        <v>1628280</v>
      </c>
      <c r="G34" s="252"/>
      <c r="H34" s="257">
        <f t="shared" si="0"/>
        <v>243917684</v>
      </c>
      <c r="I34" s="257">
        <f t="shared" si="1"/>
        <v>0</v>
      </c>
    </row>
    <row r="35" spans="1:9" s="245" customFormat="1" ht="29.25" customHeight="1">
      <c r="A35" s="253">
        <v>41746</v>
      </c>
      <c r="B35" s="254" t="s">
        <v>395</v>
      </c>
      <c r="C35" s="253">
        <v>41746</v>
      </c>
      <c r="D35" s="255" t="s">
        <v>403</v>
      </c>
      <c r="E35" s="256" t="s">
        <v>397</v>
      </c>
      <c r="F35" s="252">
        <v>116151</v>
      </c>
      <c r="G35" s="252"/>
      <c r="H35" s="257">
        <f t="shared" si="0"/>
        <v>244033835</v>
      </c>
      <c r="I35" s="257">
        <f t="shared" si="1"/>
        <v>0</v>
      </c>
    </row>
    <row r="36" spans="1:9" s="245" customFormat="1" ht="27" customHeight="1">
      <c r="A36" s="253">
        <v>41747</v>
      </c>
      <c r="B36" s="254" t="s">
        <v>498</v>
      </c>
      <c r="C36" s="253">
        <v>41747</v>
      </c>
      <c r="D36" s="255" t="s">
        <v>431</v>
      </c>
      <c r="E36" s="256" t="s">
        <v>369</v>
      </c>
      <c r="F36" s="252">
        <v>1216000</v>
      </c>
      <c r="G36" s="252"/>
      <c r="H36" s="257">
        <f t="shared" si="0"/>
        <v>245249835</v>
      </c>
      <c r="I36" s="257">
        <f t="shared" si="1"/>
        <v>0</v>
      </c>
    </row>
    <row r="37" spans="1:9" s="245" customFormat="1" ht="27" customHeight="1">
      <c r="A37" s="253">
        <v>41747</v>
      </c>
      <c r="B37" s="254" t="s">
        <v>377</v>
      </c>
      <c r="C37" s="253">
        <v>41747</v>
      </c>
      <c r="D37" s="255" t="s">
        <v>378</v>
      </c>
      <c r="E37" s="256" t="s">
        <v>379</v>
      </c>
      <c r="F37" s="252">
        <v>1000</v>
      </c>
      <c r="G37" s="252"/>
      <c r="H37" s="257">
        <f t="shared" si="0"/>
        <v>245250835</v>
      </c>
      <c r="I37" s="257">
        <f t="shared" si="1"/>
        <v>0</v>
      </c>
    </row>
    <row r="38" spans="1:9" s="245" customFormat="1" ht="27" customHeight="1">
      <c r="A38" s="253">
        <v>41747</v>
      </c>
      <c r="B38" s="254" t="s">
        <v>377</v>
      </c>
      <c r="C38" s="253">
        <v>41747</v>
      </c>
      <c r="D38" s="255" t="s">
        <v>378</v>
      </c>
      <c r="E38" s="256" t="s">
        <v>379</v>
      </c>
      <c r="F38" s="252">
        <v>2000</v>
      </c>
      <c r="G38" s="252"/>
      <c r="H38" s="257">
        <f t="shared" si="0"/>
        <v>245252835</v>
      </c>
      <c r="I38" s="257">
        <f t="shared" si="1"/>
        <v>0</v>
      </c>
    </row>
    <row r="39" spans="1:9" s="245" customFormat="1" ht="27" customHeight="1">
      <c r="A39" s="253">
        <v>41747</v>
      </c>
      <c r="B39" s="254" t="s">
        <v>377</v>
      </c>
      <c r="C39" s="253">
        <v>41747</v>
      </c>
      <c r="D39" s="255" t="s">
        <v>378</v>
      </c>
      <c r="E39" s="256" t="s">
        <v>379</v>
      </c>
      <c r="F39" s="252">
        <v>1111</v>
      </c>
      <c r="G39" s="252"/>
      <c r="H39" s="257">
        <f t="shared" si="0"/>
        <v>245253946</v>
      </c>
      <c r="I39" s="257">
        <f t="shared" si="1"/>
        <v>0</v>
      </c>
    </row>
    <row r="40" spans="1:9" s="245" customFormat="1" ht="27" customHeight="1">
      <c r="A40" s="253">
        <v>41747</v>
      </c>
      <c r="B40" s="254" t="s">
        <v>377</v>
      </c>
      <c r="C40" s="253">
        <v>41747</v>
      </c>
      <c r="D40" s="255" t="s">
        <v>378</v>
      </c>
      <c r="E40" s="256" t="s">
        <v>379</v>
      </c>
      <c r="F40" s="252">
        <v>5000</v>
      </c>
      <c r="G40" s="252"/>
      <c r="H40" s="257">
        <f t="shared" si="0"/>
        <v>245258946</v>
      </c>
      <c r="I40" s="257">
        <f t="shared" si="1"/>
        <v>0</v>
      </c>
    </row>
    <row r="41" spans="1:9" s="245" customFormat="1" ht="27" customHeight="1">
      <c r="A41" s="253">
        <v>41747</v>
      </c>
      <c r="B41" s="254" t="s">
        <v>377</v>
      </c>
      <c r="C41" s="253">
        <v>41747</v>
      </c>
      <c r="D41" s="255" t="s">
        <v>378</v>
      </c>
      <c r="E41" s="256" t="s">
        <v>379</v>
      </c>
      <c r="F41" s="252">
        <v>2000</v>
      </c>
      <c r="G41" s="252"/>
      <c r="H41" s="257">
        <f t="shared" si="0"/>
        <v>245260946</v>
      </c>
      <c r="I41" s="257">
        <f t="shared" si="1"/>
        <v>0</v>
      </c>
    </row>
    <row r="42" spans="1:9" s="245" customFormat="1" ht="27" customHeight="1">
      <c r="A42" s="253">
        <v>41747</v>
      </c>
      <c r="B42" s="254" t="s">
        <v>377</v>
      </c>
      <c r="C42" s="253">
        <v>41747</v>
      </c>
      <c r="D42" s="255" t="s">
        <v>378</v>
      </c>
      <c r="E42" s="256" t="s">
        <v>379</v>
      </c>
      <c r="F42" s="252">
        <v>2000</v>
      </c>
      <c r="G42" s="252"/>
      <c r="H42" s="257">
        <f t="shared" si="0"/>
        <v>245262946</v>
      </c>
      <c r="I42" s="257">
        <f t="shared" si="1"/>
        <v>0</v>
      </c>
    </row>
    <row r="43" spans="1:9" s="245" customFormat="1" ht="27" customHeight="1">
      <c r="A43" s="253">
        <v>41747</v>
      </c>
      <c r="B43" s="254" t="s">
        <v>383</v>
      </c>
      <c r="C43" s="253">
        <v>41747</v>
      </c>
      <c r="D43" s="255" t="s">
        <v>388</v>
      </c>
      <c r="E43" s="256" t="s">
        <v>385</v>
      </c>
      <c r="F43" s="252">
        <v>522000</v>
      </c>
      <c r="G43" s="252"/>
      <c r="H43" s="257">
        <f t="shared" si="0"/>
        <v>245784946</v>
      </c>
      <c r="I43" s="257">
        <f t="shared" si="1"/>
        <v>0</v>
      </c>
    </row>
    <row r="44" spans="1:9" s="245" customFormat="1" ht="27" customHeight="1">
      <c r="A44" s="253">
        <v>41747</v>
      </c>
      <c r="B44" s="254" t="s">
        <v>386</v>
      </c>
      <c r="C44" s="253">
        <v>41747</v>
      </c>
      <c r="D44" s="255" t="s">
        <v>499</v>
      </c>
      <c r="E44" s="256" t="s">
        <v>385</v>
      </c>
      <c r="F44" s="252">
        <v>3834000</v>
      </c>
      <c r="G44" s="252"/>
      <c r="H44" s="257">
        <f t="shared" si="0"/>
        <v>249618946</v>
      </c>
      <c r="I44" s="257">
        <f t="shared" si="1"/>
        <v>0</v>
      </c>
    </row>
    <row r="45" spans="1:9" s="245" customFormat="1" ht="27" customHeight="1">
      <c r="A45" s="253">
        <v>41748</v>
      </c>
      <c r="B45" s="254" t="s">
        <v>500</v>
      </c>
      <c r="C45" s="253">
        <v>41748</v>
      </c>
      <c r="D45" s="255" t="s">
        <v>501</v>
      </c>
      <c r="E45" s="256" t="s">
        <v>369</v>
      </c>
      <c r="F45" s="252">
        <v>153750</v>
      </c>
      <c r="G45" s="252"/>
      <c r="H45" s="257">
        <f t="shared" si="0"/>
        <v>249772696</v>
      </c>
      <c r="I45" s="257">
        <f t="shared" si="1"/>
        <v>0</v>
      </c>
    </row>
    <row r="46" spans="1:9" s="245" customFormat="1" ht="27" customHeight="1">
      <c r="A46" s="253">
        <v>41748</v>
      </c>
      <c r="B46" s="254" t="s">
        <v>387</v>
      </c>
      <c r="C46" s="253">
        <v>41748</v>
      </c>
      <c r="D46" s="255" t="s">
        <v>469</v>
      </c>
      <c r="E46" s="256" t="s">
        <v>385</v>
      </c>
      <c r="F46" s="252">
        <v>2216175</v>
      </c>
      <c r="G46" s="252"/>
      <c r="H46" s="257">
        <f t="shared" si="0"/>
        <v>251988871</v>
      </c>
      <c r="I46" s="257">
        <f t="shared" si="1"/>
        <v>0</v>
      </c>
    </row>
    <row r="47" spans="1:9" s="245" customFormat="1" ht="27" customHeight="1">
      <c r="A47" s="253">
        <v>41749</v>
      </c>
      <c r="B47" s="254" t="s">
        <v>457</v>
      </c>
      <c r="C47" s="253">
        <v>41749</v>
      </c>
      <c r="D47" s="255" t="s">
        <v>390</v>
      </c>
      <c r="E47" s="256" t="s">
        <v>369</v>
      </c>
      <c r="F47" s="252">
        <v>373270</v>
      </c>
      <c r="G47" s="252"/>
      <c r="H47" s="257">
        <f t="shared" si="0"/>
        <v>252362141</v>
      </c>
      <c r="I47" s="257">
        <f t="shared" si="1"/>
        <v>0</v>
      </c>
    </row>
    <row r="48" spans="1:9" s="245" customFormat="1" ht="27" customHeight="1">
      <c r="A48" s="253">
        <v>41750</v>
      </c>
      <c r="B48" s="254" t="s">
        <v>377</v>
      </c>
      <c r="C48" s="253">
        <v>41750</v>
      </c>
      <c r="D48" s="255" t="s">
        <v>378</v>
      </c>
      <c r="E48" s="256" t="s">
        <v>379</v>
      </c>
      <c r="F48" s="252">
        <v>2000</v>
      </c>
      <c r="G48" s="252"/>
      <c r="H48" s="257">
        <f t="shared" si="0"/>
        <v>252364141</v>
      </c>
      <c r="I48" s="257">
        <f t="shared" si="1"/>
        <v>0</v>
      </c>
    </row>
    <row r="49" spans="1:9" s="245" customFormat="1" ht="27" customHeight="1">
      <c r="A49" s="253">
        <v>41750</v>
      </c>
      <c r="B49" s="254" t="s">
        <v>377</v>
      </c>
      <c r="C49" s="253">
        <v>41750</v>
      </c>
      <c r="D49" s="255" t="s">
        <v>378</v>
      </c>
      <c r="E49" s="256" t="s">
        <v>379</v>
      </c>
      <c r="F49" s="252">
        <v>2000</v>
      </c>
      <c r="G49" s="252"/>
      <c r="H49" s="257">
        <f t="shared" si="0"/>
        <v>252366141</v>
      </c>
      <c r="I49" s="257">
        <f t="shared" si="1"/>
        <v>0</v>
      </c>
    </row>
    <row r="50" spans="1:9" s="245" customFormat="1" ht="33.75" customHeight="1">
      <c r="A50" s="253">
        <v>41750</v>
      </c>
      <c r="B50" s="254" t="s">
        <v>394</v>
      </c>
      <c r="C50" s="253">
        <v>41750</v>
      </c>
      <c r="D50" s="255" t="s">
        <v>502</v>
      </c>
      <c r="E50" s="256" t="s">
        <v>385</v>
      </c>
      <c r="F50" s="252">
        <v>325618</v>
      </c>
      <c r="G50" s="252"/>
      <c r="H50" s="257">
        <f t="shared" si="0"/>
        <v>252691759</v>
      </c>
      <c r="I50" s="257">
        <f t="shared" si="1"/>
        <v>0</v>
      </c>
    </row>
    <row r="51" spans="1:9" s="245" customFormat="1" ht="25.5" customHeight="1">
      <c r="A51" s="253">
        <v>41751</v>
      </c>
      <c r="B51" s="254" t="s">
        <v>459</v>
      </c>
      <c r="C51" s="253">
        <v>41751</v>
      </c>
      <c r="D51" s="255" t="s">
        <v>390</v>
      </c>
      <c r="E51" s="256" t="s">
        <v>369</v>
      </c>
      <c r="F51" s="252">
        <v>84730</v>
      </c>
      <c r="G51" s="252"/>
      <c r="H51" s="257">
        <f t="shared" si="0"/>
        <v>252776489</v>
      </c>
      <c r="I51" s="257">
        <f t="shared" si="1"/>
        <v>0</v>
      </c>
    </row>
    <row r="52" spans="1:9" s="245" customFormat="1" ht="25.5" customHeight="1">
      <c r="A52" s="253">
        <v>41751</v>
      </c>
      <c r="B52" s="254" t="s">
        <v>409</v>
      </c>
      <c r="C52" s="253">
        <v>41751</v>
      </c>
      <c r="D52" s="255" t="s">
        <v>470</v>
      </c>
      <c r="E52" s="256" t="s">
        <v>369</v>
      </c>
      <c r="F52" s="252">
        <v>205196</v>
      </c>
      <c r="G52" s="252"/>
      <c r="H52" s="257">
        <f t="shared" si="0"/>
        <v>252981685</v>
      </c>
      <c r="I52" s="257">
        <f t="shared" si="1"/>
        <v>0</v>
      </c>
    </row>
    <row r="53" spans="1:9" s="245" customFormat="1" ht="25.5" customHeight="1">
      <c r="A53" s="253">
        <v>41755</v>
      </c>
      <c r="B53" s="254" t="s">
        <v>412</v>
      </c>
      <c r="C53" s="253">
        <v>41755</v>
      </c>
      <c r="D53" s="255" t="s">
        <v>410</v>
      </c>
      <c r="E53" s="256" t="s">
        <v>369</v>
      </c>
      <c r="F53" s="252">
        <v>1720000</v>
      </c>
      <c r="G53" s="252"/>
      <c r="H53" s="257">
        <f t="shared" si="0"/>
        <v>254701685</v>
      </c>
      <c r="I53" s="257">
        <f t="shared" si="1"/>
        <v>0</v>
      </c>
    </row>
    <row r="54" spans="1:9" s="245" customFormat="1" ht="25.5" customHeight="1">
      <c r="A54" s="253">
        <v>41758</v>
      </c>
      <c r="B54" s="254" t="s">
        <v>503</v>
      </c>
      <c r="C54" s="253">
        <v>41758</v>
      </c>
      <c r="D54" s="255" t="s">
        <v>493</v>
      </c>
      <c r="E54" s="256" t="s">
        <v>369</v>
      </c>
      <c r="F54" s="252">
        <v>318000</v>
      </c>
      <c r="G54" s="252"/>
      <c r="H54" s="257">
        <f t="shared" si="0"/>
        <v>255019685</v>
      </c>
      <c r="I54" s="257">
        <f t="shared" si="1"/>
        <v>0</v>
      </c>
    </row>
    <row r="55" spans="1:9" s="245" customFormat="1" ht="25.5" customHeight="1">
      <c r="A55" s="253">
        <v>41758</v>
      </c>
      <c r="B55" s="254" t="s">
        <v>504</v>
      </c>
      <c r="C55" s="253">
        <v>41758</v>
      </c>
      <c r="D55" s="255" t="s">
        <v>505</v>
      </c>
      <c r="E55" s="256" t="s">
        <v>369</v>
      </c>
      <c r="F55" s="252">
        <v>75909</v>
      </c>
      <c r="G55" s="252"/>
      <c r="H55" s="257">
        <f t="shared" si="0"/>
        <v>255095594</v>
      </c>
      <c r="I55" s="257">
        <f t="shared" si="1"/>
        <v>0</v>
      </c>
    </row>
    <row r="56" spans="1:9" s="245" customFormat="1" ht="25.5" customHeight="1">
      <c r="A56" s="253">
        <v>41758</v>
      </c>
      <c r="B56" s="254" t="s">
        <v>415</v>
      </c>
      <c r="C56" s="253">
        <v>41758</v>
      </c>
      <c r="D56" s="255" t="s">
        <v>368</v>
      </c>
      <c r="E56" s="256" t="s">
        <v>369</v>
      </c>
      <c r="F56" s="252">
        <v>528900</v>
      </c>
      <c r="G56" s="252"/>
      <c r="H56" s="257">
        <f t="shared" si="0"/>
        <v>255624494</v>
      </c>
      <c r="I56" s="257">
        <f t="shared" si="1"/>
        <v>0</v>
      </c>
    </row>
    <row r="57" spans="1:9" s="245" customFormat="1" ht="25.5" customHeight="1">
      <c r="A57" s="253">
        <v>41758</v>
      </c>
      <c r="B57" s="254" t="s">
        <v>415</v>
      </c>
      <c r="C57" s="253">
        <v>41758</v>
      </c>
      <c r="D57" s="255" t="s">
        <v>506</v>
      </c>
      <c r="E57" s="256" t="s">
        <v>369</v>
      </c>
      <c r="F57" s="252">
        <v>242650</v>
      </c>
      <c r="G57" s="252"/>
      <c r="H57" s="257">
        <f t="shared" si="0"/>
        <v>255867144</v>
      </c>
      <c r="I57" s="257">
        <f t="shared" si="1"/>
        <v>0</v>
      </c>
    </row>
    <row r="58" spans="1:9" s="245" customFormat="1" ht="25.5" customHeight="1">
      <c r="A58" s="253">
        <v>41758</v>
      </c>
      <c r="B58" s="254" t="s">
        <v>377</v>
      </c>
      <c r="C58" s="253">
        <v>41758</v>
      </c>
      <c r="D58" s="255" t="s">
        <v>507</v>
      </c>
      <c r="E58" s="256" t="s">
        <v>392</v>
      </c>
      <c r="F58" s="252">
        <v>31598</v>
      </c>
      <c r="G58" s="252"/>
      <c r="H58" s="257">
        <f t="shared" si="0"/>
        <v>255898742</v>
      </c>
      <c r="I58" s="257">
        <f t="shared" si="1"/>
        <v>0</v>
      </c>
    </row>
    <row r="59" spans="1:9" s="245" customFormat="1" ht="25.5" customHeight="1">
      <c r="A59" s="253">
        <v>41759</v>
      </c>
      <c r="B59" s="254" t="s">
        <v>416</v>
      </c>
      <c r="C59" s="253">
        <v>41759</v>
      </c>
      <c r="D59" s="255" t="s">
        <v>390</v>
      </c>
      <c r="E59" s="256" t="s">
        <v>369</v>
      </c>
      <c r="F59" s="252">
        <v>237836</v>
      </c>
      <c r="G59" s="252"/>
      <c r="H59" s="257">
        <f t="shared" si="0"/>
        <v>256136578</v>
      </c>
      <c r="I59" s="257">
        <f t="shared" si="1"/>
        <v>0</v>
      </c>
    </row>
    <row r="60" spans="1:9" s="245" customFormat="1" ht="25.5" customHeight="1">
      <c r="A60" s="253">
        <v>41759</v>
      </c>
      <c r="B60" s="254" t="s">
        <v>508</v>
      </c>
      <c r="C60" s="253">
        <v>41759</v>
      </c>
      <c r="D60" s="255" t="s">
        <v>509</v>
      </c>
      <c r="E60" s="256" t="s">
        <v>369</v>
      </c>
      <c r="F60" s="252">
        <v>250374</v>
      </c>
      <c r="G60" s="252"/>
      <c r="H60" s="257">
        <f t="shared" si="0"/>
        <v>256386952</v>
      </c>
      <c r="I60" s="257">
        <f t="shared" si="1"/>
        <v>0</v>
      </c>
    </row>
    <row r="61" spans="1:9" s="245" customFormat="1" ht="25.5" customHeight="1">
      <c r="A61" s="253">
        <v>41759</v>
      </c>
      <c r="B61" s="254" t="s">
        <v>395</v>
      </c>
      <c r="C61" s="253">
        <v>41730</v>
      </c>
      <c r="D61" s="255" t="s">
        <v>420</v>
      </c>
      <c r="E61" s="256" t="s">
        <v>385</v>
      </c>
      <c r="F61" s="252">
        <v>462727</v>
      </c>
      <c r="G61" s="252"/>
      <c r="H61" s="257">
        <f t="shared" si="0"/>
        <v>256849679</v>
      </c>
      <c r="I61" s="257">
        <f t="shared" si="1"/>
        <v>0</v>
      </c>
    </row>
    <row r="62" spans="1:9" s="245" customFormat="1" ht="25.5" customHeight="1">
      <c r="A62" s="253">
        <v>41759</v>
      </c>
      <c r="B62" s="254" t="s">
        <v>395</v>
      </c>
      <c r="C62" s="253">
        <v>41730</v>
      </c>
      <c r="D62" s="255" t="s">
        <v>420</v>
      </c>
      <c r="E62" s="256" t="s">
        <v>385</v>
      </c>
      <c r="F62" s="252">
        <v>474545</v>
      </c>
      <c r="G62" s="252"/>
      <c r="H62" s="257">
        <f t="shared" si="0"/>
        <v>257324224</v>
      </c>
      <c r="I62" s="257">
        <f t="shared" si="1"/>
        <v>0</v>
      </c>
    </row>
    <row r="63" spans="1:9" s="245" customFormat="1" ht="25.5" customHeight="1">
      <c r="A63" s="253">
        <v>41759</v>
      </c>
      <c r="B63" s="254" t="s">
        <v>395</v>
      </c>
      <c r="C63" s="253">
        <v>41730</v>
      </c>
      <c r="D63" s="255" t="s">
        <v>420</v>
      </c>
      <c r="E63" s="256" t="s">
        <v>385</v>
      </c>
      <c r="F63" s="252">
        <v>468636</v>
      </c>
      <c r="G63" s="252"/>
      <c r="H63" s="257">
        <f t="shared" si="0"/>
        <v>257792860</v>
      </c>
      <c r="I63" s="257">
        <f t="shared" si="1"/>
        <v>0</v>
      </c>
    </row>
    <row r="64" spans="1:9" s="245" customFormat="1" ht="25.5" customHeight="1">
      <c r="A64" s="253">
        <v>41759</v>
      </c>
      <c r="B64" s="254" t="s">
        <v>395</v>
      </c>
      <c r="C64" s="253">
        <v>41736</v>
      </c>
      <c r="D64" s="255" t="s">
        <v>420</v>
      </c>
      <c r="E64" s="256" t="s">
        <v>385</v>
      </c>
      <c r="F64" s="252">
        <v>150351</v>
      </c>
      <c r="G64" s="252"/>
      <c r="H64" s="257">
        <f t="shared" si="0"/>
        <v>257943211</v>
      </c>
      <c r="I64" s="257">
        <f t="shared" si="1"/>
        <v>0</v>
      </c>
    </row>
    <row r="65" spans="1:9" s="245" customFormat="1" ht="25.5" customHeight="1">
      <c r="A65" s="253">
        <v>41759</v>
      </c>
      <c r="B65" s="254" t="s">
        <v>395</v>
      </c>
      <c r="C65" s="253">
        <v>41755</v>
      </c>
      <c r="D65" s="255" t="s">
        <v>420</v>
      </c>
      <c r="E65" s="256" t="s">
        <v>385</v>
      </c>
      <c r="F65" s="252">
        <v>561225</v>
      </c>
      <c r="G65" s="252"/>
      <c r="H65" s="257">
        <f t="shared" si="0"/>
        <v>258504436</v>
      </c>
      <c r="I65" s="257">
        <f t="shared" si="1"/>
        <v>0</v>
      </c>
    </row>
    <row r="66" spans="1:9" s="245" customFormat="1" ht="26.25" customHeight="1">
      <c r="A66" s="253">
        <v>41759</v>
      </c>
      <c r="B66" s="254" t="s">
        <v>395</v>
      </c>
      <c r="C66" s="253">
        <v>41744</v>
      </c>
      <c r="D66" s="255" t="s">
        <v>417</v>
      </c>
      <c r="E66" s="256" t="s">
        <v>385</v>
      </c>
      <c r="F66" s="252">
        <v>4600000</v>
      </c>
      <c r="G66" s="252"/>
      <c r="H66" s="257">
        <f t="shared" si="0"/>
        <v>263104436</v>
      </c>
      <c r="I66" s="257">
        <f t="shared" si="1"/>
        <v>0</v>
      </c>
    </row>
    <row r="67" spans="1:9" s="245" customFormat="1" ht="26.25" customHeight="1">
      <c r="A67" s="253">
        <v>41759</v>
      </c>
      <c r="B67" s="254" t="s">
        <v>395</v>
      </c>
      <c r="C67" s="253">
        <v>41739</v>
      </c>
      <c r="D67" s="255" t="s">
        <v>423</v>
      </c>
      <c r="E67" s="256" t="s">
        <v>385</v>
      </c>
      <c r="F67" s="252">
        <v>1276128</v>
      </c>
      <c r="G67" s="252"/>
      <c r="H67" s="257">
        <f t="shared" si="0"/>
        <v>264380564</v>
      </c>
      <c r="I67" s="257">
        <f t="shared" si="1"/>
        <v>0</v>
      </c>
    </row>
    <row r="68" spans="1:9" s="245" customFormat="1" ht="26.25" customHeight="1">
      <c r="A68" s="253">
        <v>41759</v>
      </c>
      <c r="B68" s="254" t="s">
        <v>395</v>
      </c>
      <c r="C68" s="253">
        <v>41731</v>
      </c>
      <c r="D68" s="255" t="s">
        <v>510</v>
      </c>
      <c r="E68" s="256" t="s">
        <v>385</v>
      </c>
      <c r="F68" s="252">
        <v>867495</v>
      </c>
      <c r="G68" s="252"/>
      <c r="H68" s="257">
        <f t="shared" si="0"/>
        <v>265248059</v>
      </c>
      <c r="I68" s="257">
        <f t="shared" si="1"/>
        <v>0</v>
      </c>
    </row>
    <row r="69" spans="1:9" s="245" customFormat="1" ht="27" customHeight="1">
      <c r="A69" s="253">
        <v>41759</v>
      </c>
      <c r="B69" s="254" t="s">
        <v>395</v>
      </c>
      <c r="C69" s="253">
        <v>41758</v>
      </c>
      <c r="D69" s="255" t="s">
        <v>511</v>
      </c>
      <c r="E69" s="256" t="s">
        <v>385</v>
      </c>
      <c r="F69" s="252">
        <v>542982</v>
      </c>
      <c r="G69" s="252"/>
      <c r="H69" s="257">
        <f t="shared" si="0"/>
        <v>265791041</v>
      </c>
      <c r="I69" s="257">
        <f t="shared" si="1"/>
        <v>0</v>
      </c>
    </row>
    <row r="70" spans="1:9" s="245" customFormat="1" ht="27" customHeight="1">
      <c r="A70" s="253">
        <v>41759</v>
      </c>
      <c r="B70" s="254" t="s">
        <v>395</v>
      </c>
      <c r="C70" s="253">
        <v>41715</v>
      </c>
      <c r="D70" s="255" t="s">
        <v>512</v>
      </c>
      <c r="E70" s="256" t="s">
        <v>385</v>
      </c>
      <c r="F70" s="252">
        <v>1753260</v>
      </c>
      <c r="G70" s="252"/>
      <c r="H70" s="257">
        <f t="shared" si="0"/>
        <v>267544301</v>
      </c>
      <c r="I70" s="257">
        <f t="shared" si="1"/>
        <v>0</v>
      </c>
    </row>
    <row r="71" spans="1:9" s="245" customFormat="1" ht="27" customHeight="1">
      <c r="A71" s="253">
        <v>41759</v>
      </c>
      <c r="B71" s="254" t="s">
        <v>395</v>
      </c>
      <c r="C71" s="253">
        <v>41724</v>
      </c>
      <c r="D71" s="255" t="s">
        <v>513</v>
      </c>
      <c r="E71" s="256" t="s">
        <v>385</v>
      </c>
      <c r="F71" s="252">
        <v>1921770</v>
      </c>
      <c r="G71" s="252"/>
      <c r="H71" s="257">
        <f t="shared" si="0"/>
        <v>269466071</v>
      </c>
      <c r="I71" s="257">
        <f t="shared" si="1"/>
        <v>0</v>
      </c>
    </row>
    <row r="72" spans="1:9" s="245" customFormat="1" ht="27" customHeight="1">
      <c r="A72" s="253">
        <v>41759</v>
      </c>
      <c r="B72" s="254" t="s">
        <v>395</v>
      </c>
      <c r="C72" s="253">
        <v>41736</v>
      </c>
      <c r="D72" s="255" t="s">
        <v>514</v>
      </c>
      <c r="E72" s="256" t="s">
        <v>385</v>
      </c>
      <c r="F72" s="252">
        <v>2566080</v>
      </c>
      <c r="G72" s="252"/>
      <c r="H72" s="257">
        <f t="shared" si="0"/>
        <v>272032151</v>
      </c>
      <c r="I72" s="257">
        <f t="shared" si="1"/>
        <v>0</v>
      </c>
    </row>
    <row r="73" spans="1:9" s="245" customFormat="1" ht="27" customHeight="1">
      <c r="A73" s="253">
        <v>41759</v>
      </c>
      <c r="B73" s="254" t="s">
        <v>395</v>
      </c>
      <c r="C73" s="253">
        <v>41755</v>
      </c>
      <c r="D73" s="255" t="s">
        <v>515</v>
      </c>
      <c r="E73" s="256" t="s">
        <v>385</v>
      </c>
      <c r="F73" s="252">
        <v>2160120</v>
      </c>
      <c r="G73" s="252"/>
      <c r="H73" s="257">
        <f t="shared" si="0"/>
        <v>274192271</v>
      </c>
      <c r="I73" s="257">
        <f t="shared" si="1"/>
        <v>0</v>
      </c>
    </row>
    <row r="74" spans="1:9" s="245" customFormat="1" ht="17.25" customHeight="1">
      <c r="A74" s="253"/>
      <c r="B74" s="254"/>
      <c r="C74" s="253"/>
      <c r="D74" s="260"/>
      <c r="E74" s="254"/>
      <c r="F74" s="252"/>
      <c r="G74" s="252"/>
      <c r="H74" s="257"/>
      <c r="I74" s="257"/>
    </row>
    <row r="75" spans="1:9" s="245" customFormat="1" ht="20.25" customHeight="1">
      <c r="A75" s="253"/>
      <c r="B75" s="254"/>
      <c r="C75" s="253"/>
      <c r="D75" s="261" t="s">
        <v>748</v>
      </c>
      <c r="E75" s="254" t="s">
        <v>14</v>
      </c>
      <c r="F75" s="259">
        <f>SUM(F15:F74)</f>
        <v>39973534</v>
      </c>
      <c r="G75" s="259">
        <f>SUM(G15:G74)</f>
        <v>0</v>
      </c>
      <c r="H75" s="259" t="s">
        <v>14</v>
      </c>
      <c r="I75" s="259" t="s">
        <v>14</v>
      </c>
    </row>
    <row r="76" spans="1:9" s="245" customFormat="1" ht="17.25" customHeight="1">
      <c r="A76" s="262"/>
      <c r="B76" s="263"/>
      <c r="C76" s="262"/>
      <c r="D76" s="264" t="s">
        <v>749</v>
      </c>
      <c r="E76" s="263" t="s">
        <v>14</v>
      </c>
      <c r="F76" s="265" t="s">
        <v>14</v>
      </c>
      <c r="G76" s="265" t="s">
        <v>14</v>
      </c>
      <c r="H76" s="266">
        <f>MAX(H14+F75-G75-I14,0)</f>
        <v>274192271</v>
      </c>
      <c r="I76" s="266">
        <f>MAX(I14+G75-F75-H14,0)</f>
        <v>0</v>
      </c>
    </row>
    <row r="77" spans="1:9" s="245" customFormat="1" ht="17.25" customHeight="1">
      <c r="A77" s="248"/>
      <c r="B77" s="248"/>
      <c r="C77" s="248"/>
      <c r="E77" s="248"/>
    </row>
    <row r="78" spans="1:9" s="245" customFormat="1" ht="12.75">
      <c r="A78" s="248"/>
      <c r="B78" s="248"/>
      <c r="C78" s="267" t="s">
        <v>755</v>
      </c>
      <c r="E78" s="248"/>
    </row>
    <row r="79" spans="1:9" s="245" customFormat="1" ht="12.75">
      <c r="A79" s="248"/>
      <c r="B79" s="248"/>
      <c r="C79" s="267" t="s">
        <v>761</v>
      </c>
      <c r="E79" s="248"/>
    </row>
    <row r="80" spans="1:9" s="245" customFormat="1" ht="13.5" customHeight="1">
      <c r="A80" s="248"/>
      <c r="B80" s="248"/>
      <c r="C80" s="248"/>
      <c r="E80" s="324" t="s">
        <v>762</v>
      </c>
      <c r="F80" s="324"/>
      <c r="G80" s="324"/>
      <c r="H80" s="324"/>
      <c r="I80" s="324"/>
    </row>
    <row r="81" spans="1:9" s="245" customFormat="1" ht="12.75">
      <c r="A81" s="324" t="s">
        <v>45</v>
      </c>
      <c r="B81" s="324"/>
      <c r="C81" s="324"/>
      <c r="D81" s="324"/>
      <c r="E81" s="324" t="s">
        <v>16</v>
      </c>
      <c r="F81" s="324"/>
      <c r="G81" s="324"/>
      <c r="H81" s="324"/>
      <c r="I81" s="324"/>
    </row>
    <row r="82" spans="1:9" s="245" customFormat="1" ht="12.75">
      <c r="A82" s="324" t="s">
        <v>753</v>
      </c>
      <c r="B82" s="324"/>
      <c r="C82" s="324"/>
      <c r="D82" s="324"/>
      <c r="E82" s="324" t="s">
        <v>753</v>
      </c>
      <c r="F82" s="324"/>
      <c r="G82" s="324"/>
      <c r="H82" s="324"/>
      <c r="I82" s="324"/>
    </row>
    <row r="84" spans="1:9">
      <c r="F84" s="268"/>
      <c r="G84" s="268"/>
    </row>
  </sheetData>
  <autoFilter ref="A13:J73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82:D82"/>
    <mergeCell ref="E82:I82"/>
    <mergeCell ref="G11:G12"/>
    <mergeCell ref="H11:H12"/>
    <mergeCell ref="I11:I12"/>
    <mergeCell ref="E80:I80"/>
    <mergeCell ref="A81:D81"/>
    <mergeCell ref="E81:I81"/>
  </mergeCells>
  <printOptions horizontalCentered="1"/>
  <pageMargins left="0.5" right="0.25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indexed="24"/>
  </sheetPr>
  <dimension ref="A2:I80"/>
  <sheetViews>
    <sheetView topLeftCell="A61" workbookViewId="0">
      <selection activeCell="D766" sqref="D766"/>
    </sheetView>
  </sheetViews>
  <sheetFormatPr defaultRowHeight="15"/>
  <cols>
    <col min="1" max="1" width="9.28515625" style="240" customWidth="1"/>
    <col min="2" max="2" width="6.28515625" style="240" customWidth="1"/>
    <col min="3" max="3" width="9.140625" style="240"/>
    <col min="4" max="4" width="31.7109375" style="241" customWidth="1"/>
    <col min="5" max="5" width="5.85546875" style="240" customWidth="1"/>
    <col min="6" max="9" width="14.14062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'4'!H76</f>
        <v>274192271</v>
      </c>
      <c r="I14" s="252">
        <v>0</v>
      </c>
    </row>
    <row r="15" spans="1:9" s="245" customFormat="1" ht="22.5" customHeight="1">
      <c r="A15" s="253">
        <v>41761</v>
      </c>
      <c r="B15" s="254" t="s">
        <v>367</v>
      </c>
      <c r="C15" s="253">
        <v>41759</v>
      </c>
      <c r="D15" s="255" t="s">
        <v>516</v>
      </c>
      <c r="E15" s="256" t="s">
        <v>369</v>
      </c>
      <c r="F15" s="252">
        <v>204620</v>
      </c>
      <c r="G15" s="252"/>
      <c r="H15" s="257">
        <f>ROUND(IF(H14-I14+F15-G15&gt;0,H14-I14+F15-G15,0),0)</f>
        <v>274396891</v>
      </c>
      <c r="I15" s="257">
        <f>ROUND(IF(I14-H14+G15-F15&gt;0,I14-H14+G15-F15,0),0)</f>
        <v>0</v>
      </c>
    </row>
    <row r="16" spans="1:9" s="245" customFormat="1" ht="22.5" customHeight="1">
      <c r="A16" s="253">
        <v>41765</v>
      </c>
      <c r="B16" s="254" t="s">
        <v>377</v>
      </c>
      <c r="C16" s="253">
        <v>41765</v>
      </c>
      <c r="D16" s="255" t="s">
        <v>393</v>
      </c>
      <c r="E16" s="256" t="s">
        <v>392</v>
      </c>
      <c r="F16" s="252">
        <v>58167</v>
      </c>
      <c r="G16" s="252"/>
      <c r="H16" s="257">
        <f t="shared" ref="H16:H69" si="0">ROUND(IF(H15-I15+F16-G16&gt;0,H15-I15+F16-G16,0),0)</f>
        <v>274455058</v>
      </c>
      <c r="I16" s="257">
        <f t="shared" ref="I16:I69" si="1">ROUND(IF(I15-H15+G16-F16&gt;0,I15-H15+G16-F16,0),0)</f>
        <v>0</v>
      </c>
    </row>
    <row r="17" spans="1:9" s="245" customFormat="1" ht="22.5" customHeight="1">
      <c r="A17" s="253">
        <v>41765</v>
      </c>
      <c r="B17" s="254" t="s">
        <v>377</v>
      </c>
      <c r="C17" s="253">
        <v>41765</v>
      </c>
      <c r="D17" s="255" t="s">
        <v>393</v>
      </c>
      <c r="E17" s="256" t="s">
        <v>392</v>
      </c>
      <c r="F17" s="252">
        <v>75238</v>
      </c>
      <c r="G17" s="252"/>
      <c r="H17" s="257">
        <f t="shared" si="0"/>
        <v>274530296</v>
      </c>
      <c r="I17" s="257">
        <f t="shared" si="1"/>
        <v>0</v>
      </c>
    </row>
    <row r="18" spans="1:9" s="245" customFormat="1" ht="22.5" customHeight="1">
      <c r="A18" s="253">
        <v>41765</v>
      </c>
      <c r="B18" s="254" t="s">
        <v>377</v>
      </c>
      <c r="C18" s="253">
        <v>41765</v>
      </c>
      <c r="D18" s="255" t="s">
        <v>393</v>
      </c>
      <c r="E18" s="256" t="s">
        <v>392</v>
      </c>
      <c r="F18" s="252">
        <v>58167</v>
      </c>
      <c r="G18" s="252"/>
      <c r="H18" s="257">
        <f t="shared" si="0"/>
        <v>274588463</v>
      </c>
      <c r="I18" s="257">
        <f t="shared" si="1"/>
        <v>0</v>
      </c>
    </row>
    <row r="19" spans="1:9" s="245" customFormat="1" ht="22.5" customHeight="1">
      <c r="A19" s="253">
        <v>41765</v>
      </c>
      <c r="B19" s="254" t="s">
        <v>377</v>
      </c>
      <c r="C19" s="253">
        <v>41765</v>
      </c>
      <c r="D19" s="255" t="s">
        <v>393</v>
      </c>
      <c r="E19" s="256" t="s">
        <v>392</v>
      </c>
      <c r="F19" s="252">
        <v>75238</v>
      </c>
      <c r="G19" s="252"/>
      <c r="H19" s="257">
        <f t="shared" si="0"/>
        <v>274663701</v>
      </c>
      <c r="I19" s="257">
        <f t="shared" si="1"/>
        <v>0</v>
      </c>
    </row>
    <row r="20" spans="1:9" s="245" customFormat="1" ht="22.5" customHeight="1">
      <c r="A20" s="253">
        <v>41766</v>
      </c>
      <c r="B20" s="254" t="s">
        <v>436</v>
      </c>
      <c r="C20" s="253">
        <v>41766</v>
      </c>
      <c r="D20" s="255" t="s">
        <v>431</v>
      </c>
      <c r="E20" s="256" t="s">
        <v>369</v>
      </c>
      <c r="F20" s="252">
        <v>1112000</v>
      </c>
      <c r="G20" s="252"/>
      <c r="H20" s="257">
        <f t="shared" si="0"/>
        <v>275775701</v>
      </c>
      <c r="I20" s="257">
        <f t="shared" si="1"/>
        <v>0</v>
      </c>
    </row>
    <row r="21" spans="1:9" s="245" customFormat="1" ht="22.5" customHeight="1">
      <c r="A21" s="253">
        <v>41766</v>
      </c>
      <c r="B21" s="254" t="s">
        <v>377</v>
      </c>
      <c r="C21" s="253">
        <v>41766</v>
      </c>
      <c r="D21" s="255" t="s">
        <v>378</v>
      </c>
      <c r="E21" s="256" t="s">
        <v>379</v>
      </c>
      <c r="F21" s="252">
        <v>2500</v>
      </c>
      <c r="G21" s="252"/>
      <c r="H21" s="257">
        <f t="shared" si="0"/>
        <v>275778201</v>
      </c>
      <c r="I21" s="257">
        <f t="shared" si="1"/>
        <v>0</v>
      </c>
    </row>
    <row r="22" spans="1:9" s="245" customFormat="1" ht="22.5" customHeight="1">
      <c r="A22" s="253">
        <v>41766</v>
      </c>
      <c r="B22" s="254" t="s">
        <v>377</v>
      </c>
      <c r="C22" s="253">
        <v>41766</v>
      </c>
      <c r="D22" s="255" t="s">
        <v>378</v>
      </c>
      <c r="E22" s="256" t="s">
        <v>379</v>
      </c>
      <c r="F22" s="252">
        <v>2500</v>
      </c>
      <c r="G22" s="252"/>
      <c r="H22" s="257">
        <f t="shared" si="0"/>
        <v>275780701</v>
      </c>
      <c r="I22" s="257">
        <f t="shared" si="1"/>
        <v>0</v>
      </c>
    </row>
    <row r="23" spans="1:9" s="245" customFormat="1" ht="22.5" customHeight="1">
      <c r="A23" s="253">
        <v>41766</v>
      </c>
      <c r="B23" s="254" t="s">
        <v>377</v>
      </c>
      <c r="C23" s="253">
        <v>41766</v>
      </c>
      <c r="D23" s="255" t="s">
        <v>378</v>
      </c>
      <c r="E23" s="256" t="s">
        <v>379</v>
      </c>
      <c r="F23" s="252">
        <v>2000</v>
      </c>
      <c r="G23" s="252"/>
      <c r="H23" s="257">
        <f t="shared" si="0"/>
        <v>275782701</v>
      </c>
      <c r="I23" s="257">
        <f t="shared" si="1"/>
        <v>0</v>
      </c>
    </row>
    <row r="24" spans="1:9" s="245" customFormat="1" ht="22.5" customHeight="1">
      <c r="A24" s="253">
        <v>41766</v>
      </c>
      <c r="B24" s="254" t="s">
        <v>383</v>
      </c>
      <c r="C24" s="253">
        <v>41766</v>
      </c>
      <c r="D24" s="255" t="s">
        <v>452</v>
      </c>
      <c r="E24" s="256" t="s">
        <v>385</v>
      </c>
      <c r="F24" s="252">
        <v>1277272</v>
      </c>
      <c r="G24" s="252"/>
      <c r="H24" s="257">
        <f t="shared" si="0"/>
        <v>277059973</v>
      </c>
      <c r="I24" s="257">
        <f t="shared" si="1"/>
        <v>0</v>
      </c>
    </row>
    <row r="25" spans="1:9" s="245" customFormat="1" ht="22.5" customHeight="1">
      <c r="A25" s="253">
        <v>41767</v>
      </c>
      <c r="B25" s="254" t="s">
        <v>380</v>
      </c>
      <c r="C25" s="253">
        <v>41767</v>
      </c>
      <c r="D25" s="255" t="s">
        <v>517</v>
      </c>
      <c r="E25" s="256" t="s">
        <v>369</v>
      </c>
      <c r="F25" s="252">
        <v>81500</v>
      </c>
      <c r="G25" s="252"/>
      <c r="H25" s="257">
        <f t="shared" si="0"/>
        <v>277141473</v>
      </c>
      <c r="I25" s="257">
        <f t="shared" si="1"/>
        <v>0</v>
      </c>
    </row>
    <row r="26" spans="1:9" s="245" customFormat="1" ht="22.5" customHeight="1">
      <c r="A26" s="253">
        <v>41767</v>
      </c>
      <c r="B26" s="254" t="s">
        <v>382</v>
      </c>
      <c r="C26" s="253">
        <v>41767</v>
      </c>
      <c r="D26" s="255" t="s">
        <v>518</v>
      </c>
      <c r="E26" s="256" t="s">
        <v>369</v>
      </c>
      <c r="F26" s="252">
        <v>11280</v>
      </c>
      <c r="G26" s="252"/>
      <c r="H26" s="257">
        <f t="shared" si="0"/>
        <v>277152753</v>
      </c>
      <c r="I26" s="257">
        <f t="shared" si="1"/>
        <v>0</v>
      </c>
    </row>
    <row r="27" spans="1:9" s="245" customFormat="1" ht="33" customHeight="1">
      <c r="A27" s="253">
        <v>41767</v>
      </c>
      <c r="B27" s="254" t="s">
        <v>377</v>
      </c>
      <c r="C27" s="253">
        <v>41767</v>
      </c>
      <c r="D27" s="255" t="s">
        <v>519</v>
      </c>
      <c r="E27" s="256" t="s">
        <v>392</v>
      </c>
      <c r="F27" s="252">
        <v>5650</v>
      </c>
      <c r="G27" s="252"/>
      <c r="H27" s="257">
        <f t="shared" si="0"/>
        <v>277158403</v>
      </c>
      <c r="I27" s="257">
        <f t="shared" si="1"/>
        <v>0</v>
      </c>
    </row>
    <row r="28" spans="1:9" s="245" customFormat="1" ht="22.5" customHeight="1">
      <c r="A28" s="253">
        <v>41769</v>
      </c>
      <c r="B28" s="254" t="s">
        <v>437</v>
      </c>
      <c r="C28" s="253">
        <v>41769</v>
      </c>
      <c r="D28" s="255" t="s">
        <v>495</v>
      </c>
      <c r="E28" s="256" t="s">
        <v>369</v>
      </c>
      <c r="F28" s="252">
        <v>337135</v>
      </c>
      <c r="G28" s="252"/>
      <c r="H28" s="257">
        <f t="shared" si="0"/>
        <v>277495538</v>
      </c>
      <c r="I28" s="257">
        <f t="shared" si="1"/>
        <v>0</v>
      </c>
    </row>
    <row r="29" spans="1:9" s="245" customFormat="1" ht="22.5" customHeight="1">
      <c r="A29" s="253">
        <v>41771</v>
      </c>
      <c r="B29" s="254" t="s">
        <v>438</v>
      </c>
      <c r="C29" s="253">
        <v>41771</v>
      </c>
      <c r="D29" s="255" t="s">
        <v>431</v>
      </c>
      <c r="E29" s="256" t="s">
        <v>369</v>
      </c>
      <c r="F29" s="252">
        <v>1224000</v>
      </c>
      <c r="G29" s="252"/>
      <c r="H29" s="257">
        <f t="shared" si="0"/>
        <v>278719538</v>
      </c>
      <c r="I29" s="257">
        <f t="shared" si="1"/>
        <v>0</v>
      </c>
    </row>
    <row r="30" spans="1:9" s="245" customFormat="1" ht="36.75" customHeight="1">
      <c r="A30" s="253">
        <v>41773</v>
      </c>
      <c r="B30" s="254" t="s">
        <v>395</v>
      </c>
      <c r="C30" s="253">
        <v>41773</v>
      </c>
      <c r="D30" s="255" t="s">
        <v>403</v>
      </c>
      <c r="E30" s="256" t="s">
        <v>397</v>
      </c>
      <c r="F30" s="252">
        <v>113832</v>
      </c>
      <c r="G30" s="252"/>
      <c r="H30" s="257">
        <f t="shared" si="0"/>
        <v>278833370</v>
      </c>
      <c r="I30" s="257">
        <f t="shared" si="1"/>
        <v>0</v>
      </c>
    </row>
    <row r="31" spans="1:9" s="245" customFormat="1" ht="22.5" customHeight="1">
      <c r="A31" s="253">
        <v>41774</v>
      </c>
      <c r="B31" s="254" t="s">
        <v>389</v>
      </c>
      <c r="C31" s="253">
        <v>41774</v>
      </c>
      <c r="D31" s="255" t="s">
        <v>495</v>
      </c>
      <c r="E31" s="256" t="s">
        <v>369</v>
      </c>
      <c r="F31" s="252">
        <v>235154</v>
      </c>
      <c r="G31" s="252"/>
      <c r="H31" s="257">
        <f t="shared" si="0"/>
        <v>279068524</v>
      </c>
      <c r="I31" s="257">
        <f t="shared" si="1"/>
        <v>0</v>
      </c>
    </row>
    <row r="32" spans="1:9" s="245" customFormat="1" ht="22.5" customHeight="1">
      <c r="A32" s="253">
        <v>41774</v>
      </c>
      <c r="B32" s="254" t="s">
        <v>471</v>
      </c>
      <c r="C32" s="253">
        <v>41774</v>
      </c>
      <c r="D32" s="255" t="s">
        <v>431</v>
      </c>
      <c r="E32" s="256" t="s">
        <v>369</v>
      </c>
      <c r="F32" s="252">
        <v>1128000</v>
      </c>
      <c r="G32" s="252"/>
      <c r="H32" s="257">
        <f t="shared" si="0"/>
        <v>280196524</v>
      </c>
      <c r="I32" s="257">
        <f t="shared" si="1"/>
        <v>0</v>
      </c>
    </row>
    <row r="33" spans="1:9" s="245" customFormat="1" ht="22.5" customHeight="1">
      <c r="A33" s="253">
        <v>41774</v>
      </c>
      <c r="B33" s="254" t="s">
        <v>377</v>
      </c>
      <c r="C33" s="253">
        <v>41774</v>
      </c>
      <c r="D33" s="255" t="s">
        <v>378</v>
      </c>
      <c r="E33" s="256" t="s">
        <v>379</v>
      </c>
      <c r="F33" s="252">
        <v>2500</v>
      </c>
      <c r="G33" s="252"/>
      <c r="H33" s="257">
        <f t="shared" si="0"/>
        <v>280199024</v>
      </c>
      <c r="I33" s="257">
        <f t="shared" si="1"/>
        <v>0</v>
      </c>
    </row>
    <row r="34" spans="1:9" s="245" customFormat="1" ht="22.5" customHeight="1">
      <c r="A34" s="253">
        <v>41774</v>
      </c>
      <c r="B34" s="254" t="s">
        <v>377</v>
      </c>
      <c r="C34" s="253">
        <v>41774</v>
      </c>
      <c r="D34" s="255" t="s">
        <v>378</v>
      </c>
      <c r="E34" s="256" t="s">
        <v>379</v>
      </c>
      <c r="F34" s="252">
        <v>2000</v>
      </c>
      <c r="G34" s="252"/>
      <c r="H34" s="257">
        <f t="shared" si="0"/>
        <v>280201024</v>
      </c>
      <c r="I34" s="257">
        <f t="shared" si="1"/>
        <v>0</v>
      </c>
    </row>
    <row r="35" spans="1:9" s="245" customFormat="1" ht="22.5" customHeight="1">
      <c r="A35" s="253">
        <v>41774</v>
      </c>
      <c r="B35" s="254" t="s">
        <v>377</v>
      </c>
      <c r="C35" s="253">
        <v>41774</v>
      </c>
      <c r="D35" s="255" t="s">
        <v>378</v>
      </c>
      <c r="E35" s="256" t="s">
        <v>379</v>
      </c>
      <c r="F35" s="252">
        <v>2826</v>
      </c>
      <c r="G35" s="252"/>
      <c r="H35" s="257">
        <f t="shared" si="0"/>
        <v>280203850</v>
      </c>
      <c r="I35" s="257">
        <f t="shared" si="1"/>
        <v>0</v>
      </c>
    </row>
    <row r="36" spans="1:9" s="245" customFormat="1" ht="22.5" customHeight="1">
      <c r="A36" s="253">
        <v>41774</v>
      </c>
      <c r="B36" s="254" t="s">
        <v>377</v>
      </c>
      <c r="C36" s="253">
        <v>41774</v>
      </c>
      <c r="D36" s="255" t="s">
        <v>378</v>
      </c>
      <c r="E36" s="256" t="s">
        <v>379</v>
      </c>
      <c r="F36" s="252">
        <v>2500</v>
      </c>
      <c r="G36" s="252"/>
      <c r="H36" s="257">
        <f t="shared" si="0"/>
        <v>280206350</v>
      </c>
      <c r="I36" s="257">
        <f t="shared" si="1"/>
        <v>0</v>
      </c>
    </row>
    <row r="37" spans="1:9" s="245" customFormat="1" ht="22.5" customHeight="1">
      <c r="A37" s="253">
        <v>41774</v>
      </c>
      <c r="B37" s="254" t="s">
        <v>377</v>
      </c>
      <c r="C37" s="253">
        <v>41774</v>
      </c>
      <c r="D37" s="255" t="s">
        <v>378</v>
      </c>
      <c r="E37" s="256" t="s">
        <v>379</v>
      </c>
      <c r="F37" s="252">
        <v>2000</v>
      </c>
      <c r="G37" s="252"/>
      <c r="H37" s="257">
        <f t="shared" si="0"/>
        <v>280208350</v>
      </c>
      <c r="I37" s="257">
        <f t="shared" si="1"/>
        <v>0</v>
      </c>
    </row>
    <row r="38" spans="1:9" s="245" customFormat="1" ht="22.5" customHeight="1">
      <c r="A38" s="253">
        <v>41774</v>
      </c>
      <c r="B38" s="254" t="s">
        <v>377</v>
      </c>
      <c r="C38" s="253">
        <v>41774</v>
      </c>
      <c r="D38" s="255" t="s">
        <v>378</v>
      </c>
      <c r="E38" s="256" t="s">
        <v>379</v>
      </c>
      <c r="F38" s="252">
        <v>3600</v>
      </c>
      <c r="G38" s="252"/>
      <c r="H38" s="257">
        <f t="shared" si="0"/>
        <v>280211950</v>
      </c>
      <c r="I38" s="257">
        <f t="shared" si="1"/>
        <v>0</v>
      </c>
    </row>
    <row r="39" spans="1:9" s="245" customFormat="1" ht="22.5" customHeight="1">
      <c r="A39" s="253">
        <v>41774</v>
      </c>
      <c r="B39" s="254" t="s">
        <v>377</v>
      </c>
      <c r="C39" s="253">
        <v>41774</v>
      </c>
      <c r="D39" s="255" t="s">
        <v>378</v>
      </c>
      <c r="E39" s="256" t="s">
        <v>379</v>
      </c>
      <c r="F39" s="252">
        <v>2500</v>
      </c>
      <c r="G39" s="252"/>
      <c r="H39" s="257">
        <f t="shared" si="0"/>
        <v>280214450</v>
      </c>
      <c r="I39" s="257">
        <f t="shared" si="1"/>
        <v>0</v>
      </c>
    </row>
    <row r="40" spans="1:9" s="245" customFormat="1" ht="32.25" customHeight="1">
      <c r="A40" s="253">
        <v>41774</v>
      </c>
      <c r="B40" s="254" t="s">
        <v>377</v>
      </c>
      <c r="C40" s="253">
        <v>41774</v>
      </c>
      <c r="D40" s="255" t="s">
        <v>763</v>
      </c>
      <c r="E40" s="256" t="s">
        <v>379</v>
      </c>
      <c r="F40" s="252">
        <v>4408</v>
      </c>
      <c r="G40" s="252"/>
      <c r="H40" s="257">
        <f t="shared" si="0"/>
        <v>280218858</v>
      </c>
      <c r="I40" s="257">
        <f t="shared" si="1"/>
        <v>0</v>
      </c>
    </row>
    <row r="41" spans="1:9" s="245" customFormat="1" ht="22.5" customHeight="1">
      <c r="A41" s="253">
        <v>41774</v>
      </c>
      <c r="B41" s="254" t="s">
        <v>386</v>
      </c>
      <c r="C41" s="253">
        <v>41774</v>
      </c>
      <c r="D41" s="255" t="s">
        <v>469</v>
      </c>
      <c r="E41" s="256" t="s">
        <v>385</v>
      </c>
      <c r="F41" s="252">
        <v>1915300</v>
      </c>
      <c r="G41" s="252"/>
      <c r="H41" s="257">
        <f t="shared" si="0"/>
        <v>282134158</v>
      </c>
      <c r="I41" s="257">
        <f t="shared" si="1"/>
        <v>0</v>
      </c>
    </row>
    <row r="42" spans="1:9" s="245" customFormat="1" ht="22.5" customHeight="1">
      <c r="A42" s="253">
        <v>41777</v>
      </c>
      <c r="B42" s="254" t="s">
        <v>398</v>
      </c>
      <c r="C42" s="253">
        <v>41777</v>
      </c>
      <c r="D42" s="255" t="s">
        <v>431</v>
      </c>
      <c r="E42" s="256" t="s">
        <v>369</v>
      </c>
      <c r="F42" s="252">
        <v>1136000</v>
      </c>
      <c r="G42" s="252"/>
      <c r="H42" s="257">
        <f t="shared" si="0"/>
        <v>283270158</v>
      </c>
      <c r="I42" s="257">
        <f t="shared" si="1"/>
        <v>0</v>
      </c>
    </row>
    <row r="43" spans="1:9" s="245" customFormat="1" ht="22.5" customHeight="1">
      <c r="A43" s="253">
        <v>41778</v>
      </c>
      <c r="B43" s="254" t="s">
        <v>401</v>
      </c>
      <c r="C43" s="253">
        <v>41778</v>
      </c>
      <c r="D43" s="255" t="s">
        <v>517</v>
      </c>
      <c r="E43" s="256" t="s">
        <v>369</v>
      </c>
      <c r="F43" s="252">
        <v>26250</v>
      </c>
      <c r="G43" s="252"/>
      <c r="H43" s="257">
        <f t="shared" si="0"/>
        <v>283296408</v>
      </c>
      <c r="I43" s="257">
        <f t="shared" si="1"/>
        <v>0</v>
      </c>
    </row>
    <row r="44" spans="1:9" s="245" customFormat="1" ht="22.5" customHeight="1">
      <c r="A44" s="253">
        <v>41779</v>
      </c>
      <c r="B44" s="254" t="s">
        <v>449</v>
      </c>
      <c r="C44" s="253">
        <v>41779</v>
      </c>
      <c r="D44" s="255" t="s">
        <v>521</v>
      </c>
      <c r="E44" s="256" t="s">
        <v>369</v>
      </c>
      <c r="F44" s="252">
        <v>327891</v>
      </c>
      <c r="G44" s="252"/>
      <c r="H44" s="257">
        <f t="shared" si="0"/>
        <v>283624299</v>
      </c>
      <c r="I44" s="257">
        <f t="shared" si="1"/>
        <v>0</v>
      </c>
    </row>
    <row r="45" spans="1:9" s="245" customFormat="1" ht="22.5" customHeight="1">
      <c r="A45" s="253">
        <v>41781</v>
      </c>
      <c r="B45" s="254" t="s">
        <v>377</v>
      </c>
      <c r="C45" s="253">
        <v>41781</v>
      </c>
      <c r="D45" s="255" t="s">
        <v>378</v>
      </c>
      <c r="E45" s="256" t="s">
        <v>379</v>
      </c>
      <c r="F45" s="252">
        <v>5307</v>
      </c>
      <c r="G45" s="252"/>
      <c r="H45" s="257">
        <f t="shared" si="0"/>
        <v>283629606</v>
      </c>
      <c r="I45" s="257">
        <f t="shared" si="1"/>
        <v>0</v>
      </c>
    </row>
    <row r="46" spans="1:9" s="245" customFormat="1" ht="22.5" customHeight="1">
      <c r="A46" s="253">
        <v>41783</v>
      </c>
      <c r="B46" s="254" t="s">
        <v>406</v>
      </c>
      <c r="C46" s="253">
        <v>41783</v>
      </c>
      <c r="D46" s="255" t="s">
        <v>522</v>
      </c>
      <c r="E46" s="256" t="s">
        <v>369</v>
      </c>
      <c r="F46" s="252">
        <v>293400</v>
      </c>
      <c r="G46" s="252"/>
      <c r="H46" s="257">
        <f t="shared" si="0"/>
        <v>283923006</v>
      </c>
      <c r="I46" s="257">
        <f t="shared" si="1"/>
        <v>0</v>
      </c>
    </row>
    <row r="47" spans="1:9" s="245" customFormat="1" ht="22.5" customHeight="1">
      <c r="A47" s="253">
        <v>41783</v>
      </c>
      <c r="B47" s="254" t="s">
        <v>377</v>
      </c>
      <c r="C47" s="253">
        <v>41783</v>
      </c>
      <c r="D47" s="255" t="s">
        <v>378</v>
      </c>
      <c r="E47" s="256" t="s">
        <v>379</v>
      </c>
      <c r="F47" s="252">
        <v>4500</v>
      </c>
      <c r="G47" s="252"/>
      <c r="H47" s="257">
        <f t="shared" si="0"/>
        <v>283927506</v>
      </c>
      <c r="I47" s="257">
        <f t="shared" si="1"/>
        <v>0</v>
      </c>
    </row>
    <row r="48" spans="1:9" s="245" customFormat="1" ht="22.5" customHeight="1">
      <c r="A48" s="253">
        <v>41783</v>
      </c>
      <c r="B48" s="254" t="s">
        <v>377</v>
      </c>
      <c r="C48" s="253">
        <v>41783</v>
      </c>
      <c r="D48" s="255" t="s">
        <v>378</v>
      </c>
      <c r="E48" s="256" t="s">
        <v>379</v>
      </c>
      <c r="F48" s="252">
        <v>2500</v>
      </c>
      <c r="G48" s="252"/>
      <c r="H48" s="257">
        <f t="shared" si="0"/>
        <v>283930006</v>
      </c>
      <c r="I48" s="257">
        <f t="shared" si="1"/>
        <v>0</v>
      </c>
    </row>
    <row r="49" spans="1:9" s="245" customFormat="1" ht="22.5" customHeight="1">
      <c r="A49" s="253">
        <v>41783</v>
      </c>
      <c r="B49" s="254" t="s">
        <v>377</v>
      </c>
      <c r="C49" s="253">
        <v>41783</v>
      </c>
      <c r="D49" s="255" t="s">
        <v>378</v>
      </c>
      <c r="E49" s="256" t="s">
        <v>379</v>
      </c>
      <c r="F49" s="252">
        <v>2500</v>
      </c>
      <c r="G49" s="252"/>
      <c r="H49" s="257">
        <f t="shared" si="0"/>
        <v>283932506</v>
      </c>
      <c r="I49" s="257">
        <f t="shared" si="1"/>
        <v>0</v>
      </c>
    </row>
    <row r="50" spans="1:9" s="245" customFormat="1" ht="22.5" customHeight="1">
      <c r="A50" s="253">
        <v>41785</v>
      </c>
      <c r="B50" s="254" t="s">
        <v>454</v>
      </c>
      <c r="C50" s="253">
        <v>41785</v>
      </c>
      <c r="D50" s="255" t="s">
        <v>410</v>
      </c>
      <c r="E50" s="256" t="s">
        <v>369</v>
      </c>
      <c r="F50" s="252">
        <v>1720000</v>
      </c>
      <c r="G50" s="252"/>
      <c r="H50" s="257">
        <f t="shared" si="0"/>
        <v>285652506</v>
      </c>
      <c r="I50" s="257">
        <f t="shared" si="1"/>
        <v>0</v>
      </c>
    </row>
    <row r="51" spans="1:9" s="245" customFormat="1" ht="22.5" customHeight="1">
      <c r="A51" s="253">
        <v>41785</v>
      </c>
      <c r="B51" s="254" t="s">
        <v>377</v>
      </c>
      <c r="C51" s="253">
        <v>41785</v>
      </c>
      <c r="D51" s="255" t="s">
        <v>378</v>
      </c>
      <c r="E51" s="256" t="s">
        <v>379</v>
      </c>
      <c r="F51" s="252">
        <v>2500</v>
      </c>
      <c r="G51" s="252"/>
      <c r="H51" s="257">
        <f t="shared" si="0"/>
        <v>285655006</v>
      </c>
      <c r="I51" s="257">
        <f t="shared" si="1"/>
        <v>0</v>
      </c>
    </row>
    <row r="52" spans="1:9" s="245" customFormat="1" ht="22.5" customHeight="1">
      <c r="A52" s="253">
        <v>41786</v>
      </c>
      <c r="B52" s="254" t="s">
        <v>408</v>
      </c>
      <c r="C52" s="253">
        <v>41786</v>
      </c>
      <c r="D52" s="255" t="s">
        <v>523</v>
      </c>
      <c r="E52" s="256" t="s">
        <v>369</v>
      </c>
      <c r="F52" s="252">
        <v>50000</v>
      </c>
      <c r="G52" s="252"/>
      <c r="H52" s="257">
        <f t="shared" si="0"/>
        <v>285705006</v>
      </c>
      <c r="I52" s="257">
        <f t="shared" si="1"/>
        <v>0</v>
      </c>
    </row>
    <row r="53" spans="1:9" s="245" customFormat="1" ht="22.5" customHeight="1">
      <c r="A53" s="253">
        <v>41787</v>
      </c>
      <c r="B53" s="254" t="s">
        <v>457</v>
      </c>
      <c r="C53" s="253">
        <v>41787</v>
      </c>
      <c r="D53" s="255" t="s">
        <v>524</v>
      </c>
      <c r="E53" s="256" t="s">
        <v>369</v>
      </c>
      <c r="F53" s="252">
        <v>295455</v>
      </c>
      <c r="G53" s="252"/>
      <c r="H53" s="257">
        <f t="shared" si="0"/>
        <v>286000461</v>
      </c>
      <c r="I53" s="257">
        <f t="shared" si="1"/>
        <v>0</v>
      </c>
    </row>
    <row r="54" spans="1:9" s="245" customFormat="1" ht="22.5" customHeight="1">
      <c r="A54" s="253">
        <v>41790</v>
      </c>
      <c r="B54" s="254" t="s">
        <v>458</v>
      </c>
      <c r="C54" s="253">
        <v>41790</v>
      </c>
      <c r="D54" s="255" t="s">
        <v>495</v>
      </c>
      <c r="E54" s="256" t="s">
        <v>369</v>
      </c>
      <c r="F54" s="252">
        <v>356127</v>
      </c>
      <c r="G54" s="252"/>
      <c r="H54" s="257">
        <f t="shared" si="0"/>
        <v>286356588</v>
      </c>
      <c r="I54" s="257">
        <f t="shared" si="1"/>
        <v>0</v>
      </c>
    </row>
    <row r="55" spans="1:9" s="245" customFormat="1" ht="22.5" customHeight="1">
      <c r="A55" s="253">
        <v>41790</v>
      </c>
      <c r="B55" s="254" t="s">
        <v>459</v>
      </c>
      <c r="C55" s="253">
        <v>41790</v>
      </c>
      <c r="D55" s="255" t="s">
        <v>495</v>
      </c>
      <c r="E55" s="256" t="s">
        <v>369</v>
      </c>
      <c r="F55" s="252">
        <v>539426</v>
      </c>
      <c r="G55" s="252"/>
      <c r="H55" s="257">
        <f t="shared" si="0"/>
        <v>286896014</v>
      </c>
      <c r="I55" s="257">
        <f t="shared" si="1"/>
        <v>0</v>
      </c>
    </row>
    <row r="56" spans="1:9" s="245" customFormat="1" ht="26.25" customHeight="1">
      <c r="A56" s="253">
        <v>41790</v>
      </c>
      <c r="B56" s="254" t="s">
        <v>395</v>
      </c>
      <c r="C56" s="253">
        <v>41781</v>
      </c>
      <c r="D56" s="255" t="s">
        <v>525</v>
      </c>
      <c r="E56" s="256" t="s">
        <v>385</v>
      </c>
      <c r="F56" s="252">
        <v>582912</v>
      </c>
      <c r="G56" s="252"/>
      <c r="H56" s="257">
        <f t="shared" si="0"/>
        <v>287478926</v>
      </c>
      <c r="I56" s="257">
        <f t="shared" si="1"/>
        <v>0</v>
      </c>
    </row>
    <row r="57" spans="1:9" s="245" customFormat="1" ht="26.25" customHeight="1">
      <c r="A57" s="253">
        <v>41790</v>
      </c>
      <c r="B57" s="254" t="s">
        <v>395</v>
      </c>
      <c r="C57" s="253">
        <v>41764</v>
      </c>
      <c r="D57" s="255" t="s">
        <v>420</v>
      </c>
      <c r="E57" s="256" t="s">
        <v>385</v>
      </c>
      <c r="F57" s="252">
        <v>474546</v>
      </c>
      <c r="G57" s="252"/>
      <c r="H57" s="257">
        <f t="shared" si="0"/>
        <v>287953472</v>
      </c>
      <c r="I57" s="257">
        <f t="shared" si="1"/>
        <v>0</v>
      </c>
    </row>
    <row r="58" spans="1:9" s="245" customFormat="1" ht="26.25" customHeight="1">
      <c r="A58" s="253">
        <v>41790</v>
      </c>
      <c r="B58" s="254" t="s">
        <v>395</v>
      </c>
      <c r="C58" s="253">
        <v>41768</v>
      </c>
      <c r="D58" s="255" t="s">
        <v>526</v>
      </c>
      <c r="E58" s="256" t="s">
        <v>385</v>
      </c>
      <c r="F58" s="252">
        <v>190944</v>
      </c>
      <c r="G58" s="252"/>
      <c r="H58" s="257">
        <f t="shared" si="0"/>
        <v>288144416</v>
      </c>
      <c r="I58" s="257">
        <f t="shared" si="1"/>
        <v>0</v>
      </c>
    </row>
    <row r="59" spans="1:9" s="245" customFormat="1" ht="26.25" customHeight="1">
      <c r="A59" s="253">
        <v>41790</v>
      </c>
      <c r="B59" s="254" t="s">
        <v>395</v>
      </c>
      <c r="C59" s="253">
        <v>41768</v>
      </c>
      <c r="D59" s="255" t="s">
        <v>526</v>
      </c>
      <c r="E59" s="256" t="s">
        <v>385</v>
      </c>
      <c r="F59" s="252">
        <v>387360</v>
      </c>
      <c r="G59" s="252"/>
      <c r="H59" s="257">
        <f t="shared" si="0"/>
        <v>288531776</v>
      </c>
      <c r="I59" s="257">
        <f t="shared" si="1"/>
        <v>0</v>
      </c>
    </row>
    <row r="60" spans="1:9" s="245" customFormat="1" ht="26.25" customHeight="1">
      <c r="A60" s="253">
        <v>41790</v>
      </c>
      <c r="B60" s="254" t="s">
        <v>395</v>
      </c>
      <c r="C60" s="253">
        <v>41768</v>
      </c>
      <c r="D60" s="255" t="s">
        <v>420</v>
      </c>
      <c r="E60" s="256" t="s">
        <v>385</v>
      </c>
      <c r="F60" s="252">
        <v>458182</v>
      </c>
      <c r="G60" s="252"/>
      <c r="H60" s="257">
        <f t="shared" si="0"/>
        <v>288989958</v>
      </c>
      <c r="I60" s="257">
        <f t="shared" si="1"/>
        <v>0</v>
      </c>
    </row>
    <row r="61" spans="1:9" s="245" customFormat="1" ht="22.5" customHeight="1">
      <c r="A61" s="253">
        <v>41790</v>
      </c>
      <c r="B61" s="254" t="s">
        <v>395</v>
      </c>
      <c r="C61" s="253">
        <v>41788</v>
      </c>
      <c r="D61" s="255" t="s">
        <v>526</v>
      </c>
      <c r="E61" s="256" t="s">
        <v>385</v>
      </c>
      <c r="F61" s="252">
        <v>449391</v>
      </c>
      <c r="G61" s="252"/>
      <c r="H61" s="257">
        <f t="shared" si="0"/>
        <v>289439349</v>
      </c>
      <c r="I61" s="257">
        <f t="shared" si="1"/>
        <v>0</v>
      </c>
    </row>
    <row r="62" spans="1:9" s="245" customFormat="1" ht="22.5" customHeight="1">
      <c r="A62" s="253">
        <v>41790</v>
      </c>
      <c r="B62" s="254" t="s">
        <v>395</v>
      </c>
      <c r="C62" s="253">
        <v>41779</v>
      </c>
      <c r="D62" s="255" t="s">
        <v>417</v>
      </c>
      <c r="E62" s="256" t="s">
        <v>385</v>
      </c>
      <c r="F62" s="252">
        <v>4600000</v>
      </c>
      <c r="G62" s="252"/>
      <c r="H62" s="257">
        <f t="shared" si="0"/>
        <v>294039349</v>
      </c>
      <c r="I62" s="257">
        <f t="shared" si="1"/>
        <v>0</v>
      </c>
    </row>
    <row r="63" spans="1:9" s="245" customFormat="1" ht="22.5" customHeight="1">
      <c r="A63" s="253">
        <v>41790</v>
      </c>
      <c r="B63" s="254" t="s">
        <v>395</v>
      </c>
      <c r="C63" s="253">
        <v>41790</v>
      </c>
      <c r="D63" s="255" t="s">
        <v>423</v>
      </c>
      <c r="E63" s="256" t="s">
        <v>385</v>
      </c>
      <c r="F63" s="252">
        <v>1009800</v>
      </c>
      <c r="G63" s="252"/>
      <c r="H63" s="257">
        <f t="shared" si="0"/>
        <v>295049149</v>
      </c>
      <c r="I63" s="257">
        <f t="shared" si="1"/>
        <v>0</v>
      </c>
    </row>
    <row r="64" spans="1:9" s="245" customFormat="1" ht="22.5" customHeight="1">
      <c r="A64" s="253">
        <v>41790</v>
      </c>
      <c r="B64" s="254" t="s">
        <v>395</v>
      </c>
      <c r="C64" s="253">
        <v>41789</v>
      </c>
      <c r="D64" s="255" t="s">
        <v>527</v>
      </c>
      <c r="E64" s="256" t="s">
        <v>385</v>
      </c>
      <c r="F64" s="252">
        <v>1887760</v>
      </c>
      <c r="G64" s="252"/>
      <c r="H64" s="257">
        <f t="shared" si="0"/>
        <v>296936909</v>
      </c>
      <c r="I64" s="257">
        <f t="shared" si="1"/>
        <v>0</v>
      </c>
    </row>
    <row r="65" spans="1:9" s="245" customFormat="1" ht="22.5" customHeight="1">
      <c r="A65" s="253">
        <v>41790</v>
      </c>
      <c r="B65" s="254" t="s">
        <v>395</v>
      </c>
      <c r="C65" s="253">
        <v>41766</v>
      </c>
      <c r="D65" s="255" t="s">
        <v>528</v>
      </c>
      <c r="E65" s="256" t="s">
        <v>385</v>
      </c>
      <c r="F65" s="252">
        <v>1748430</v>
      </c>
      <c r="G65" s="252"/>
      <c r="H65" s="257">
        <f t="shared" si="0"/>
        <v>298685339</v>
      </c>
      <c r="I65" s="257">
        <f t="shared" si="1"/>
        <v>0</v>
      </c>
    </row>
    <row r="66" spans="1:9" s="245" customFormat="1" ht="22.5" customHeight="1">
      <c r="A66" s="253">
        <v>41790</v>
      </c>
      <c r="B66" s="254" t="s">
        <v>395</v>
      </c>
      <c r="C66" s="253">
        <v>41775</v>
      </c>
      <c r="D66" s="255" t="s">
        <v>529</v>
      </c>
      <c r="E66" s="256" t="s">
        <v>385</v>
      </c>
      <c r="F66" s="252">
        <v>1804860</v>
      </c>
      <c r="G66" s="252"/>
      <c r="H66" s="257">
        <f t="shared" si="0"/>
        <v>300490199</v>
      </c>
      <c r="I66" s="257">
        <f t="shared" si="1"/>
        <v>0</v>
      </c>
    </row>
    <row r="67" spans="1:9" s="245" customFormat="1" ht="22.5" customHeight="1">
      <c r="A67" s="253">
        <v>41790</v>
      </c>
      <c r="B67" s="254" t="s">
        <v>395</v>
      </c>
      <c r="C67" s="253">
        <v>41785</v>
      </c>
      <c r="D67" s="255" t="s">
        <v>530</v>
      </c>
      <c r="E67" s="256" t="s">
        <v>385</v>
      </c>
      <c r="F67" s="252">
        <v>2282400</v>
      </c>
      <c r="G67" s="252"/>
      <c r="H67" s="257">
        <f t="shared" si="0"/>
        <v>302772599</v>
      </c>
      <c r="I67" s="257">
        <f t="shared" si="1"/>
        <v>0</v>
      </c>
    </row>
    <row r="68" spans="1:9" s="245" customFormat="1" ht="22.5" customHeight="1">
      <c r="A68" s="253">
        <v>41790</v>
      </c>
      <c r="B68" s="254" t="s">
        <v>387</v>
      </c>
      <c r="C68" s="253">
        <v>41790</v>
      </c>
      <c r="D68" s="255" t="s">
        <v>469</v>
      </c>
      <c r="E68" s="256" t="s">
        <v>385</v>
      </c>
      <c r="F68" s="252">
        <v>2139200</v>
      </c>
      <c r="G68" s="252"/>
      <c r="H68" s="257">
        <f t="shared" si="0"/>
        <v>304911799</v>
      </c>
      <c r="I68" s="257">
        <f t="shared" si="1"/>
        <v>0</v>
      </c>
    </row>
    <row r="69" spans="1:9" s="245" customFormat="1" ht="22.5" customHeight="1">
      <c r="A69" s="253">
        <v>41790</v>
      </c>
      <c r="B69" s="254" t="s">
        <v>428</v>
      </c>
      <c r="C69" s="253">
        <v>41790</v>
      </c>
      <c r="D69" s="255" t="s">
        <v>429</v>
      </c>
      <c r="E69" s="256" t="s">
        <v>430</v>
      </c>
      <c r="F69" s="252"/>
      <c r="G69" s="252">
        <v>113152500</v>
      </c>
      <c r="H69" s="257">
        <f t="shared" si="0"/>
        <v>191759299</v>
      </c>
      <c r="I69" s="257">
        <f t="shared" si="1"/>
        <v>0</v>
      </c>
    </row>
    <row r="70" spans="1:9" s="245" customFormat="1" ht="17.25" customHeight="1">
      <c r="A70" s="253"/>
      <c r="B70" s="254"/>
      <c r="C70" s="253"/>
      <c r="D70" s="260"/>
      <c r="E70" s="254"/>
      <c r="F70" s="252"/>
      <c r="G70" s="252"/>
      <c r="H70" s="257"/>
      <c r="I70" s="257"/>
    </row>
    <row r="71" spans="1:9" s="245" customFormat="1" ht="20.25" customHeight="1">
      <c r="A71" s="253"/>
      <c r="B71" s="254"/>
      <c r="C71" s="253"/>
      <c r="D71" s="261" t="s">
        <v>748</v>
      </c>
      <c r="E71" s="254" t="s">
        <v>14</v>
      </c>
      <c r="F71" s="259">
        <f>SUM(F15:F70)</f>
        <v>30719528</v>
      </c>
      <c r="G71" s="259">
        <f>SUM(G15:G70)</f>
        <v>113152500</v>
      </c>
      <c r="H71" s="259" t="s">
        <v>14</v>
      </c>
      <c r="I71" s="259" t="s">
        <v>14</v>
      </c>
    </row>
    <row r="72" spans="1:9" s="245" customFormat="1" ht="17.25" customHeight="1">
      <c r="A72" s="262"/>
      <c r="B72" s="263"/>
      <c r="C72" s="262"/>
      <c r="D72" s="264" t="s">
        <v>749</v>
      </c>
      <c r="E72" s="263" t="s">
        <v>14</v>
      </c>
      <c r="F72" s="265" t="s">
        <v>14</v>
      </c>
      <c r="G72" s="265" t="s">
        <v>14</v>
      </c>
      <c r="H72" s="266">
        <f>MAX(H14+F71-G71-I14,0)</f>
        <v>191759299</v>
      </c>
      <c r="I72" s="266">
        <f>MAX(I14+G71-F71-H14,0)</f>
        <v>0</v>
      </c>
    </row>
    <row r="73" spans="1:9" s="245" customFormat="1" ht="17.25" customHeight="1">
      <c r="A73" s="248"/>
      <c r="B73" s="248"/>
      <c r="C73" s="248"/>
      <c r="E73" s="248"/>
    </row>
    <row r="74" spans="1:9" s="245" customFormat="1" ht="12.75">
      <c r="A74" s="248"/>
      <c r="B74" s="248"/>
      <c r="C74" s="267" t="s">
        <v>764</v>
      </c>
      <c r="E74" s="248"/>
    </row>
    <row r="75" spans="1:9" s="245" customFormat="1" ht="12.75">
      <c r="A75" s="248"/>
      <c r="B75" s="248"/>
      <c r="C75" s="267" t="s">
        <v>765</v>
      </c>
      <c r="E75" s="248"/>
    </row>
    <row r="76" spans="1:9" s="245" customFormat="1" ht="13.5" customHeight="1">
      <c r="A76" s="248"/>
      <c r="B76" s="248"/>
      <c r="C76" s="248"/>
      <c r="E76" s="324" t="s">
        <v>766</v>
      </c>
      <c r="F76" s="324"/>
      <c r="G76" s="324"/>
      <c r="H76" s="324"/>
      <c r="I76" s="324"/>
    </row>
    <row r="77" spans="1:9" s="245" customFormat="1" ht="12.75">
      <c r="A77" s="324" t="s">
        <v>45</v>
      </c>
      <c r="B77" s="324"/>
      <c r="C77" s="324"/>
      <c r="D77" s="324"/>
      <c r="E77" s="324" t="s">
        <v>16</v>
      </c>
      <c r="F77" s="324"/>
      <c r="G77" s="324"/>
      <c r="H77" s="324"/>
      <c r="I77" s="324"/>
    </row>
    <row r="78" spans="1:9" s="245" customFormat="1" ht="12.75">
      <c r="A78" s="324" t="s">
        <v>753</v>
      </c>
      <c r="B78" s="324"/>
      <c r="C78" s="324"/>
      <c r="D78" s="324"/>
      <c r="E78" s="324" t="s">
        <v>753</v>
      </c>
      <c r="F78" s="324"/>
      <c r="G78" s="324"/>
      <c r="H78" s="324"/>
      <c r="I78" s="324"/>
    </row>
    <row r="80" spans="1:9">
      <c r="F80" s="268"/>
      <c r="G80" s="268"/>
    </row>
  </sheetData>
  <autoFilter ref="A13:J69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78:D78"/>
    <mergeCell ref="E78:I78"/>
    <mergeCell ref="G11:G12"/>
    <mergeCell ref="H11:H12"/>
    <mergeCell ref="I11:I12"/>
    <mergeCell ref="E76:I76"/>
    <mergeCell ref="A77:D77"/>
    <mergeCell ref="E77:I77"/>
  </mergeCells>
  <printOptions horizontalCentered="1"/>
  <pageMargins left="0.5" right="0.14000000000000001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indexed="24"/>
  </sheetPr>
  <dimension ref="A2:I89"/>
  <sheetViews>
    <sheetView topLeftCell="A72" workbookViewId="0">
      <selection activeCell="D766" sqref="D766"/>
    </sheetView>
  </sheetViews>
  <sheetFormatPr defaultRowHeight="15"/>
  <cols>
    <col min="1" max="1" width="9.5703125" style="240" customWidth="1"/>
    <col min="2" max="2" width="7.28515625" style="240" customWidth="1"/>
    <col min="3" max="3" width="10" style="240" customWidth="1"/>
    <col min="4" max="4" width="29.42578125" style="241" customWidth="1"/>
    <col min="5" max="5" width="6.42578125" style="240" customWidth="1"/>
    <col min="6" max="9" width="14.2851562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'5'!H72</f>
        <v>191759299</v>
      </c>
      <c r="I14" s="252">
        <v>0</v>
      </c>
    </row>
    <row r="15" spans="1:9" s="245" customFormat="1" ht="26.25" customHeight="1">
      <c r="A15" s="253">
        <v>41791</v>
      </c>
      <c r="B15" s="254" t="s">
        <v>367</v>
      </c>
      <c r="C15" s="253">
        <v>41788</v>
      </c>
      <c r="D15" s="255" t="s">
        <v>453</v>
      </c>
      <c r="E15" s="256" t="s">
        <v>369</v>
      </c>
      <c r="F15" s="252">
        <v>96364</v>
      </c>
      <c r="G15" s="252"/>
      <c r="H15" s="257">
        <f t="shared" ref="H15:H74" si="0">ROUND(IF(H14-I14+F15-G15&gt;0,H14-I14+F15-G15,0),0)</f>
        <v>191855663</v>
      </c>
      <c r="I15" s="257">
        <f t="shared" ref="I15:I74" si="1">ROUND(IF(I14-H14+G15-F15&gt;0,I14-H14+G15-F15,0),0)</f>
        <v>0</v>
      </c>
    </row>
    <row r="16" spans="1:9" s="245" customFormat="1" ht="26.25" customHeight="1">
      <c r="A16" s="253">
        <v>41791</v>
      </c>
      <c r="B16" s="254" t="s">
        <v>373</v>
      </c>
      <c r="C16" s="253">
        <v>41789</v>
      </c>
      <c r="D16" s="255" t="s">
        <v>368</v>
      </c>
      <c r="E16" s="256" t="s">
        <v>369</v>
      </c>
      <c r="F16" s="252">
        <v>517500</v>
      </c>
      <c r="G16" s="252"/>
      <c r="H16" s="257">
        <f t="shared" si="0"/>
        <v>192373163</v>
      </c>
      <c r="I16" s="257">
        <f t="shared" si="1"/>
        <v>0</v>
      </c>
    </row>
    <row r="17" spans="1:9" s="245" customFormat="1" ht="26.25" customHeight="1">
      <c r="A17" s="253">
        <v>41791</v>
      </c>
      <c r="B17" s="254" t="s">
        <v>373</v>
      </c>
      <c r="C17" s="253">
        <v>41789</v>
      </c>
      <c r="D17" s="255" t="s">
        <v>506</v>
      </c>
      <c r="E17" s="256" t="s">
        <v>369</v>
      </c>
      <c r="F17" s="252">
        <v>244375</v>
      </c>
      <c r="G17" s="252"/>
      <c r="H17" s="257">
        <f t="shared" si="0"/>
        <v>192617538</v>
      </c>
      <c r="I17" s="257">
        <f t="shared" si="1"/>
        <v>0</v>
      </c>
    </row>
    <row r="18" spans="1:9" s="245" customFormat="1" ht="26.25" customHeight="1">
      <c r="A18" s="253">
        <v>41791</v>
      </c>
      <c r="B18" s="254" t="s">
        <v>375</v>
      </c>
      <c r="C18" s="253">
        <v>41790</v>
      </c>
      <c r="D18" s="255" t="s">
        <v>531</v>
      </c>
      <c r="E18" s="256" t="s">
        <v>369</v>
      </c>
      <c r="F18" s="252">
        <v>223997</v>
      </c>
      <c r="G18" s="252"/>
      <c r="H18" s="257">
        <f t="shared" si="0"/>
        <v>192841535</v>
      </c>
      <c r="I18" s="257">
        <f t="shared" si="1"/>
        <v>0</v>
      </c>
    </row>
    <row r="19" spans="1:9" s="245" customFormat="1" ht="26.25" customHeight="1">
      <c r="A19" s="253">
        <v>41793</v>
      </c>
      <c r="B19" s="254" t="s">
        <v>436</v>
      </c>
      <c r="C19" s="253">
        <v>41793</v>
      </c>
      <c r="D19" s="255" t="s">
        <v>532</v>
      </c>
      <c r="E19" s="256" t="s">
        <v>369</v>
      </c>
      <c r="F19" s="252">
        <v>6360</v>
      </c>
      <c r="G19" s="252"/>
      <c r="H19" s="257">
        <f t="shared" si="0"/>
        <v>192847895</v>
      </c>
      <c r="I19" s="257">
        <f t="shared" si="1"/>
        <v>0</v>
      </c>
    </row>
    <row r="20" spans="1:9" s="245" customFormat="1" ht="26.25" customHeight="1">
      <c r="A20" s="253">
        <v>41793</v>
      </c>
      <c r="B20" s="254" t="s">
        <v>395</v>
      </c>
      <c r="C20" s="253">
        <v>41793</v>
      </c>
      <c r="D20" s="255" t="s">
        <v>533</v>
      </c>
      <c r="E20" s="256" t="s">
        <v>397</v>
      </c>
      <c r="F20" s="252">
        <v>33676</v>
      </c>
      <c r="G20" s="252"/>
      <c r="H20" s="257">
        <f t="shared" si="0"/>
        <v>192881571</v>
      </c>
      <c r="I20" s="257">
        <f t="shared" si="1"/>
        <v>0</v>
      </c>
    </row>
    <row r="21" spans="1:9" s="245" customFormat="1" ht="22.5" customHeight="1">
      <c r="A21" s="253">
        <v>41793</v>
      </c>
      <c r="B21" s="254" t="s">
        <v>395</v>
      </c>
      <c r="C21" s="253">
        <v>41793</v>
      </c>
      <c r="D21" s="255" t="s">
        <v>534</v>
      </c>
      <c r="E21" s="256" t="s">
        <v>397</v>
      </c>
      <c r="F21" s="252">
        <v>52950</v>
      </c>
      <c r="G21" s="252"/>
      <c r="H21" s="257">
        <f t="shared" si="0"/>
        <v>192934521</v>
      </c>
      <c r="I21" s="257">
        <f t="shared" si="1"/>
        <v>0</v>
      </c>
    </row>
    <row r="22" spans="1:9" s="245" customFormat="1" ht="26.25" customHeight="1">
      <c r="A22" s="253">
        <v>41795</v>
      </c>
      <c r="B22" s="254" t="s">
        <v>377</v>
      </c>
      <c r="C22" s="253">
        <v>41795</v>
      </c>
      <c r="D22" s="255" t="s">
        <v>535</v>
      </c>
      <c r="E22" s="256" t="s">
        <v>379</v>
      </c>
      <c r="F22" s="252">
        <v>3000</v>
      </c>
      <c r="G22" s="252"/>
      <c r="H22" s="257">
        <f t="shared" si="0"/>
        <v>192937521</v>
      </c>
      <c r="I22" s="257">
        <f t="shared" si="1"/>
        <v>0</v>
      </c>
    </row>
    <row r="23" spans="1:9" s="245" customFormat="1" ht="26.25" customHeight="1">
      <c r="A23" s="253">
        <v>41795</v>
      </c>
      <c r="B23" s="254" t="s">
        <v>377</v>
      </c>
      <c r="C23" s="253">
        <v>41795</v>
      </c>
      <c r="D23" s="255" t="s">
        <v>535</v>
      </c>
      <c r="E23" s="256" t="s">
        <v>379</v>
      </c>
      <c r="F23" s="252">
        <v>2000</v>
      </c>
      <c r="G23" s="252"/>
      <c r="H23" s="257">
        <f t="shared" si="0"/>
        <v>192939521</v>
      </c>
      <c r="I23" s="257">
        <f t="shared" si="1"/>
        <v>0</v>
      </c>
    </row>
    <row r="24" spans="1:9" s="245" customFormat="1" ht="26.25" customHeight="1">
      <c r="A24" s="253">
        <v>41795</v>
      </c>
      <c r="B24" s="254" t="s">
        <v>377</v>
      </c>
      <c r="C24" s="253">
        <v>41795</v>
      </c>
      <c r="D24" s="255" t="s">
        <v>535</v>
      </c>
      <c r="E24" s="256" t="s">
        <v>379</v>
      </c>
      <c r="F24" s="252">
        <v>2000</v>
      </c>
      <c r="G24" s="252"/>
      <c r="H24" s="257">
        <f t="shared" si="0"/>
        <v>192941521</v>
      </c>
      <c r="I24" s="257">
        <f t="shared" si="1"/>
        <v>0</v>
      </c>
    </row>
    <row r="25" spans="1:9" s="245" customFormat="1" ht="26.25" customHeight="1">
      <c r="A25" s="253">
        <v>41795</v>
      </c>
      <c r="B25" s="254" t="s">
        <v>377</v>
      </c>
      <c r="C25" s="253">
        <v>41795</v>
      </c>
      <c r="D25" s="255" t="s">
        <v>535</v>
      </c>
      <c r="E25" s="256" t="s">
        <v>379</v>
      </c>
      <c r="F25" s="252">
        <v>2500</v>
      </c>
      <c r="G25" s="252"/>
      <c r="H25" s="257">
        <f t="shared" si="0"/>
        <v>192944021</v>
      </c>
      <c r="I25" s="257">
        <f t="shared" si="1"/>
        <v>0</v>
      </c>
    </row>
    <row r="26" spans="1:9" s="245" customFormat="1" ht="26.25" customHeight="1">
      <c r="A26" s="253">
        <v>41795</v>
      </c>
      <c r="B26" s="254" t="s">
        <v>377</v>
      </c>
      <c r="C26" s="253">
        <v>41795</v>
      </c>
      <c r="D26" s="255" t="s">
        <v>535</v>
      </c>
      <c r="E26" s="256" t="s">
        <v>379</v>
      </c>
      <c r="F26" s="252">
        <v>2000</v>
      </c>
      <c r="G26" s="252"/>
      <c r="H26" s="257">
        <f t="shared" si="0"/>
        <v>192946021</v>
      </c>
      <c r="I26" s="257">
        <f t="shared" si="1"/>
        <v>0</v>
      </c>
    </row>
    <row r="27" spans="1:9" s="245" customFormat="1" ht="26.25" customHeight="1">
      <c r="A27" s="253">
        <v>41795</v>
      </c>
      <c r="B27" s="254" t="s">
        <v>377</v>
      </c>
      <c r="C27" s="253">
        <v>41795</v>
      </c>
      <c r="D27" s="255" t="s">
        <v>535</v>
      </c>
      <c r="E27" s="256" t="s">
        <v>379</v>
      </c>
      <c r="F27" s="252">
        <v>2000</v>
      </c>
      <c r="G27" s="252"/>
      <c r="H27" s="257">
        <f t="shared" si="0"/>
        <v>192948021</v>
      </c>
      <c r="I27" s="257">
        <f t="shared" si="1"/>
        <v>0</v>
      </c>
    </row>
    <row r="28" spans="1:9" s="245" customFormat="1" ht="26.25" customHeight="1">
      <c r="A28" s="253">
        <v>41795</v>
      </c>
      <c r="B28" s="254" t="s">
        <v>377</v>
      </c>
      <c r="C28" s="253">
        <v>41795</v>
      </c>
      <c r="D28" s="255" t="s">
        <v>535</v>
      </c>
      <c r="E28" s="256" t="s">
        <v>379</v>
      </c>
      <c r="F28" s="252">
        <v>2000</v>
      </c>
      <c r="G28" s="252"/>
      <c r="H28" s="257">
        <f t="shared" si="0"/>
        <v>192950021</v>
      </c>
      <c r="I28" s="257">
        <f t="shared" si="1"/>
        <v>0</v>
      </c>
    </row>
    <row r="29" spans="1:9" s="245" customFormat="1" ht="26.25" customHeight="1">
      <c r="A29" s="253">
        <v>41795</v>
      </c>
      <c r="B29" s="254" t="s">
        <v>377</v>
      </c>
      <c r="C29" s="253">
        <v>41795</v>
      </c>
      <c r="D29" s="255" t="s">
        <v>535</v>
      </c>
      <c r="E29" s="256" t="s">
        <v>379</v>
      </c>
      <c r="F29" s="252">
        <v>2500</v>
      </c>
      <c r="G29" s="252"/>
      <c r="H29" s="257">
        <f t="shared" si="0"/>
        <v>192952521</v>
      </c>
      <c r="I29" s="257">
        <f t="shared" si="1"/>
        <v>0</v>
      </c>
    </row>
    <row r="30" spans="1:9" s="245" customFormat="1" ht="26.25" customHeight="1">
      <c r="A30" s="253">
        <v>41802</v>
      </c>
      <c r="B30" s="254" t="s">
        <v>382</v>
      </c>
      <c r="C30" s="253">
        <v>41802</v>
      </c>
      <c r="D30" s="255" t="s">
        <v>390</v>
      </c>
      <c r="E30" s="256" t="s">
        <v>369</v>
      </c>
      <c r="F30" s="252">
        <v>337127</v>
      </c>
      <c r="G30" s="252"/>
      <c r="H30" s="257">
        <f t="shared" si="0"/>
        <v>193289648</v>
      </c>
      <c r="I30" s="257">
        <f t="shared" si="1"/>
        <v>0</v>
      </c>
    </row>
    <row r="31" spans="1:9" s="245" customFormat="1" ht="26.25" customHeight="1">
      <c r="A31" s="253">
        <v>41802</v>
      </c>
      <c r="B31" s="254" t="s">
        <v>437</v>
      </c>
      <c r="C31" s="253">
        <v>41802</v>
      </c>
      <c r="D31" s="255" t="s">
        <v>536</v>
      </c>
      <c r="E31" s="256" t="s">
        <v>369</v>
      </c>
      <c r="F31" s="252">
        <v>270663</v>
      </c>
      <c r="G31" s="252"/>
      <c r="H31" s="257">
        <f t="shared" si="0"/>
        <v>193560311</v>
      </c>
      <c r="I31" s="257">
        <f t="shared" si="1"/>
        <v>0</v>
      </c>
    </row>
    <row r="32" spans="1:9" s="245" customFormat="1" ht="26.25" customHeight="1">
      <c r="A32" s="253">
        <v>41802</v>
      </c>
      <c r="B32" s="254" t="s">
        <v>438</v>
      </c>
      <c r="C32" s="253">
        <v>41802</v>
      </c>
      <c r="D32" s="255" t="s">
        <v>445</v>
      </c>
      <c r="E32" s="256" t="s">
        <v>369</v>
      </c>
      <c r="F32" s="252">
        <v>116446</v>
      </c>
      <c r="G32" s="252"/>
      <c r="H32" s="257">
        <f t="shared" si="0"/>
        <v>193676757</v>
      </c>
      <c r="I32" s="257">
        <f t="shared" si="1"/>
        <v>0</v>
      </c>
    </row>
    <row r="33" spans="1:9" s="245" customFormat="1" ht="26.25" customHeight="1">
      <c r="A33" s="253">
        <v>41802</v>
      </c>
      <c r="B33" s="254" t="s">
        <v>395</v>
      </c>
      <c r="C33" s="253">
        <v>41802</v>
      </c>
      <c r="D33" s="255" t="s">
        <v>537</v>
      </c>
      <c r="E33" s="256" t="s">
        <v>397</v>
      </c>
      <c r="F33" s="252">
        <v>183717</v>
      </c>
      <c r="G33" s="252"/>
      <c r="H33" s="257">
        <f t="shared" si="0"/>
        <v>193860474</v>
      </c>
      <c r="I33" s="257">
        <f t="shared" si="1"/>
        <v>0</v>
      </c>
    </row>
    <row r="34" spans="1:9" s="245" customFormat="1" ht="26.25" customHeight="1">
      <c r="A34" s="253">
        <v>41802</v>
      </c>
      <c r="B34" s="254" t="s">
        <v>395</v>
      </c>
      <c r="C34" s="253">
        <v>41802</v>
      </c>
      <c r="D34" s="255" t="s">
        <v>534</v>
      </c>
      <c r="E34" s="256" t="s">
        <v>397</v>
      </c>
      <c r="F34" s="252">
        <v>58273</v>
      </c>
      <c r="G34" s="252"/>
      <c r="H34" s="257">
        <f t="shared" si="0"/>
        <v>193918747</v>
      </c>
      <c r="I34" s="257">
        <f t="shared" si="1"/>
        <v>0</v>
      </c>
    </row>
    <row r="35" spans="1:9" s="245" customFormat="1" ht="26.25" customHeight="1">
      <c r="A35" s="253">
        <v>41802</v>
      </c>
      <c r="B35" s="254" t="s">
        <v>383</v>
      </c>
      <c r="C35" s="253">
        <v>41802</v>
      </c>
      <c r="D35" s="255" t="s">
        <v>499</v>
      </c>
      <c r="E35" s="256" t="s">
        <v>385</v>
      </c>
      <c r="F35" s="252">
        <v>3834000</v>
      </c>
      <c r="G35" s="252"/>
      <c r="H35" s="257">
        <f t="shared" si="0"/>
        <v>197752747</v>
      </c>
      <c r="I35" s="257">
        <f t="shared" si="1"/>
        <v>0</v>
      </c>
    </row>
    <row r="36" spans="1:9" s="245" customFormat="1" ht="27" customHeight="1">
      <c r="A36" s="253">
        <v>41802</v>
      </c>
      <c r="B36" s="254" t="s">
        <v>387</v>
      </c>
      <c r="C36" s="253">
        <v>41802</v>
      </c>
      <c r="D36" s="255" t="s">
        <v>538</v>
      </c>
      <c r="E36" s="256" t="s">
        <v>385</v>
      </c>
      <c r="F36" s="252">
        <v>610000</v>
      </c>
      <c r="G36" s="252"/>
      <c r="H36" s="257">
        <f t="shared" si="0"/>
        <v>198362747</v>
      </c>
      <c r="I36" s="257">
        <f t="shared" si="1"/>
        <v>0</v>
      </c>
    </row>
    <row r="37" spans="1:9" s="245" customFormat="1" ht="22.5" customHeight="1">
      <c r="A37" s="253">
        <v>41803</v>
      </c>
      <c r="B37" s="254" t="s">
        <v>377</v>
      </c>
      <c r="C37" s="253">
        <v>41803</v>
      </c>
      <c r="D37" s="255" t="s">
        <v>378</v>
      </c>
      <c r="E37" s="256" t="s">
        <v>379</v>
      </c>
      <c r="F37" s="252">
        <v>2500</v>
      </c>
      <c r="G37" s="252"/>
      <c r="H37" s="257">
        <f t="shared" si="0"/>
        <v>198365247</v>
      </c>
      <c r="I37" s="257">
        <f t="shared" si="1"/>
        <v>0</v>
      </c>
    </row>
    <row r="38" spans="1:9" s="245" customFormat="1" ht="22.5" customHeight="1">
      <c r="A38" s="253">
        <v>41803</v>
      </c>
      <c r="B38" s="254" t="s">
        <v>377</v>
      </c>
      <c r="C38" s="253">
        <v>41803</v>
      </c>
      <c r="D38" s="255" t="s">
        <v>378</v>
      </c>
      <c r="E38" s="256" t="s">
        <v>379</v>
      </c>
      <c r="F38" s="252">
        <v>2500</v>
      </c>
      <c r="G38" s="252"/>
      <c r="H38" s="257">
        <f t="shared" si="0"/>
        <v>198367747</v>
      </c>
      <c r="I38" s="257">
        <f t="shared" si="1"/>
        <v>0</v>
      </c>
    </row>
    <row r="39" spans="1:9" s="245" customFormat="1" ht="22.5" customHeight="1">
      <c r="A39" s="253">
        <v>41803</v>
      </c>
      <c r="B39" s="254" t="s">
        <v>377</v>
      </c>
      <c r="C39" s="253">
        <v>41803</v>
      </c>
      <c r="D39" s="255" t="s">
        <v>378</v>
      </c>
      <c r="E39" s="256" t="s">
        <v>379</v>
      </c>
      <c r="F39" s="252">
        <v>2000</v>
      </c>
      <c r="G39" s="252"/>
      <c r="H39" s="257">
        <f t="shared" si="0"/>
        <v>198369747</v>
      </c>
      <c r="I39" s="257">
        <f t="shared" si="1"/>
        <v>0</v>
      </c>
    </row>
    <row r="40" spans="1:9" s="245" customFormat="1" ht="22.5" customHeight="1">
      <c r="A40" s="253">
        <v>41803</v>
      </c>
      <c r="B40" s="254" t="s">
        <v>377</v>
      </c>
      <c r="C40" s="253">
        <v>41803</v>
      </c>
      <c r="D40" s="255" t="s">
        <v>378</v>
      </c>
      <c r="E40" s="256" t="s">
        <v>379</v>
      </c>
      <c r="F40" s="252">
        <v>2000</v>
      </c>
      <c r="G40" s="252"/>
      <c r="H40" s="257">
        <f t="shared" si="0"/>
        <v>198371747</v>
      </c>
      <c r="I40" s="257">
        <f t="shared" si="1"/>
        <v>0</v>
      </c>
    </row>
    <row r="41" spans="1:9" s="245" customFormat="1" ht="22.5" customHeight="1">
      <c r="A41" s="253">
        <v>41803</v>
      </c>
      <c r="B41" s="254" t="s">
        <v>395</v>
      </c>
      <c r="C41" s="253">
        <v>41803</v>
      </c>
      <c r="D41" s="255" t="s">
        <v>539</v>
      </c>
      <c r="E41" s="256" t="s">
        <v>397</v>
      </c>
      <c r="F41" s="252">
        <v>51492</v>
      </c>
      <c r="G41" s="252"/>
      <c r="H41" s="257">
        <f t="shared" si="0"/>
        <v>198423239</v>
      </c>
      <c r="I41" s="257">
        <f t="shared" si="1"/>
        <v>0</v>
      </c>
    </row>
    <row r="42" spans="1:9" s="245" customFormat="1" ht="22.5" customHeight="1">
      <c r="A42" s="253">
        <v>41804</v>
      </c>
      <c r="B42" s="254" t="s">
        <v>377</v>
      </c>
      <c r="C42" s="253">
        <v>41804</v>
      </c>
      <c r="D42" s="255" t="s">
        <v>378</v>
      </c>
      <c r="E42" s="256" t="s">
        <v>379</v>
      </c>
      <c r="F42" s="252">
        <v>4000</v>
      </c>
      <c r="G42" s="252"/>
      <c r="H42" s="257">
        <f t="shared" si="0"/>
        <v>198427239</v>
      </c>
      <c r="I42" s="257">
        <f t="shared" si="1"/>
        <v>0</v>
      </c>
    </row>
    <row r="43" spans="1:9" s="245" customFormat="1" ht="22.5" customHeight="1">
      <c r="A43" s="253">
        <v>41804</v>
      </c>
      <c r="B43" s="254" t="s">
        <v>387</v>
      </c>
      <c r="C43" s="253">
        <v>41804</v>
      </c>
      <c r="D43" s="255" t="s">
        <v>469</v>
      </c>
      <c r="E43" s="256" t="s">
        <v>385</v>
      </c>
      <c r="F43" s="252">
        <v>858200</v>
      </c>
      <c r="G43" s="252"/>
      <c r="H43" s="257">
        <f t="shared" si="0"/>
        <v>199285439</v>
      </c>
      <c r="I43" s="257">
        <f t="shared" si="1"/>
        <v>0</v>
      </c>
    </row>
    <row r="44" spans="1:9" s="245" customFormat="1" ht="22.5" customHeight="1">
      <c r="A44" s="253">
        <v>41805</v>
      </c>
      <c r="B44" s="254" t="s">
        <v>444</v>
      </c>
      <c r="C44" s="253">
        <v>41805</v>
      </c>
      <c r="D44" s="255" t="s">
        <v>540</v>
      </c>
      <c r="E44" s="256" t="s">
        <v>369</v>
      </c>
      <c r="F44" s="252">
        <v>113500</v>
      </c>
      <c r="G44" s="252"/>
      <c r="H44" s="257">
        <f t="shared" si="0"/>
        <v>199398939</v>
      </c>
      <c r="I44" s="257">
        <f t="shared" si="1"/>
        <v>0</v>
      </c>
    </row>
    <row r="45" spans="1:9" s="245" customFormat="1" ht="22.5" customHeight="1">
      <c r="A45" s="253">
        <v>41806</v>
      </c>
      <c r="B45" s="254" t="s">
        <v>446</v>
      </c>
      <c r="C45" s="253">
        <v>41806</v>
      </c>
      <c r="D45" s="255" t="s">
        <v>541</v>
      </c>
      <c r="E45" s="256" t="s">
        <v>369</v>
      </c>
      <c r="F45" s="252">
        <v>42000</v>
      </c>
      <c r="G45" s="252"/>
      <c r="H45" s="257">
        <f t="shared" si="0"/>
        <v>199440939</v>
      </c>
      <c r="I45" s="257">
        <f t="shared" si="1"/>
        <v>0</v>
      </c>
    </row>
    <row r="46" spans="1:9" s="245" customFormat="1" ht="27.75" customHeight="1">
      <c r="A46" s="253">
        <v>41807</v>
      </c>
      <c r="B46" s="254" t="s">
        <v>398</v>
      </c>
      <c r="C46" s="253">
        <v>41807</v>
      </c>
      <c r="D46" s="255" t="s">
        <v>453</v>
      </c>
      <c r="E46" s="256" t="s">
        <v>369</v>
      </c>
      <c r="F46" s="252">
        <v>96364</v>
      </c>
      <c r="G46" s="252"/>
      <c r="H46" s="257">
        <f t="shared" si="0"/>
        <v>199537303</v>
      </c>
      <c r="I46" s="257">
        <f t="shared" si="1"/>
        <v>0</v>
      </c>
    </row>
    <row r="47" spans="1:9" s="245" customFormat="1" ht="27.75" customHeight="1">
      <c r="A47" s="253">
        <v>41810</v>
      </c>
      <c r="B47" s="254" t="s">
        <v>377</v>
      </c>
      <c r="C47" s="253">
        <v>41810</v>
      </c>
      <c r="D47" s="255" t="s">
        <v>472</v>
      </c>
      <c r="E47" s="256" t="s">
        <v>379</v>
      </c>
      <c r="F47" s="252">
        <v>5000</v>
      </c>
      <c r="G47" s="252"/>
      <c r="H47" s="257">
        <f t="shared" si="0"/>
        <v>199542303</v>
      </c>
      <c r="I47" s="257">
        <f t="shared" si="1"/>
        <v>0</v>
      </c>
    </row>
    <row r="48" spans="1:9" s="245" customFormat="1" ht="27.75" customHeight="1">
      <c r="A48" s="253">
        <v>41810</v>
      </c>
      <c r="B48" s="254" t="s">
        <v>377</v>
      </c>
      <c r="C48" s="253">
        <v>41810</v>
      </c>
      <c r="D48" s="255" t="s">
        <v>472</v>
      </c>
      <c r="E48" s="256" t="s">
        <v>379</v>
      </c>
      <c r="F48" s="252">
        <v>3100</v>
      </c>
      <c r="G48" s="252"/>
      <c r="H48" s="257">
        <f t="shared" si="0"/>
        <v>199545403</v>
      </c>
      <c r="I48" s="257">
        <f t="shared" si="1"/>
        <v>0</v>
      </c>
    </row>
    <row r="49" spans="1:9" s="245" customFormat="1" ht="27.75" customHeight="1">
      <c r="A49" s="253">
        <v>41810</v>
      </c>
      <c r="B49" s="254" t="s">
        <v>377</v>
      </c>
      <c r="C49" s="253">
        <v>41810</v>
      </c>
      <c r="D49" s="255" t="s">
        <v>472</v>
      </c>
      <c r="E49" s="256" t="s">
        <v>392</v>
      </c>
      <c r="F49" s="252">
        <v>4894</v>
      </c>
      <c r="G49" s="252"/>
      <c r="H49" s="257">
        <f t="shared" si="0"/>
        <v>199550297</v>
      </c>
      <c r="I49" s="257">
        <f t="shared" si="1"/>
        <v>0</v>
      </c>
    </row>
    <row r="50" spans="1:9" s="245" customFormat="1" ht="27.75" customHeight="1">
      <c r="A50" s="253">
        <v>41810</v>
      </c>
      <c r="B50" s="254" t="s">
        <v>377</v>
      </c>
      <c r="C50" s="253">
        <v>41810</v>
      </c>
      <c r="D50" s="255" t="s">
        <v>472</v>
      </c>
      <c r="E50" s="256" t="s">
        <v>392</v>
      </c>
      <c r="F50" s="252">
        <v>4894</v>
      </c>
      <c r="G50" s="252"/>
      <c r="H50" s="257">
        <f t="shared" si="0"/>
        <v>199555191</v>
      </c>
      <c r="I50" s="257">
        <f t="shared" si="1"/>
        <v>0</v>
      </c>
    </row>
    <row r="51" spans="1:9" s="245" customFormat="1" ht="27.75" customHeight="1">
      <c r="A51" s="253">
        <v>41810</v>
      </c>
      <c r="B51" s="254" t="s">
        <v>377</v>
      </c>
      <c r="C51" s="253">
        <v>41810</v>
      </c>
      <c r="D51" s="255" t="s">
        <v>472</v>
      </c>
      <c r="E51" s="256" t="s">
        <v>392</v>
      </c>
      <c r="F51" s="252">
        <v>4894</v>
      </c>
      <c r="G51" s="252"/>
      <c r="H51" s="257">
        <f t="shared" si="0"/>
        <v>199560085</v>
      </c>
      <c r="I51" s="257">
        <f t="shared" si="1"/>
        <v>0</v>
      </c>
    </row>
    <row r="52" spans="1:9" s="245" customFormat="1" ht="22.5" customHeight="1">
      <c r="A52" s="253">
        <v>41810</v>
      </c>
      <c r="B52" s="254" t="s">
        <v>377</v>
      </c>
      <c r="C52" s="253">
        <v>41810</v>
      </c>
      <c r="D52" s="255" t="s">
        <v>543</v>
      </c>
      <c r="E52" s="256" t="s">
        <v>392</v>
      </c>
      <c r="F52" s="252">
        <v>31920</v>
      </c>
      <c r="G52" s="252"/>
      <c r="H52" s="257">
        <f t="shared" si="0"/>
        <v>199592005</v>
      </c>
      <c r="I52" s="257">
        <f t="shared" si="1"/>
        <v>0</v>
      </c>
    </row>
    <row r="53" spans="1:9" s="245" customFormat="1" ht="22.5" customHeight="1">
      <c r="A53" s="253">
        <v>41810</v>
      </c>
      <c r="B53" s="254" t="s">
        <v>395</v>
      </c>
      <c r="C53" s="253">
        <v>41810</v>
      </c>
      <c r="D53" s="255" t="s">
        <v>534</v>
      </c>
      <c r="E53" s="256" t="s">
        <v>397</v>
      </c>
      <c r="F53" s="252">
        <v>63840</v>
      </c>
      <c r="G53" s="252"/>
      <c r="H53" s="257">
        <f t="shared" si="0"/>
        <v>199655845</v>
      </c>
      <c r="I53" s="257">
        <f t="shared" si="1"/>
        <v>0</v>
      </c>
    </row>
    <row r="54" spans="1:9" s="245" customFormat="1" ht="22.5" customHeight="1">
      <c r="A54" s="253">
        <v>41811</v>
      </c>
      <c r="B54" s="254" t="s">
        <v>377</v>
      </c>
      <c r="C54" s="253">
        <v>41811</v>
      </c>
      <c r="D54" s="255" t="s">
        <v>472</v>
      </c>
      <c r="E54" s="256" t="s">
        <v>379</v>
      </c>
      <c r="F54" s="252">
        <v>1900</v>
      </c>
      <c r="G54" s="252"/>
      <c r="H54" s="257">
        <f t="shared" si="0"/>
        <v>199657745</v>
      </c>
      <c r="I54" s="257">
        <f t="shared" si="1"/>
        <v>0</v>
      </c>
    </row>
    <row r="55" spans="1:9" s="245" customFormat="1" ht="22.5" customHeight="1">
      <c r="A55" s="253">
        <v>41811</v>
      </c>
      <c r="B55" s="254" t="s">
        <v>377</v>
      </c>
      <c r="C55" s="253">
        <v>41811</v>
      </c>
      <c r="D55" s="255" t="s">
        <v>472</v>
      </c>
      <c r="E55" s="256" t="s">
        <v>379</v>
      </c>
      <c r="F55" s="252">
        <v>5000</v>
      </c>
      <c r="G55" s="252"/>
      <c r="H55" s="257">
        <f t="shared" si="0"/>
        <v>199662745</v>
      </c>
      <c r="I55" s="257">
        <f t="shared" si="1"/>
        <v>0</v>
      </c>
    </row>
    <row r="56" spans="1:9" s="245" customFormat="1" ht="22.5" customHeight="1">
      <c r="A56" s="253">
        <v>41813</v>
      </c>
      <c r="B56" s="254" t="s">
        <v>448</v>
      </c>
      <c r="C56" s="253">
        <v>41813</v>
      </c>
      <c r="D56" s="255" t="s">
        <v>544</v>
      </c>
      <c r="E56" s="256" t="s">
        <v>369</v>
      </c>
      <c r="F56" s="252">
        <v>117240</v>
      </c>
      <c r="G56" s="252"/>
      <c r="H56" s="257">
        <f t="shared" si="0"/>
        <v>199779985</v>
      </c>
      <c r="I56" s="257">
        <f t="shared" si="1"/>
        <v>0</v>
      </c>
    </row>
    <row r="57" spans="1:9" s="245" customFormat="1" ht="22.5" customHeight="1">
      <c r="A57" s="253">
        <v>41813</v>
      </c>
      <c r="B57" s="254" t="s">
        <v>449</v>
      </c>
      <c r="C57" s="253">
        <v>41813</v>
      </c>
      <c r="D57" s="255" t="s">
        <v>495</v>
      </c>
      <c r="E57" s="256" t="s">
        <v>369</v>
      </c>
      <c r="F57" s="252">
        <v>522847</v>
      </c>
      <c r="G57" s="252"/>
      <c r="H57" s="257">
        <f t="shared" si="0"/>
        <v>200302832</v>
      </c>
      <c r="I57" s="257">
        <f t="shared" si="1"/>
        <v>0</v>
      </c>
    </row>
    <row r="58" spans="1:9" s="245" customFormat="1" ht="22.5" customHeight="1">
      <c r="A58" s="253">
        <v>41814</v>
      </c>
      <c r="B58" s="254" t="s">
        <v>450</v>
      </c>
      <c r="C58" s="253">
        <v>41814</v>
      </c>
      <c r="D58" s="255" t="s">
        <v>545</v>
      </c>
      <c r="E58" s="256" t="s">
        <v>369</v>
      </c>
      <c r="F58" s="252">
        <v>115160</v>
      </c>
      <c r="G58" s="252"/>
      <c r="H58" s="257">
        <f t="shared" si="0"/>
        <v>200417992</v>
      </c>
      <c r="I58" s="257">
        <f t="shared" si="1"/>
        <v>0</v>
      </c>
    </row>
    <row r="59" spans="1:9" s="245" customFormat="1" ht="22.5" customHeight="1">
      <c r="A59" s="253">
        <v>41814</v>
      </c>
      <c r="B59" s="254" t="s">
        <v>404</v>
      </c>
      <c r="C59" s="253">
        <v>41814</v>
      </c>
      <c r="D59" s="255" t="s">
        <v>546</v>
      </c>
      <c r="E59" s="256" t="s">
        <v>385</v>
      </c>
      <c r="F59" s="252">
        <v>2073600</v>
      </c>
      <c r="G59" s="252"/>
      <c r="H59" s="257">
        <f t="shared" si="0"/>
        <v>202491592</v>
      </c>
      <c r="I59" s="257">
        <f t="shared" si="1"/>
        <v>0</v>
      </c>
    </row>
    <row r="60" spans="1:9" s="245" customFormat="1" ht="22.5" customHeight="1">
      <c r="A60" s="253">
        <v>41816</v>
      </c>
      <c r="B60" s="254" t="s">
        <v>496</v>
      </c>
      <c r="C60" s="253">
        <v>41816</v>
      </c>
      <c r="D60" s="255" t="s">
        <v>410</v>
      </c>
      <c r="E60" s="256" t="s">
        <v>369</v>
      </c>
      <c r="F60" s="252">
        <v>1720000</v>
      </c>
      <c r="G60" s="252"/>
      <c r="H60" s="257">
        <f t="shared" si="0"/>
        <v>204211592</v>
      </c>
      <c r="I60" s="257">
        <f t="shared" si="1"/>
        <v>0</v>
      </c>
    </row>
    <row r="61" spans="1:9" s="245" customFormat="1" ht="22.5" customHeight="1">
      <c r="A61" s="253">
        <v>41816</v>
      </c>
      <c r="B61" s="254" t="s">
        <v>395</v>
      </c>
      <c r="C61" s="253">
        <v>41816</v>
      </c>
      <c r="D61" s="255" t="s">
        <v>534</v>
      </c>
      <c r="E61" s="256" t="s">
        <v>397</v>
      </c>
      <c r="F61" s="252">
        <v>47948</v>
      </c>
      <c r="G61" s="252"/>
      <c r="H61" s="257">
        <f t="shared" si="0"/>
        <v>204259540</v>
      </c>
      <c r="I61" s="257">
        <f t="shared" si="1"/>
        <v>0</v>
      </c>
    </row>
    <row r="62" spans="1:9" s="245" customFormat="1" ht="22.5" customHeight="1">
      <c r="A62" s="253">
        <v>41818</v>
      </c>
      <c r="B62" s="254" t="s">
        <v>408</v>
      </c>
      <c r="C62" s="253">
        <v>41818</v>
      </c>
      <c r="D62" s="255" t="s">
        <v>547</v>
      </c>
      <c r="E62" s="256" t="s">
        <v>369</v>
      </c>
      <c r="F62" s="252">
        <v>19000</v>
      </c>
      <c r="G62" s="252"/>
      <c r="H62" s="257">
        <f t="shared" si="0"/>
        <v>204278540</v>
      </c>
      <c r="I62" s="257">
        <f t="shared" si="1"/>
        <v>0</v>
      </c>
    </row>
    <row r="63" spans="1:9" s="245" customFormat="1" ht="22.5" customHeight="1">
      <c r="A63" s="253">
        <v>41820</v>
      </c>
      <c r="B63" s="254" t="s">
        <v>498</v>
      </c>
      <c r="C63" s="253">
        <v>41820</v>
      </c>
      <c r="D63" s="255" t="s">
        <v>390</v>
      </c>
      <c r="E63" s="256" t="s">
        <v>369</v>
      </c>
      <c r="F63" s="252">
        <v>535652</v>
      </c>
      <c r="G63" s="252"/>
      <c r="H63" s="257">
        <f t="shared" si="0"/>
        <v>204814192</v>
      </c>
      <c r="I63" s="257">
        <f t="shared" si="1"/>
        <v>0</v>
      </c>
    </row>
    <row r="64" spans="1:9" s="245" customFormat="1" ht="22.5" customHeight="1">
      <c r="A64" s="253">
        <v>41820</v>
      </c>
      <c r="B64" s="254" t="s">
        <v>500</v>
      </c>
      <c r="C64" s="253">
        <v>41820</v>
      </c>
      <c r="D64" s="255" t="s">
        <v>495</v>
      </c>
      <c r="E64" s="256" t="s">
        <v>369</v>
      </c>
      <c r="F64" s="252">
        <v>111448</v>
      </c>
      <c r="G64" s="252"/>
      <c r="H64" s="257">
        <f t="shared" si="0"/>
        <v>204925640</v>
      </c>
      <c r="I64" s="257">
        <f t="shared" si="1"/>
        <v>0</v>
      </c>
    </row>
    <row r="65" spans="1:9" s="245" customFormat="1" ht="22.5" customHeight="1">
      <c r="A65" s="253">
        <v>41820</v>
      </c>
      <c r="B65" s="254" t="s">
        <v>457</v>
      </c>
      <c r="C65" s="253">
        <v>41820</v>
      </c>
      <c r="D65" s="255" t="s">
        <v>368</v>
      </c>
      <c r="E65" s="256" t="s">
        <v>369</v>
      </c>
      <c r="F65" s="252">
        <v>608100</v>
      </c>
      <c r="G65" s="252"/>
      <c r="H65" s="257">
        <f t="shared" si="0"/>
        <v>205533740</v>
      </c>
      <c r="I65" s="257">
        <f t="shared" si="1"/>
        <v>0</v>
      </c>
    </row>
    <row r="66" spans="1:9" s="245" customFormat="1" ht="22.5" customHeight="1">
      <c r="A66" s="253">
        <v>41820</v>
      </c>
      <c r="B66" s="254" t="s">
        <v>457</v>
      </c>
      <c r="C66" s="253">
        <v>41820</v>
      </c>
      <c r="D66" s="255" t="s">
        <v>506</v>
      </c>
      <c r="E66" s="256" t="s">
        <v>369</v>
      </c>
      <c r="F66" s="252">
        <v>245525</v>
      </c>
      <c r="G66" s="252"/>
      <c r="H66" s="257">
        <f t="shared" si="0"/>
        <v>205779265</v>
      </c>
      <c r="I66" s="257">
        <f t="shared" si="1"/>
        <v>0</v>
      </c>
    </row>
    <row r="67" spans="1:9" s="245" customFormat="1" ht="31.5" customHeight="1">
      <c r="A67" s="253">
        <v>41820</v>
      </c>
      <c r="B67" s="254" t="s">
        <v>395</v>
      </c>
      <c r="C67" s="253">
        <v>41792</v>
      </c>
      <c r="D67" s="255" t="s">
        <v>767</v>
      </c>
      <c r="E67" s="256" t="s">
        <v>385</v>
      </c>
      <c r="F67" s="252">
        <v>332500</v>
      </c>
      <c r="G67" s="252"/>
      <c r="H67" s="257">
        <f t="shared" si="0"/>
        <v>206111765</v>
      </c>
      <c r="I67" s="257">
        <f t="shared" si="1"/>
        <v>0</v>
      </c>
    </row>
    <row r="68" spans="1:9" s="245" customFormat="1" ht="22.5" customHeight="1">
      <c r="A68" s="253">
        <v>41820</v>
      </c>
      <c r="B68" s="254" t="s">
        <v>395</v>
      </c>
      <c r="C68" s="253">
        <v>41793</v>
      </c>
      <c r="D68" s="255" t="s">
        <v>526</v>
      </c>
      <c r="E68" s="256" t="s">
        <v>385</v>
      </c>
      <c r="F68" s="252">
        <v>180240</v>
      </c>
      <c r="G68" s="252"/>
      <c r="H68" s="257">
        <f t="shared" si="0"/>
        <v>206292005</v>
      </c>
      <c r="I68" s="257">
        <f t="shared" si="1"/>
        <v>0</v>
      </c>
    </row>
    <row r="69" spans="1:9" s="245" customFormat="1" ht="22.5" customHeight="1">
      <c r="A69" s="253">
        <v>41820</v>
      </c>
      <c r="B69" s="254" t="s">
        <v>395</v>
      </c>
      <c r="C69" s="253">
        <v>41802</v>
      </c>
      <c r="D69" s="255" t="s">
        <v>526</v>
      </c>
      <c r="E69" s="256" t="s">
        <v>385</v>
      </c>
      <c r="F69" s="252">
        <v>665997</v>
      </c>
      <c r="G69" s="252"/>
      <c r="H69" s="257">
        <f t="shared" si="0"/>
        <v>206958002</v>
      </c>
      <c r="I69" s="257">
        <f t="shared" si="1"/>
        <v>0</v>
      </c>
    </row>
    <row r="70" spans="1:9" s="245" customFormat="1" ht="27.75" customHeight="1">
      <c r="A70" s="253">
        <v>41820</v>
      </c>
      <c r="B70" s="254" t="s">
        <v>395</v>
      </c>
      <c r="C70" s="253">
        <v>41802</v>
      </c>
      <c r="D70" s="255" t="s">
        <v>420</v>
      </c>
      <c r="E70" s="256" t="s">
        <v>385</v>
      </c>
      <c r="F70" s="252">
        <v>548182</v>
      </c>
      <c r="G70" s="252"/>
      <c r="H70" s="257">
        <f t="shared" si="0"/>
        <v>207506184</v>
      </c>
      <c r="I70" s="257">
        <f t="shared" si="1"/>
        <v>0</v>
      </c>
    </row>
    <row r="71" spans="1:9" s="245" customFormat="1" ht="22.5" customHeight="1">
      <c r="A71" s="253">
        <v>41820</v>
      </c>
      <c r="B71" s="254" t="s">
        <v>395</v>
      </c>
      <c r="C71" s="253">
        <v>41805</v>
      </c>
      <c r="D71" s="255" t="s">
        <v>417</v>
      </c>
      <c r="E71" s="256" t="s">
        <v>385</v>
      </c>
      <c r="F71" s="252">
        <v>4600000</v>
      </c>
      <c r="G71" s="252"/>
      <c r="H71" s="257">
        <f t="shared" si="0"/>
        <v>212106184</v>
      </c>
      <c r="I71" s="257">
        <f t="shared" si="1"/>
        <v>0</v>
      </c>
    </row>
    <row r="72" spans="1:9" s="245" customFormat="1" ht="22.5" customHeight="1">
      <c r="A72" s="253">
        <v>41820</v>
      </c>
      <c r="B72" s="254" t="s">
        <v>395</v>
      </c>
      <c r="C72" s="253">
        <v>41812</v>
      </c>
      <c r="D72" s="255" t="s">
        <v>423</v>
      </c>
      <c r="E72" s="256" t="s">
        <v>385</v>
      </c>
      <c r="F72" s="252">
        <v>2249100</v>
      </c>
      <c r="G72" s="252"/>
      <c r="H72" s="257">
        <f t="shared" si="0"/>
        <v>214355284</v>
      </c>
      <c r="I72" s="257">
        <f t="shared" si="1"/>
        <v>0</v>
      </c>
    </row>
    <row r="73" spans="1:9" s="245" customFormat="1" ht="22.5" customHeight="1">
      <c r="A73" s="253">
        <v>41820</v>
      </c>
      <c r="B73" s="254" t="s">
        <v>395</v>
      </c>
      <c r="C73" s="253">
        <v>41820</v>
      </c>
      <c r="D73" s="255" t="s">
        <v>423</v>
      </c>
      <c r="E73" s="256" t="s">
        <v>385</v>
      </c>
      <c r="F73" s="252">
        <v>145440</v>
      </c>
      <c r="G73" s="252"/>
      <c r="H73" s="257">
        <f t="shared" si="0"/>
        <v>214500724</v>
      </c>
      <c r="I73" s="257">
        <f t="shared" si="1"/>
        <v>0</v>
      </c>
    </row>
    <row r="74" spans="1:9" s="245" customFormat="1" ht="29.25" customHeight="1">
      <c r="A74" s="253">
        <v>41820</v>
      </c>
      <c r="B74" s="254" t="s">
        <v>395</v>
      </c>
      <c r="C74" s="253">
        <v>41807</v>
      </c>
      <c r="D74" s="255" t="s">
        <v>549</v>
      </c>
      <c r="E74" s="256" t="s">
        <v>385</v>
      </c>
      <c r="F74" s="252">
        <v>449632</v>
      </c>
      <c r="G74" s="252"/>
      <c r="H74" s="257">
        <f t="shared" si="0"/>
        <v>214950356</v>
      </c>
      <c r="I74" s="257">
        <f t="shared" si="1"/>
        <v>0</v>
      </c>
    </row>
    <row r="75" spans="1:9" s="245" customFormat="1" ht="29.25" customHeight="1">
      <c r="A75" s="253">
        <v>41820</v>
      </c>
      <c r="B75" s="254" t="s">
        <v>395</v>
      </c>
      <c r="C75" s="253">
        <v>41799</v>
      </c>
      <c r="D75" s="255" t="s">
        <v>550</v>
      </c>
      <c r="E75" s="256" t="s">
        <v>385</v>
      </c>
      <c r="F75" s="252">
        <v>2557750</v>
      </c>
      <c r="G75" s="252"/>
      <c r="H75" s="257">
        <f>ROUND(IF(H74-I74+F75-G75&gt;0,H74-I74+F75-G75,0),0)</f>
        <v>217508106</v>
      </c>
      <c r="I75" s="257">
        <f>ROUND(IF(I74-H74+G75-F75&gt;0,I74-H74+G75-F75,0),0)</f>
        <v>0</v>
      </c>
    </row>
    <row r="76" spans="1:9" s="245" customFormat="1" ht="29.25" customHeight="1">
      <c r="A76" s="253">
        <v>41820</v>
      </c>
      <c r="B76" s="254" t="s">
        <v>395</v>
      </c>
      <c r="C76" s="253">
        <v>41807</v>
      </c>
      <c r="D76" s="255" t="s">
        <v>551</v>
      </c>
      <c r="E76" s="256" t="s">
        <v>385</v>
      </c>
      <c r="F76" s="252">
        <v>2079000</v>
      </c>
      <c r="G76" s="252"/>
      <c r="H76" s="257">
        <f>ROUND(IF(H75-I75+F76-G76&gt;0,H75-I75+F76-G76,0),0)</f>
        <v>219587106</v>
      </c>
      <c r="I76" s="257">
        <f>ROUND(IF(I75-H75+G76-F76&gt;0,I75-H75+G76-F76,0),0)</f>
        <v>0</v>
      </c>
    </row>
    <row r="77" spans="1:9" s="245" customFormat="1" ht="29.25" customHeight="1">
      <c r="A77" s="253">
        <v>41820</v>
      </c>
      <c r="B77" s="254" t="s">
        <v>395</v>
      </c>
      <c r="C77" s="253">
        <v>41816</v>
      </c>
      <c r="D77" s="255" t="s">
        <v>552</v>
      </c>
      <c r="E77" s="256" t="s">
        <v>385</v>
      </c>
      <c r="F77" s="252">
        <v>2385380</v>
      </c>
      <c r="G77" s="252"/>
      <c r="H77" s="257">
        <f>ROUND(IF(H76-I76+F77-G77&gt;0,H76-I76+F77-G77,0),0)</f>
        <v>221972486</v>
      </c>
      <c r="I77" s="257">
        <f>ROUND(IF(I76-H76+G77-F77&gt;0,I76-H76+G77-F77,0),0)</f>
        <v>0</v>
      </c>
    </row>
    <row r="78" spans="1:9" s="245" customFormat="1" ht="22.5" customHeight="1">
      <c r="A78" s="253"/>
      <c r="B78" s="254"/>
      <c r="C78" s="253"/>
      <c r="D78" s="258"/>
      <c r="E78" s="256"/>
      <c r="F78" s="257"/>
      <c r="G78" s="259"/>
      <c r="H78" s="257">
        <f>ROUND(IF(H77-I77+F78-G78&gt;0,H77-I77+F78-G78,0),0)</f>
        <v>221972486</v>
      </c>
      <c r="I78" s="257">
        <f>ROUND(IF(I77-H77+G78-F78&gt;0,I77-H77+G78-F78,0),0)</f>
        <v>0</v>
      </c>
    </row>
    <row r="79" spans="1:9" s="245" customFormat="1" ht="17.25" customHeight="1">
      <c r="A79" s="253"/>
      <c r="B79" s="254"/>
      <c r="C79" s="253"/>
      <c r="D79" s="260"/>
      <c r="E79" s="254"/>
      <c r="F79" s="252"/>
      <c r="G79" s="252"/>
      <c r="H79" s="257"/>
      <c r="I79" s="257"/>
    </row>
    <row r="80" spans="1:9" s="245" customFormat="1" ht="20.25" customHeight="1">
      <c r="A80" s="253"/>
      <c r="B80" s="254"/>
      <c r="C80" s="253"/>
      <c r="D80" s="261" t="s">
        <v>748</v>
      </c>
      <c r="E80" s="254" t="s">
        <v>14</v>
      </c>
      <c r="F80" s="259">
        <f>SUM(F15:F79)</f>
        <v>30213187</v>
      </c>
      <c r="G80" s="259">
        <f>SUM(G15:G79)</f>
        <v>0</v>
      </c>
      <c r="H80" s="259" t="s">
        <v>14</v>
      </c>
      <c r="I80" s="259" t="s">
        <v>14</v>
      </c>
    </row>
    <row r="81" spans="1:9" s="245" customFormat="1" ht="17.25" customHeight="1">
      <c r="A81" s="262"/>
      <c r="B81" s="263"/>
      <c r="C81" s="262"/>
      <c r="D81" s="264" t="s">
        <v>749</v>
      </c>
      <c r="E81" s="263" t="s">
        <v>14</v>
      </c>
      <c r="F81" s="265" t="s">
        <v>14</v>
      </c>
      <c r="G81" s="265" t="s">
        <v>14</v>
      </c>
      <c r="H81" s="266">
        <f>MAX(H14+F80-G80-I14,0)</f>
        <v>221972486</v>
      </c>
      <c r="I81" s="266">
        <f>MAX(I14+G80-F80-H14,0)</f>
        <v>0</v>
      </c>
    </row>
    <row r="82" spans="1:9" s="245" customFormat="1" ht="17.25" customHeight="1">
      <c r="A82" s="248"/>
      <c r="B82" s="248"/>
      <c r="C82" s="248"/>
      <c r="E82" s="248"/>
    </row>
    <row r="83" spans="1:9" s="245" customFormat="1" ht="12.75">
      <c r="A83" s="248"/>
      <c r="B83" s="248"/>
      <c r="C83" s="267" t="s">
        <v>755</v>
      </c>
      <c r="E83" s="248"/>
    </row>
    <row r="84" spans="1:9" s="245" customFormat="1" ht="12.75">
      <c r="A84" s="248"/>
      <c r="B84" s="248"/>
      <c r="C84" s="267" t="s">
        <v>768</v>
      </c>
      <c r="E84" s="248"/>
    </row>
    <row r="85" spans="1:9" s="245" customFormat="1" ht="13.5" customHeight="1">
      <c r="A85" s="248"/>
      <c r="B85" s="248"/>
      <c r="C85" s="248"/>
      <c r="E85" s="324" t="s">
        <v>769</v>
      </c>
      <c r="F85" s="324"/>
      <c r="G85" s="324"/>
      <c r="H85" s="324"/>
      <c r="I85" s="324"/>
    </row>
    <row r="86" spans="1:9" s="245" customFormat="1" ht="12.75">
      <c r="A86" s="324" t="s">
        <v>45</v>
      </c>
      <c r="B86" s="324"/>
      <c r="C86" s="324"/>
      <c r="D86" s="324"/>
      <c r="E86" s="324" t="s">
        <v>16</v>
      </c>
      <c r="F86" s="324"/>
      <c r="G86" s="324"/>
      <c r="H86" s="324"/>
      <c r="I86" s="324"/>
    </row>
    <row r="87" spans="1:9" s="245" customFormat="1" ht="12.75">
      <c r="A87" s="324" t="s">
        <v>753</v>
      </c>
      <c r="B87" s="324"/>
      <c r="C87" s="324"/>
      <c r="D87" s="324"/>
      <c r="E87" s="324" t="s">
        <v>753</v>
      </c>
      <c r="F87" s="324"/>
      <c r="G87" s="324"/>
      <c r="H87" s="324"/>
      <c r="I87" s="324"/>
    </row>
    <row r="89" spans="1:9">
      <c r="F89" s="268"/>
      <c r="G89" s="268"/>
    </row>
  </sheetData>
  <autoFilter ref="A13:J78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87:D87"/>
    <mergeCell ref="E87:I87"/>
    <mergeCell ref="G11:G12"/>
    <mergeCell ref="H11:H12"/>
    <mergeCell ref="I11:I12"/>
    <mergeCell ref="E85:I85"/>
    <mergeCell ref="A86:D86"/>
    <mergeCell ref="E86:I86"/>
  </mergeCells>
  <printOptions horizontalCentered="1"/>
  <pageMargins left="0.5" right="0.12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indexed="24"/>
  </sheetPr>
  <dimension ref="A2:I103"/>
  <sheetViews>
    <sheetView topLeftCell="A86" workbookViewId="0">
      <selection activeCell="D766" sqref="D766"/>
    </sheetView>
  </sheetViews>
  <sheetFormatPr defaultRowHeight="15"/>
  <cols>
    <col min="1" max="1" width="9.5703125" style="240" customWidth="1"/>
    <col min="2" max="2" width="6.28515625" style="240" customWidth="1"/>
    <col min="3" max="3" width="9.140625" style="240"/>
    <col min="4" max="4" width="35.28515625" style="241" customWidth="1"/>
    <col min="5" max="5" width="5.7109375" style="240" customWidth="1"/>
    <col min="6" max="9" width="13.570312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'6'!H81</f>
        <v>221972486</v>
      </c>
      <c r="I14" s="252">
        <v>0</v>
      </c>
    </row>
    <row r="15" spans="1:9" s="245" customFormat="1" ht="22.5" customHeight="1">
      <c r="A15" s="253">
        <v>41821</v>
      </c>
      <c r="B15" s="254" t="s">
        <v>367</v>
      </c>
      <c r="C15" s="253">
        <v>41806</v>
      </c>
      <c r="D15" s="255" t="s">
        <v>553</v>
      </c>
      <c r="E15" s="256" t="s">
        <v>369</v>
      </c>
      <c r="F15" s="252">
        <v>79455</v>
      </c>
      <c r="G15" s="252"/>
      <c r="H15" s="257">
        <f>ROUND(IF(H14-I14+F15-G15&gt;0,H14-I14+F15-G15,0),0)</f>
        <v>222051941</v>
      </c>
      <c r="I15" s="257">
        <f>ROUND(IF(I14-H14+G15-F15&gt;0,I14-H14+G15-F15,0),0)</f>
        <v>0</v>
      </c>
    </row>
    <row r="16" spans="1:9" s="245" customFormat="1" ht="22.5" customHeight="1">
      <c r="A16" s="253">
        <v>41821</v>
      </c>
      <c r="B16" s="254" t="s">
        <v>373</v>
      </c>
      <c r="C16" s="253">
        <v>41820</v>
      </c>
      <c r="D16" s="255" t="s">
        <v>554</v>
      </c>
      <c r="E16" s="256" t="s">
        <v>369</v>
      </c>
      <c r="F16" s="252">
        <v>218211</v>
      </c>
      <c r="G16" s="252"/>
      <c r="H16" s="257">
        <f>ROUND(IF(H15-I15+F16-G16&gt;0,H15-I15+F16-G16,0),0)</f>
        <v>222270152</v>
      </c>
      <c r="I16" s="257">
        <f>ROUND(IF(I15-H15+G16-F16&gt;0,I15-H15+G16-F16,0),0)</f>
        <v>0</v>
      </c>
    </row>
    <row r="17" spans="1:9" s="245" customFormat="1" ht="22.5" customHeight="1">
      <c r="A17" s="253">
        <v>41822</v>
      </c>
      <c r="B17" s="254" t="s">
        <v>375</v>
      </c>
      <c r="C17" s="253">
        <v>41822</v>
      </c>
      <c r="D17" s="255" t="s">
        <v>555</v>
      </c>
      <c r="E17" s="256" t="s">
        <v>369</v>
      </c>
      <c r="F17" s="252">
        <v>4686</v>
      </c>
      <c r="G17" s="252"/>
      <c r="H17" s="257">
        <f>ROUND(IF(H16-I16+F17-G17&gt;0,H16-I16+F17-G17,0),0)</f>
        <v>222274838</v>
      </c>
      <c r="I17" s="257">
        <f>ROUND(IF(I16-H16+G17-F17&gt;0,I16-H16+G17-F17,0),0)</f>
        <v>0</v>
      </c>
    </row>
    <row r="18" spans="1:9" s="245" customFormat="1" ht="22.5" customHeight="1">
      <c r="A18" s="253">
        <v>41823</v>
      </c>
      <c r="B18" s="254" t="s">
        <v>377</v>
      </c>
      <c r="C18" s="253">
        <v>41823</v>
      </c>
      <c r="D18" s="255" t="s">
        <v>556</v>
      </c>
      <c r="E18" s="256" t="s">
        <v>379</v>
      </c>
      <c r="F18" s="252">
        <v>7967</v>
      </c>
      <c r="G18" s="252"/>
      <c r="H18" s="257">
        <f>ROUND(IF(H17-I17+F18-G18&gt;0,H17-I17+F18-G18,0),0)</f>
        <v>222282805</v>
      </c>
      <c r="I18" s="257">
        <f>ROUND(IF(I17-H17+G18-F18&gt;0,I17-H17+G18-F18,0),0)</f>
        <v>0</v>
      </c>
    </row>
    <row r="19" spans="1:9" s="245" customFormat="1" ht="22.5" customHeight="1">
      <c r="A19" s="253">
        <v>41823</v>
      </c>
      <c r="B19" s="254" t="s">
        <v>377</v>
      </c>
      <c r="C19" s="253">
        <v>41823</v>
      </c>
      <c r="D19" s="255" t="s">
        <v>557</v>
      </c>
      <c r="E19" s="256" t="s">
        <v>379</v>
      </c>
      <c r="F19" s="252">
        <v>2000</v>
      </c>
      <c r="G19" s="252"/>
      <c r="H19" s="257">
        <f>ROUND(IF(H18-I18+F19-G19&gt;0,H18-I18+F19-G19,0),0)</f>
        <v>222284805</v>
      </c>
      <c r="I19" s="257">
        <f>ROUND(IF(I18-H18+G19-F19&gt;0,I18-H18+G19-F19,0),0)</f>
        <v>0</v>
      </c>
    </row>
    <row r="20" spans="1:9" s="245" customFormat="1" ht="22.5" customHeight="1">
      <c r="A20" s="253">
        <v>41823</v>
      </c>
      <c r="B20" s="254" t="s">
        <v>377</v>
      </c>
      <c r="C20" s="253">
        <v>41823</v>
      </c>
      <c r="D20" s="255" t="s">
        <v>556</v>
      </c>
      <c r="E20" s="256" t="s">
        <v>379</v>
      </c>
      <c r="F20" s="252">
        <v>4500</v>
      </c>
      <c r="G20" s="252"/>
      <c r="H20" s="257">
        <f t="shared" ref="H20:H83" si="0">ROUND(IF(H19-I19+F20-G20&gt;0,H19-I19+F20-G20,0),0)</f>
        <v>222289305</v>
      </c>
      <c r="I20" s="257">
        <f t="shared" ref="I20:I83" si="1">ROUND(IF(I19-H19+G20-F20&gt;0,I19-H19+G20-F20,0),0)</f>
        <v>0</v>
      </c>
    </row>
    <row r="21" spans="1:9" s="245" customFormat="1" ht="22.5" customHeight="1">
      <c r="A21" s="253">
        <v>41823</v>
      </c>
      <c r="B21" s="254" t="s">
        <v>377</v>
      </c>
      <c r="C21" s="253">
        <v>41823</v>
      </c>
      <c r="D21" s="255" t="s">
        <v>556</v>
      </c>
      <c r="E21" s="256" t="s">
        <v>379</v>
      </c>
      <c r="F21" s="252">
        <v>5000</v>
      </c>
      <c r="G21" s="252"/>
      <c r="H21" s="257">
        <f t="shared" si="0"/>
        <v>222294305</v>
      </c>
      <c r="I21" s="257">
        <f t="shared" si="1"/>
        <v>0</v>
      </c>
    </row>
    <row r="22" spans="1:9" s="245" customFormat="1" ht="22.5" customHeight="1">
      <c r="A22" s="253">
        <v>41823</v>
      </c>
      <c r="B22" s="254" t="s">
        <v>377</v>
      </c>
      <c r="C22" s="253">
        <v>41823</v>
      </c>
      <c r="D22" s="255" t="s">
        <v>556</v>
      </c>
      <c r="E22" s="256" t="s">
        <v>379</v>
      </c>
      <c r="F22" s="252">
        <v>4500</v>
      </c>
      <c r="G22" s="252"/>
      <c r="H22" s="257">
        <f t="shared" si="0"/>
        <v>222298805</v>
      </c>
      <c r="I22" s="257">
        <f t="shared" si="1"/>
        <v>0</v>
      </c>
    </row>
    <row r="23" spans="1:9" s="245" customFormat="1" ht="22.5" customHeight="1">
      <c r="A23" s="253">
        <v>41823</v>
      </c>
      <c r="B23" s="254" t="s">
        <v>377</v>
      </c>
      <c r="C23" s="253">
        <v>41823</v>
      </c>
      <c r="D23" s="255" t="s">
        <v>556</v>
      </c>
      <c r="E23" s="256" t="s">
        <v>379</v>
      </c>
      <c r="F23" s="252">
        <v>4500</v>
      </c>
      <c r="G23" s="252"/>
      <c r="H23" s="257">
        <f t="shared" si="0"/>
        <v>222303305</v>
      </c>
      <c r="I23" s="257">
        <f t="shared" si="1"/>
        <v>0</v>
      </c>
    </row>
    <row r="24" spans="1:9" s="245" customFormat="1" ht="22.5" customHeight="1">
      <c r="A24" s="253">
        <v>41824</v>
      </c>
      <c r="B24" s="254" t="s">
        <v>395</v>
      </c>
      <c r="C24" s="253">
        <v>41824</v>
      </c>
      <c r="D24" s="255" t="s">
        <v>558</v>
      </c>
      <c r="E24" s="256" t="s">
        <v>385</v>
      </c>
      <c r="F24" s="252">
        <v>420000</v>
      </c>
      <c r="G24" s="252"/>
      <c r="H24" s="257">
        <f t="shared" si="0"/>
        <v>222723305</v>
      </c>
      <c r="I24" s="257">
        <f t="shared" si="1"/>
        <v>0</v>
      </c>
    </row>
    <row r="25" spans="1:9" s="245" customFormat="1" ht="22.5" customHeight="1">
      <c r="A25" s="253">
        <v>41825</v>
      </c>
      <c r="B25" s="254" t="s">
        <v>438</v>
      </c>
      <c r="C25" s="253">
        <v>41825</v>
      </c>
      <c r="D25" s="255" t="s">
        <v>559</v>
      </c>
      <c r="E25" s="256" t="s">
        <v>369</v>
      </c>
      <c r="F25" s="252">
        <v>497060</v>
      </c>
      <c r="G25" s="252"/>
      <c r="H25" s="257">
        <f t="shared" si="0"/>
        <v>223220365</v>
      </c>
      <c r="I25" s="257">
        <f t="shared" si="1"/>
        <v>0</v>
      </c>
    </row>
    <row r="26" spans="1:9" s="245" customFormat="1" ht="22.5" customHeight="1">
      <c r="A26" s="253">
        <v>41825</v>
      </c>
      <c r="B26" s="254" t="s">
        <v>389</v>
      </c>
      <c r="C26" s="253">
        <v>41825</v>
      </c>
      <c r="D26" s="255" t="s">
        <v>431</v>
      </c>
      <c r="E26" s="256" t="s">
        <v>369</v>
      </c>
      <c r="F26" s="252">
        <v>1240000</v>
      </c>
      <c r="G26" s="252"/>
      <c r="H26" s="257">
        <f t="shared" si="0"/>
        <v>224460365</v>
      </c>
      <c r="I26" s="257">
        <f t="shared" si="1"/>
        <v>0</v>
      </c>
    </row>
    <row r="27" spans="1:9" s="245" customFormat="1" ht="22.5" customHeight="1">
      <c r="A27" s="253">
        <v>41825</v>
      </c>
      <c r="B27" s="254" t="s">
        <v>383</v>
      </c>
      <c r="C27" s="253">
        <v>41825</v>
      </c>
      <c r="D27" s="255" t="s">
        <v>469</v>
      </c>
      <c r="E27" s="256" t="s">
        <v>385</v>
      </c>
      <c r="F27" s="252">
        <v>1700000</v>
      </c>
      <c r="G27" s="252"/>
      <c r="H27" s="257">
        <f t="shared" si="0"/>
        <v>226160365</v>
      </c>
      <c r="I27" s="257">
        <f t="shared" si="1"/>
        <v>0</v>
      </c>
    </row>
    <row r="28" spans="1:9" s="245" customFormat="1" ht="22.5" customHeight="1">
      <c r="A28" s="253">
        <v>41827</v>
      </c>
      <c r="B28" s="254" t="s">
        <v>444</v>
      </c>
      <c r="C28" s="253">
        <v>41827</v>
      </c>
      <c r="D28" s="255" t="s">
        <v>470</v>
      </c>
      <c r="E28" s="256" t="s">
        <v>369</v>
      </c>
      <c r="F28" s="252">
        <v>118328</v>
      </c>
      <c r="G28" s="252"/>
      <c r="H28" s="257">
        <f t="shared" si="0"/>
        <v>226278693</v>
      </c>
      <c r="I28" s="257">
        <f t="shared" si="1"/>
        <v>0</v>
      </c>
    </row>
    <row r="29" spans="1:9" s="245" customFormat="1" ht="22.5" customHeight="1">
      <c r="A29" s="253">
        <v>41827</v>
      </c>
      <c r="B29" s="254" t="s">
        <v>560</v>
      </c>
      <c r="C29" s="253">
        <v>41827</v>
      </c>
      <c r="D29" s="255" t="s">
        <v>390</v>
      </c>
      <c r="E29" s="256" t="s">
        <v>369</v>
      </c>
      <c r="F29" s="252">
        <v>203501</v>
      </c>
      <c r="G29" s="252"/>
      <c r="H29" s="257">
        <f t="shared" si="0"/>
        <v>226482194</v>
      </c>
      <c r="I29" s="257">
        <f t="shared" si="1"/>
        <v>0</v>
      </c>
    </row>
    <row r="30" spans="1:9" s="245" customFormat="1" ht="22.5" customHeight="1">
      <c r="A30" s="253">
        <v>41827</v>
      </c>
      <c r="B30" s="254" t="s">
        <v>377</v>
      </c>
      <c r="C30" s="253">
        <v>41827</v>
      </c>
      <c r="D30" s="255" t="s">
        <v>561</v>
      </c>
      <c r="E30" s="256" t="s">
        <v>392</v>
      </c>
      <c r="F30" s="252">
        <v>21250</v>
      </c>
      <c r="G30" s="252"/>
      <c r="H30" s="257">
        <f t="shared" si="0"/>
        <v>226503444</v>
      </c>
      <c r="I30" s="257">
        <f t="shared" si="1"/>
        <v>0</v>
      </c>
    </row>
    <row r="31" spans="1:9" s="245" customFormat="1" ht="22.5" customHeight="1">
      <c r="A31" s="253">
        <v>41827</v>
      </c>
      <c r="B31" s="254" t="s">
        <v>377</v>
      </c>
      <c r="C31" s="253">
        <v>41827</v>
      </c>
      <c r="D31" s="255" t="s">
        <v>393</v>
      </c>
      <c r="E31" s="256" t="s">
        <v>392</v>
      </c>
      <c r="F31" s="252">
        <v>58650</v>
      </c>
      <c r="G31" s="252"/>
      <c r="H31" s="257">
        <f t="shared" si="0"/>
        <v>226562094</v>
      </c>
      <c r="I31" s="257">
        <f t="shared" si="1"/>
        <v>0</v>
      </c>
    </row>
    <row r="32" spans="1:9" s="245" customFormat="1" ht="22.5" customHeight="1">
      <c r="A32" s="253">
        <v>41828</v>
      </c>
      <c r="B32" s="254" t="s">
        <v>471</v>
      </c>
      <c r="C32" s="253">
        <v>41828</v>
      </c>
      <c r="D32" s="255" t="s">
        <v>431</v>
      </c>
      <c r="E32" s="256" t="s">
        <v>369</v>
      </c>
      <c r="F32" s="252">
        <v>1144000</v>
      </c>
      <c r="G32" s="252"/>
      <c r="H32" s="257">
        <f t="shared" si="0"/>
        <v>227706094</v>
      </c>
      <c r="I32" s="257">
        <f t="shared" si="1"/>
        <v>0</v>
      </c>
    </row>
    <row r="33" spans="1:9" s="245" customFormat="1" ht="22.5" customHeight="1">
      <c r="A33" s="253">
        <v>41828</v>
      </c>
      <c r="B33" s="254" t="s">
        <v>395</v>
      </c>
      <c r="C33" s="253">
        <v>41828</v>
      </c>
      <c r="D33" s="255" t="s">
        <v>534</v>
      </c>
      <c r="E33" s="256" t="s">
        <v>397</v>
      </c>
      <c r="F33" s="252">
        <v>46574</v>
      </c>
      <c r="G33" s="252"/>
      <c r="H33" s="257">
        <f t="shared" si="0"/>
        <v>227752668</v>
      </c>
      <c r="I33" s="257">
        <f t="shared" si="1"/>
        <v>0</v>
      </c>
    </row>
    <row r="34" spans="1:9" s="245" customFormat="1" ht="22.5" customHeight="1">
      <c r="A34" s="253">
        <v>41830</v>
      </c>
      <c r="B34" s="254" t="s">
        <v>474</v>
      </c>
      <c r="C34" s="253">
        <v>41830</v>
      </c>
      <c r="D34" s="255" t="s">
        <v>390</v>
      </c>
      <c r="E34" s="256" t="s">
        <v>369</v>
      </c>
      <c r="F34" s="252">
        <v>104560</v>
      </c>
      <c r="G34" s="252"/>
      <c r="H34" s="257">
        <f t="shared" si="0"/>
        <v>227857228</v>
      </c>
      <c r="I34" s="257">
        <f t="shared" si="1"/>
        <v>0</v>
      </c>
    </row>
    <row r="35" spans="1:9" s="245" customFormat="1" ht="22.5" customHeight="1">
      <c r="A35" s="253">
        <v>41830</v>
      </c>
      <c r="B35" s="254" t="s">
        <v>395</v>
      </c>
      <c r="C35" s="253">
        <v>41830</v>
      </c>
      <c r="D35" s="255" t="s">
        <v>558</v>
      </c>
      <c r="E35" s="256" t="s">
        <v>385</v>
      </c>
      <c r="F35" s="252">
        <v>440000</v>
      </c>
      <c r="G35" s="252"/>
      <c r="H35" s="257">
        <f t="shared" si="0"/>
        <v>228297228</v>
      </c>
      <c r="I35" s="257">
        <f t="shared" si="1"/>
        <v>0</v>
      </c>
    </row>
    <row r="36" spans="1:9" s="245" customFormat="1" ht="22.5" customHeight="1">
      <c r="A36" s="253">
        <v>41831</v>
      </c>
      <c r="B36" s="254" t="s">
        <v>448</v>
      </c>
      <c r="C36" s="253">
        <v>41831</v>
      </c>
      <c r="D36" s="255" t="s">
        <v>562</v>
      </c>
      <c r="E36" s="256" t="s">
        <v>369</v>
      </c>
      <c r="F36" s="252">
        <v>100920</v>
      </c>
      <c r="G36" s="252"/>
      <c r="H36" s="257">
        <f t="shared" si="0"/>
        <v>228398148</v>
      </c>
      <c r="I36" s="257">
        <f t="shared" si="1"/>
        <v>0</v>
      </c>
    </row>
    <row r="37" spans="1:9" s="245" customFormat="1" ht="22.5" customHeight="1">
      <c r="A37" s="253">
        <v>41831</v>
      </c>
      <c r="B37" s="254" t="s">
        <v>450</v>
      </c>
      <c r="C37" s="253">
        <v>41831</v>
      </c>
      <c r="D37" s="255" t="s">
        <v>559</v>
      </c>
      <c r="E37" s="256" t="s">
        <v>369</v>
      </c>
      <c r="F37" s="252">
        <v>552175</v>
      </c>
      <c r="G37" s="252"/>
      <c r="H37" s="257">
        <f t="shared" si="0"/>
        <v>228950323</v>
      </c>
      <c r="I37" s="257">
        <f t="shared" si="1"/>
        <v>0</v>
      </c>
    </row>
    <row r="38" spans="1:9" s="245" customFormat="1" ht="22.5" customHeight="1">
      <c r="A38" s="253">
        <v>41831</v>
      </c>
      <c r="B38" s="254" t="s">
        <v>377</v>
      </c>
      <c r="C38" s="253">
        <v>41831</v>
      </c>
      <c r="D38" s="255" t="s">
        <v>556</v>
      </c>
      <c r="E38" s="256" t="s">
        <v>379</v>
      </c>
      <c r="F38" s="252">
        <v>7077</v>
      </c>
      <c r="G38" s="252"/>
      <c r="H38" s="257">
        <f t="shared" si="0"/>
        <v>228957400</v>
      </c>
      <c r="I38" s="257">
        <f t="shared" si="1"/>
        <v>0</v>
      </c>
    </row>
    <row r="39" spans="1:9" s="245" customFormat="1" ht="22.5" customHeight="1">
      <c r="A39" s="253">
        <v>41832</v>
      </c>
      <c r="B39" s="254" t="s">
        <v>451</v>
      </c>
      <c r="C39" s="253">
        <v>41832</v>
      </c>
      <c r="D39" s="255" t="s">
        <v>431</v>
      </c>
      <c r="E39" s="256" t="s">
        <v>369</v>
      </c>
      <c r="F39" s="252">
        <v>1056000</v>
      </c>
      <c r="G39" s="252"/>
      <c r="H39" s="257">
        <f t="shared" si="0"/>
        <v>230013400</v>
      </c>
      <c r="I39" s="257">
        <f t="shared" si="1"/>
        <v>0</v>
      </c>
    </row>
    <row r="40" spans="1:9" s="245" customFormat="1" ht="22.5" customHeight="1">
      <c r="A40" s="253">
        <v>41834</v>
      </c>
      <c r="B40" s="254" t="s">
        <v>386</v>
      </c>
      <c r="C40" s="253">
        <v>41834</v>
      </c>
      <c r="D40" s="255" t="s">
        <v>452</v>
      </c>
      <c r="E40" s="256" t="s">
        <v>385</v>
      </c>
      <c r="F40" s="252">
        <v>1294545</v>
      </c>
      <c r="G40" s="252"/>
      <c r="H40" s="257">
        <f t="shared" si="0"/>
        <v>231307945</v>
      </c>
      <c r="I40" s="257">
        <f t="shared" si="1"/>
        <v>0</v>
      </c>
    </row>
    <row r="41" spans="1:9" s="245" customFormat="1" ht="22.5" customHeight="1">
      <c r="A41" s="253">
        <v>41835</v>
      </c>
      <c r="B41" s="254" t="s">
        <v>406</v>
      </c>
      <c r="C41" s="253">
        <v>41835</v>
      </c>
      <c r="D41" s="255" t="s">
        <v>470</v>
      </c>
      <c r="E41" s="256" t="s">
        <v>369</v>
      </c>
      <c r="F41" s="252">
        <v>221003</v>
      </c>
      <c r="G41" s="252"/>
      <c r="H41" s="257">
        <f t="shared" si="0"/>
        <v>231528948</v>
      </c>
      <c r="I41" s="257">
        <f t="shared" si="1"/>
        <v>0</v>
      </c>
    </row>
    <row r="42" spans="1:9" s="245" customFormat="1" ht="22.5" customHeight="1">
      <c r="A42" s="253">
        <v>41835</v>
      </c>
      <c r="B42" s="254" t="s">
        <v>395</v>
      </c>
      <c r="C42" s="253">
        <v>41835</v>
      </c>
      <c r="D42" s="255" t="s">
        <v>563</v>
      </c>
      <c r="E42" s="256" t="s">
        <v>397</v>
      </c>
      <c r="F42" s="252">
        <v>234775</v>
      </c>
      <c r="G42" s="252"/>
      <c r="H42" s="257">
        <f t="shared" si="0"/>
        <v>231763723</v>
      </c>
      <c r="I42" s="257">
        <f t="shared" si="1"/>
        <v>0</v>
      </c>
    </row>
    <row r="43" spans="1:9" s="245" customFormat="1" ht="22.5" customHeight="1">
      <c r="A43" s="253">
        <v>41835</v>
      </c>
      <c r="B43" s="254" t="s">
        <v>395</v>
      </c>
      <c r="C43" s="253">
        <v>41835</v>
      </c>
      <c r="D43" s="255" t="s">
        <v>534</v>
      </c>
      <c r="E43" s="256" t="s">
        <v>397</v>
      </c>
      <c r="F43" s="252">
        <v>47633</v>
      </c>
      <c r="G43" s="252"/>
      <c r="H43" s="257">
        <f t="shared" si="0"/>
        <v>231811356</v>
      </c>
      <c r="I43" s="257">
        <f t="shared" si="1"/>
        <v>0</v>
      </c>
    </row>
    <row r="44" spans="1:9" s="245" customFormat="1" ht="22.5" customHeight="1">
      <c r="A44" s="253">
        <v>41836</v>
      </c>
      <c r="B44" s="254" t="s">
        <v>377</v>
      </c>
      <c r="C44" s="253">
        <v>41836</v>
      </c>
      <c r="D44" s="255" t="s">
        <v>561</v>
      </c>
      <c r="E44" s="256" t="s">
        <v>392</v>
      </c>
      <c r="F44" s="252">
        <v>21230</v>
      </c>
      <c r="G44" s="252"/>
      <c r="H44" s="257">
        <f t="shared" si="0"/>
        <v>231832586</v>
      </c>
      <c r="I44" s="257">
        <f t="shared" si="1"/>
        <v>0</v>
      </c>
    </row>
    <row r="45" spans="1:9" s="245" customFormat="1" ht="22.5" customHeight="1">
      <c r="A45" s="253">
        <v>41836</v>
      </c>
      <c r="B45" s="254" t="s">
        <v>377</v>
      </c>
      <c r="C45" s="253">
        <v>41836</v>
      </c>
      <c r="D45" s="255" t="s">
        <v>393</v>
      </c>
      <c r="E45" s="256" t="s">
        <v>392</v>
      </c>
      <c r="F45" s="252">
        <v>58595</v>
      </c>
      <c r="G45" s="252"/>
      <c r="H45" s="257">
        <f t="shared" si="0"/>
        <v>231891181</v>
      </c>
      <c r="I45" s="257">
        <f t="shared" si="1"/>
        <v>0</v>
      </c>
    </row>
    <row r="46" spans="1:9" s="245" customFormat="1" ht="22.5" customHeight="1">
      <c r="A46" s="253">
        <v>41836</v>
      </c>
      <c r="B46" s="254" t="s">
        <v>377</v>
      </c>
      <c r="C46" s="253">
        <v>41836</v>
      </c>
      <c r="D46" s="255" t="s">
        <v>393</v>
      </c>
      <c r="E46" s="256" t="s">
        <v>392</v>
      </c>
      <c r="F46" s="252">
        <v>75791</v>
      </c>
      <c r="G46" s="252"/>
      <c r="H46" s="257">
        <f t="shared" si="0"/>
        <v>231966972</v>
      </c>
      <c r="I46" s="257">
        <f t="shared" si="1"/>
        <v>0</v>
      </c>
    </row>
    <row r="47" spans="1:9" s="245" customFormat="1" ht="22.5" customHeight="1">
      <c r="A47" s="253">
        <v>41837</v>
      </c>
      <c r="B47" s="254" t="s">
        <v>457</v>
      </c>
      <c r="C47" s="253">
        <v>41837</v>
      </c>
      <c r="D47" s="255" t="s">
        <v>431</v>
      </c>
      <c r="E47" s="256" t="s">
        <v>369</v>
      </c>
      <c r="F47" s="252">
        <v>1192000</v>
      </c>
      <c r="G47" s="252"/>
      <c r="H47" s="257">
        <f t="shared" si="0"/>
        <v>233158972</v>
      </c>
      <c r="I47" s="257">
        <f t="shared" si="1"/>
        <v>0</v>
      </c>
    </row>
    <row r="48" spans="1:9" s="245" customFormat="1" ht="22.5" customHeight="1">
      <c r="A48" s="253">
        <v>41837</v>
      </c>
      <c r="B48" s="254" t="s">
        <v>377</v>
      </c>
      <c r="C48" s="253">
        <v>41837</v>
      </c>
      <c r="D48" s="255" t="s">
        <v>378</v>
      </c>
      <c r="E48" s="256" t="s">
        <v>379</v>
      </c>
      <c r="F48" s="252">
        <v>2500</v>
      </c>
      <c r="G48" s="252"/>
      <c r="H48" s="257">
        <f t="shared" si="0"/>
        <v>233161472</v>
      </c>
      <c r="I48" s="257">
        <f t="shared" si="1"/>
        <v>0</v>
      </c>
    </row>
    <row r="49" spans="1:9" s="245" customFormat="1" ht="22.5" customHeight="1">
      <c r="A49" s="253">
        <v>41837</v>
      </c>
      <c r="B49" s="254" t="s">
        <v>377</v>
      </c>
      <c r="C49" s="253">
        <v>41837</v>
      </c>
      <c r="D49" s="255" t="s">
        <v>378</v>
      </c>
      <c r="E49" s="256" t="s">
        <v>379</v>
      </c>
      <c r="F49" s="252">
        <v>2000</v>
      </c>
      <c r="G49" s="252"/>
      <c r="H49" s="257">
        <f t="shared" si="0"/>
        <v>233163472</v>
      </c>
      <c r="I49" s="257">
        <f t="shared" si="1"/>
        <v>0</v>
      </c>
    </row>
    <row r="50" spans="1:9" s="245" customFormat="1" ht="22.5" customHeight="1">
      <c r="A50" s="253">
        <v>41837</v>
      </c>
      <c r="B50" s="254" t="s">
        <v>377</v>
      </c>
      <c r="C50" s="253">
        <v>41837</v>
      </c>
      <c r="D50" s="255" t="s">
        <v>378</v>
      </c>
      <c r="E50" s="256" t="s">
        <v>379</v>
      </c>
      <c r="F50" s="252">
        <v>2500</v>
      </c>
      <c r="G50" s="252"/>
      <c r="H50" s="257">
        <f t="shared" si="0"/>
        <v>233165972</v>
      </c>
      <c r="I50" s="257">
        <f t="shared" si="1"/>
        <v>0</v>
      </c>
    </row>
    <row r="51" spans="1:9" s="245" customFormat="1" ht="22.5" customHeight="1">
      <c r="A51" s="253">
        <v>41837</v>
      </c>
      <c r="B51" s="254" t="s">
        <v>377</v>
      </c>
      <c r="C51" s="253">
        <v>41837</v>
      </c>
      <c r="D51" s="255" t="s">
        <v>378</v>
      </c>
      <c r="E51" s="256" t="s">
        <v>379</v>
      </c>
      <c r="F51" s="252">
        <v>2500</v>
      </c>
      <c r="G51" s="252"/>
      <c r="H51" s="257">
        <f t="shared" si="0"/>
        <v>233168472</v>
      </c>
      <c r="I51" s="257">
        <f t="shared" si="1"/>
        <v>0</v>
      </c>
    </row>
    <row r="52" spans="1:9" s="245" customFormat="1" ht="22.5" customHeight="1">
      <c r="A52" s="253">
        <v>41838</v>
      </c>
      <c r="B52" s="254" t="s">
        <v>458</v>
      </c>
      <c r="C52" s="253">
        <v>41838</v>
      </c>
      <c r="D52" s="255" t="s">
        <v>390</v>
      </c>
      <c r="E52" s="256" t="s">
        <v>369</v>
      </c>
      <c r="F52" s="252">
        <v>103500</v>
      </c>
      <c r="G52" s="252"/>
      <c r="H52" s="257">
        <f t="shared" si="0"/>
        <v>233271972</v>
      </c>
      <c r="I52" s="257">
        <f t="shared" si="1"/>
        <v>0</v>
      </c>
    </row>
    <row r="53" spans="1:9" s="245" customFormat="1" ht="22.5" customHeight="1">
      <c r="A53" s="253">
        <v>41840</v>
      </c>
      <c r="B53" s="254" t="s">
        <v>459</v>
      </c>
      <c r="C53" s="253">
        <v>41840</v>
      </c>
      <c r="D53" s="255" t="s">
        <v>431</v>
      </c>
      <c r="E53" s="256" t="s">
        <v>369</v>
      </c>
      <c r="F53" s="252">
        <v>1088000</v>
      </c>
      <c r="G53" s="252"/>
      <c r="H53" s="257">
        <f t="shared" si="0"/>
        <v>234359972</v>
      </c>
      <c r="I53" s="257">
        <f t="shared" si="1"/>
        <v>0</v>
      </c>
    </row>
    <row r="54" spans="1:9" s="245" customFormat="1" ht="22.5" customHeight="1">
      <c r="A54" s="253">
        <v>41841</v>
      </c>
      <c r="B54" s="254" t="s">
        <v>409</v>
      </c>
      <c r="C54" s="253">
        <v>41841</v>
      </c>
      <c r="D54" s="255" t="s">
        <v>495</v>
      </c>
      <c r="E54" s="256" t="s">
        <v>369</v>
      </c>
      <c r="F54" s="252">
        <v>382629</v>
      </c>
      <c r="G54" s="252"/>
      <c r="H54" s="257">
        <f t="shared" si="0"/>
        <v>234742601</v>
      </c>
      <c r="I54" s="257">
        <f t="shared" si="1"/>
        <v>0</v>
      </c>
    </row>
    <row r="55" spans="1:9" s="245" customFormat="1" ht="22.5" customHeight="1">
      <c r="A55" s="253">
        <v>41841</v>
      </c>
      <c r="B55" s="254" t="s">
        <v>377</v>
      </c>
      <c r="C55" s="253">
        <v>41841</v>
      </c>
      <c r="D55" s="255" t="s">
        <v>507</v>
      </c>
      <c r="E55" s="256" t="s">
        <v>392</v>
      </c>
      <c r="F55" s="252">
        <v>31785</v>
      </c>
      <c r="G55" s="252"/>
      <c r="H55" s="257">
        <f t="shared" si="0"/>
        <v>234774386</v>
      </c>
      <c r="I55" s="257">
        <f t="shared" si="1"/>
        <v>0</v>
      </c>
    </row>
    <row r="56" spans="1:9" s="245" customFormat="1" ht="22.5" customHeight="1">
      <c r="A56" s="253">
        <v>41841</v>
      </c>
      <c r="B56" s="254" t="s">
        <v>395</v>
      </c>
      <c r="C56" s="253">
        <v>41841</v>
      </c>
      <c r="D56" s="255" t="s">
        <v>564</v>
      </c>
      <c r="E56" s="256" t="s">
        <v>385</v>
      </c>
      <c r="F56" s="252">
        <v>930000</v>
      </c>
      <c r="G56" s="252"/>
      <c r="H56" s="257">
        <f t="shared" si="0"/>
        <v>235704386</v>
      </c>
      <c r="I56" s="257">
        <f t="shared" si="1"/>
        <v>0</v>
      </c>
    </row>
    <row r="57" spans="1:9" s="245" customFormat="1" ht="22.5" customHeight="1">
      <c r="A57" s="253">
        <v>41841</v>
      </c>
      <c r="B57" s="254" t="s">
        <v>387</v>
      </c>
      <c r="C57" s="253">
        <v>41841</v>
      </c>
      <c r="D57" s="255" t="s">
        <v>565</v>
      </c>
      <c r="E57" s="256" t="s">
        <v>385</v>
      </c>
      <c r="F57" s="252">
        <v>4426300</v>
      </c>
      <c r="G57" s="252"/>
      <c r="H57" s="257">
        <f t="shared" si="0"/>
        <v>240130686</v>
      </c>
      <c r="I57" s="257">
        <f t="shared" si="1"/>
        <v>0</v>
      </c>
    </row>
    <row r="58" spans="1:9" s="245" customFormat="1" ht="22.5" customHeight="1">
      <c r="A58" s="253">
        <v>41842</v>
      </c>
      <c r="B58" s="254" t="s">
        <v>377</v>
      </c>
      <c r="C58" s="253">
        <v>41842</v>
      </c>
      <c r="D58" s="255" t="s">
        <v>378</v>
      </c>
      <c r="E58" s="256" t="s">
        <v>379</v>
      </c>
      <c r="F58" s="252">
        <v>2000</v>
      </c>
      <c r="G58" s="252"/>
      <c r="H58" s="257">
        <f t="shared" si="0"/>
        <v>240132686</v>
      </c>
      <c r="I58" s="257">
        <f t="shared" si="1"/>
        <v>0</v>
      </c>
    </row>
    <row r="59" spans="1:9" s="245" customFormat="1" ht="22.5" customHeight="1">
      <c r="A59" s="253">
        <v>41842</v>
      </c>
      <c r="B59" s="254" t="s">
        <v>377</v>
      </c>
      <c r="C59" s="253">
        <v>41842</v>
      </c>
      <c r="D59" s="255" t="s">
        <v>378</v>
      </c>
      <c r="E59" s="256" t="s">
        <v>379</v>
      </c>
      <c r="F59" s="252">
        <v>2000</v>
      </c>
      <c r="G59" s="252"/>
      <c r="H59" s="257">
        <f t="shared" si="0"/>
        <v>240134686</v>
      </c>
      <c r="I59" s="257">
        <f t="shared" si="1"/>
        <v>0</v>
      </c>
    </row>
    <row r="60" spans="1:9" s="245" customFormat="1" ht="22.5" customHeight="1">
      <c r="A60" s="253">
        <v>41842</v>
      </c>
      <c r="B60" s="254" t="s">
        <v>377</v>
      </c>
      <c r="C60" s="253">
        <v>41842</v>
      </c>
      <c r="D60" s="255" t="s">
        <v>535</v>
      </c>
      <c r="E60" s="256" t="s">
        <v>379</v>
      </c>
      <c r="F60" s="252">
        <v>2500</v>
      </c>
      <c r="G60" s="252"/>
      <c r="H60" s="257">
        <f t="shared" si="0"/>
        <v>240137186</v>
      </c>
      <c r="I60" s="257">
        <f t="shared" si="1"/>
        <v>0</v>
      </c>
    </row>
    <row r="61" spans="1:9" s="245" customFormat="1" ht="22.5" customHeight="1">
      <c r="A61" s="253">
        <v>41843</v>
      </c>
      <c r="B61" s="254" t="s">
        <v>412</v>
      </c>
      <c r="C61" s="253">
        <v>41843</v>
      </c>
      <c r="D61" s="255" t="s">
        <v>453</v>
      </c>
      <c r="E61" s="256" t="s">
        <v>369</v>
      </c>
      <c r="F61" s="252">
        <v>100000</v>
      </c>
      <c r="G61" s="252"/>
      <c r="H61" s="257">
        <f t="shared" si="0"/>
        <v>240237186</v>
      </c>
      <c r="I61" s="257">
        <f t="shared" si="1"/>
        <v>0</v>
      </c>
    </row>
    <row r="62" spans="1:9" s="245" customFormat="1" ht="22.5" customHeight="1">
      <c r="A62" s="253">
        <v>41843</v>
      </c>
      <c r="B62" s="254" t="s">
        <v>395</v>
      </c>
      <c r="C62" s="253">
        <v>41843</v>
      </c>
      <c r="D62" s="255" t="s">
        <v>566</v>
      </c>
      <c r="E62" s="256" t="s">
        <v>397</v>
      </c>
      <c r="F62" s="252">
        <v>41138</v>
      </c>
      <c r="G62" s="252"/>
      <c r="H62" s="257">
        <f t="shared" si="0"/>
        <v>240278324</v>
      </c>
      <c r="I62" s="257">
        <f t="shared" si="1"/>
        <v>0</v>
      </c>
    </row>
    <row r="63" spans="1:9" s="245" customFormat="1" ht="22.5" customHeight="1">
      <c r="A63" s="253">
        <v>41843</v>
      </c>
      <c r="B63" s="254" t="s">
        <v>394</v>
      </c>
      <c r="C63" s="253">
        <v>41843</v>
      </c>
      <c r="D63" s="255" t="s">
        <v>567</v>
      </c>
      <c r="E63" s="256" t="s">
        <v>385</v>
      </c>
      <c r="F63" s="252">
        <v>5365000</v>
      </c>
      <c r="G63" s="252"/>
      <c r="H63" s="257">
        <f t="shared" si="0"/>
        <v>245643324</v>
      </c>
      <c r="I63" s="257">
        <f t="shared" si="1"/>
        <v>0</v>
      </c>
    </row>
    <row r="64" spans="1:9" s="245" customFormat="1" ht="22.5" customHeight="1">
      <c r="A64" s="253">
        <v>41846</v>
      </c>
      <c r="B64" s="254" t="s">
        <v>568</v>
      </c>
      <c r="C64" s="253">
        <v>41846</v>
      </c>
      <c r="D64" s="255" t="s">
        <v>569</v>
      </c>
      <c r="E64" s="256" t="s">
        <v>369</v>
      </c>
      <c r="F64" s="252">
        <v>1440000</v>
      </c>
      <c r="G64" s="252"/>
      <c r="H64" s="257">
        <f t="shared" si="0"/>
        <v>247083324</v>
      </c>
      <c r="I64" s="257">
        <f t="shared" si="1"/>
        <v>0</v>
      </c>
    </row>
    <row r="65" spans="1:9" s="245" customFormat="1" ht="22.5" customHeight="1">
      <c r="A65" s="253">
        <v>41846</v>
      </c>
      <c r="B65" s="254" t="s">
        <v>404</v>
      </c>
      <c r="C65" s="253">
        <v>41846</v>
      </c>
      <c r="D65" s="255" t="s">
        <v>570</v>
      </c>
      <c r="E65" s="256" t="s">
        <v>385</v>
      </c>
      <c r="F65" s="252">
        <v>3500000</v>
      </c>
      <c r="G65" s="252"/>
      <c r="H65" s="257">
        <f t="shared" si="0"/>
        <v>250583324</v>
      </c>
      <c r="I65" s="257">
        <f t="shared" si="1"/>
        <v>0</v>
      </c>
    </row>
    <row r="66" spans="1:9" s="245" customFormat="1" ht="27.75" customHeight="1">
      <c r="A66" s="253">
        <v>41847</v>
      </c>
      <c r="B66" s="254" t="s">
        <v>571</v>
      </c>
      <c r="C66" s="253">
        <v>41847</v>
      </c>
      <c r="D66" s="255" t="s">
        <v>572</v>
      </c>
      <c r="E66" s="256" t="s">
        <v>385</v>
      </c>
      <c r="F66" s="252">
        <v>1152900</v>
      </c>
      <c r="G66" s="252"/>
      <c r="H66" s="257">
        <f t="shared" si="0"/>
        <v>251736224</v>
      </c>
      <c r="I66" s="257">
        <f t="shared" si="1"/>
        <v>0</v>
      </c>
    </row>
    <row r="67" spans="1:9" s="245" customFormat="1" ht="22.5" customHeight="1">
      <c r="A67" s="253">
        <v>41848</v>
      </c>
      <c r="B67" s="254" t="s">
        <v>573</v>
      </c>
      <c r="C67" s="253">
        <v>41848</v>
      </c>
      <c r="D67" s="255" t="s">
        <v>390</v>
      </c>
      <c r="E67" s="256" t="s">
        <v>369</v>
      </c>
      <c r="F67" s="252">
        <v>339820</v>
      </c>
      <c r="G67" s="252"/>
      <c r="H67" s="257">
        <f t="shared" si="0"/>
        <v>252076044</v>
      </c>
      <c r="I67" s="257">
        <f t="shared" si="1"/>
        <v>0</v>
      </c>
    </row>
    <row r="68" spans="1:9" s="245" customFormat="1" ht="22.5" customHeight="1">
      <c r="A68" s="253">
        <v>41848</v>
      </c>
      <c r="B68" s="254" t="s">
        <v>503</v>
      </c>
      <c r="C68" s="253">
        <v>41848</v>
      </c>
      <c r="D68" s="255" t="s">
        <v>574</v>
      </c>
      <c r="E68" s="256" t="s">
        <v>369</v>
      </c>
      <c r="F68" s="252">
        <v>629600</v>
      </c>
      <c r="G68" s="252"/>
      <c r="H68" s="257">
        <f t="shared" si="0"/>
        <v>252705644</v>
      </c>
      <c r="I68" s="257">
        <f t="shared" si="1"/>
        <v>0</v>
      </c>
    </row>
    <row r="69" spans="1:9" s="245" customFormat="1" ht="22.5" customHeight="1">
      <c r="A69" s="253">
        <v>41848</v>
      </c>
      <c r="B69" s="254" t="s">
        <v>504</v>
      </c>
      <c r="C69" s="253">
        <v>41848</v>
      </c>
      <c r="D69" s="255" t="s">
        <v>575</v>
      </c>
      <c r="E69" s="256" t="s">
        <v>369</v>
      </c>
      <c r="F69" s="252">
        <v>268662</v>
      </c>
      <c r="G69" s="252"/>
      <c r="H69" s="257">
        <f t="shared" si="0"/>
        <v>252974306</v>
      </c>
      <c r="I69" s="257">
        <f t="shared" si="1"/>
        <v>0</v>
      </c>
    </row>
    <row r="70" spans="1:9" s="245" customFormat="1" ht="22.5" customHeight="1">
      <c r="A70" s="253">
        <v>41848</v>
      </c>
      <c r="B70" s="254" t="s">
        <v>576</v>
      </c>
      <c r="C70" s="253">
        <v>41848</v>
      </c>
      <c r="D70" s="255" t="s">
        <v>577</v>
      </c>
      <c r="E70" s="256" t="s">
        <v>385</v>
      </c>
      <c r="F70" s="252">
        <v>4332200</v>
      </c>
      <c r="G70" s="252"/>
      <c r="H70" s="257">
        <f t="shared" si="0"/>
        <v>257306506</v>
      </c>
      <c r="I70" s="257">
        <f t="shared" si="1"/>
        <v>0</v>
      </c>
    </row>
    <row r="71" spans="1:9" s="245" customFormat="1" ht="22.5" customHeight="1">
      <c r="A71" s="253">
        <v>41849</v>
      </c>
      <c r="B71" s="254" t="s">
        <v>377</v>
      </c>
      <c r="C71" s="253">
        <v>41849</v>
      </c>
      <c r="D71" s="255" t="s">
        <v>378</v>
      </c>
      <c r="E71" s="256" t="s">
        <v>379</v>
      </c>
      <c r="F71" s="252">
        <v>2000</v>
      </c>
      <c r="G71" s="252"/>
      <c r="H71" s="257">
        <f t="shared" si="0"/>
        <v>257308506</v>
      </c>
      <c r="I71" s="257">
        <f t="shared" si="1"/>
        <v>0</v>
      </c>
    </row>
    <row r="72" spans="1:9" s="245" customFormat="1" ht="22.5" customHeight="1">
      <c r="A72" s="253">
        <v>41849</v>
      </c>
      <c r="B72" s="254" t="s">
        <v>377</v>
      </c>
      <c r="C72" s="253">
        <v>41849</v>
      </c>
      <c r="D72" s="255" t="s">
        <v>578</v>
      </c>
      <c r="E72" s="256" t="s">
        <v>392</v>
      </c>
      <c r="F72" s="252">
        <v>10598</v>
      </c>
      <c r="G72" s="252"/>
      <c r="H72" s="257">
        <f t="shared" si="0"/>
        <v>257319104</v>
      </c>
      <c r="I72" s="257">
        <f t="shared" si="1"/>
        <v>0</v>
      </c>
    </row>
    <row r="73" spans="1:9" s="245" customFormat="1" ht="28.5" customHeight="1">
      <c r="A73" s="253">
        <v>41849</v>
      </c>
      <c r="B73" s="254" t="s">
        <v>395</v>
      </c>
      <c r="C73" s="253">
        <v>41849</v>
      </c>
      <c r="D73" s="255" t="s">
        <v>579</v>
      </c>
      <c r="E73" s="256" t="s">
        <v>397</v>
      </c>
      <c r="F73" s="252">
        <v>120388</v>
      </c>
      <c r="G73" s="252"/>
      <c r="H73" s="257">
        <f t="shared" si="0"/>
        <v>257439492</v>
      </c>
      <c r="I73" s="257">
        <f t="shared" si="1"/>
        <v>0</v>
      </c>
    </row>
    <row r="74" spans="1:9" s="245" customFormat="1" ht="22.5" customHeight="1">
      <c r="A74" s="253">
        <v>41850</v>
      </c>
      <c r="B74" s="254" t="s">
        <v>508</v>
      </c>
      <c r="C74" s="253">
        <v>41850</v>
      </c>
      <c r="D74" s="255" t="s">
        <v>501</v>
      </c>
      <c r="E74" s="256" t="s">
        <v>369</v>
      </c>
      <c r="F74" s="252">
        <v>134250</v>
      </c>
      <c r="G74" s="252"/>
      <c r="H74" s="257">
        <f t="shared" si="0"/>
        <v>257573742</v>
      </c>
      <c r="I74" s="257">
        <f t="shared" si="1"/>
        <v>0</v>
      </c>
    </row>
    <row r="75" spans="1:9" s="245" customFormat="1" ht="22.5" customHeight="1">
      <c r="A75" s="253">
        <v>41850</v>
      </c>
      <c r="B75" s="254" t="s">
        <v>580</v>
      </c>
      <c r="C75" s="253">
        <v>41850</v>
      </c>
      <c r="D75" s="255" t="s">
        <v>581</v>
      </c>
      <c r="E75" s="256" t="s">
        <v>369</v>
      </c>
      <c r="F75" s="252">
        <v>305455</v>
      </c>
      <c r="G75" s="252"/>
      <c r="H75" s="257">
        <f t="shared" si="0"/>
        <v>257879197</v>
      </c>
      <c r="I75" s="257">
        <f t="shared" si="1"/>
        <v>0</v>
      </c>
    </row>
    <row r="76" spans="1:9" s="245" customFormat="1" ht="22.5" customHeight="1">
      <c r="A76" s="253">
        <v>41850</v>
      </c>
      <c r="B76" s="254" t="s">
        <v>395</v>
      </c>
      <c r="C76" s="253">
        <v>41850</v>
      </c>
      <c r="D76" s="255" t="s">
        <v>537</v>
      </c>
      <c r="E76" s="256" t="s">
        <v>397</v>
      </c>
      <c r="F76" s="252">
        <v>242218</v>
      </c>
      <c r="G76" s="252"/>
      <c r="H76" s="257">
        <f t="shared" si="0"/>
        <v>258121415</v>
      </c>
      <c r="I76" s="257">
        <f t="shared" si="1"/>
        <v>0</v>
      </c>
    </row>
    <row r="77" spans="1:9" s="245" customFormat="1" ht="22.5" customHeight="1">
      <c r="A77" s="253">
        <v>41850</v>
      </c>
      <c r="B77" s="254" t="s">
        <v>395</v>
      </c>
      <c r="C77" s="253">
        <v>41835</v>
      </c>
      <c r="D77" s="255" t="s">
        <v>417</v>
      </c>
      <c r="E77" s="256" t="s">
        <v>385</v>
      </c>
      <c r="F77" s="252">
        <v>4600000</v>
      </c>
      <c r="G77" s="252"/>
      <c r="H77" s="257">
        <f t="shared" si="0"/>
        <v>262721415</v>
      </c>
      <c r="I77" s="257">
        <f t="shared" si="1"/>
        <v>0</v>
      </c>
    </row>
    <row r="78" spans="1:9" s="245" customFormat="1" ht="22.5" customHeight="1">
      <c r="A78" s="253">
        <v>41851</v>
      </c>
      <c r="B78" s="254" t="s">
        <v>582</v>
      </c>
      <c r="C78" s="253">
        <v>41851</v>
      </c>
      <c r="D78" s="255" t="s">
        <v>390</v>
      </c>
      <c r="E78" s="256" t="s">
        <v>369</v>
      </c>
      <c r="F78" s="252">
        <v>206480</v>
      </c>
      <c r="G78" s="252"/>
      <c r="H78" s="257">
        <f t="shared" si="0"/>
        <v>262927895</v>
      </c>
      <c r="I78" s="257">
        <f t="shared" si="1"/>
        <v>0</v>
      </c>
    </row>
    <row r="79" spans="1:9" s="245" customFormat="1" ht="22.5" customHeight="1">
      <c r="A79" s="253">
        <v>41851</v>
      </c>
      <c r="B79" s="254" t="s">
        <v>583</v>
      </c>
      <c r="C79" s="253">
        <v>41851</v>
      </c>
      <c r="D79" s="255" t="s">
        <v>575</v>
      </c>
      <c r="E79" s="256" t="s">
        <v>369</v>
      </c>
      <c r="F79" s="252">
        <v>117379</v>
      </c>
      <c r="G79" s="252"/>
      <c r="H79" s="257">
        <f t="shared" si="0"/>
        <v>263045274</v>
      </c>
      <c r="I79" s="257">
        <f t="shared" si="1"/>
        <v>0</v>
      </c>
    </row>
    <row r="80" spans="1:9" s="245" customFormat="1" ht="22.5" customHeight="1">
      <c r="A80" s="253">
        <v>41851</v>
      </c>
      <c r="B80" s="254" t="s">
        <v>377</v>
      </c>
      <c r="C80" s="253">
        <v>41851</v>
      </c>
      <c r="D80" s="255" t="s">
        <v>378</v>
      </c>
      <c r="E80" s="256" t="s">
        <v>379</v>
      </c>
      <c r="F80" s="252">
        <v>2500</v>
      </c>
      <c r="G80" s="252"/>
      <c r="H80" s="257">
        <f t="shared" si="0"/>
        <v>263047774</v>
      </c>
      <c r="I80" s="257">
        <f t="shared" si="1"/>
        <v>0</v>
      </c>
    </row>
    <row r="81" spans="1:9" s="245" customFormat="1" ht="25.5" customHeight="1">
      <c r="A81" s="253">
        <v>41851</v>
      </c>
      <c r="B81" s="254" t="s">
        <v>395</v>
      </c>
      <c r="C81" s="253">
        <v>41844</v>
      </c>
      <c r="D81" s="255" t="s">
        <v>584</v>
      </c>
      <c r="E81" s="256" t="s">
        <v>385</v>
      </c>
      <c r="F81" s="252">
        <v>454943</v>
      </c>
      <c r="G81" s="252"/>
      <c r="H81" s="257">
        <f t="shared" si="0"/>
        <v>263502717</v>
      </c>
      <c r="I81" s="257">
        <f t="shared" si="1"/>
        <v>0</v>
      </c>
    </row>
    <row r="82" spans="1:9" s="245" customFormat="1" ht="25.5" customHeight="1">
      <c r="A82" s="253">
        <v>41851</v>
      </c>
      <c r="B82" s="254" t="s">
        <v>395</v>
      </c>
      <c r="C82" s="253">
        <v>41835</v>
      </c>
      <c r="D82" s="255" t="s">
        <v>526</v>
      </c>
      <c r="E82" s="256" t="s">
        <v>385</v>
      </c>
      <c r="F82" s="252">
        <v>178273</v>
      </c>
      <c r="G82" s="252"/>
      <c r="H82" s="257">
        <f t="shared" si="0"/>
        <v>263680990</v>
      </c>
      <c r="I82" s="257">
        <f t="shared" si="1"/>
        <v>0</v>
      </c>
    </row>
    <row r="83" spans="1:9" s="245" customFormat="1" ht="25.5" customHeight="1">
      <c r="A83" s="253">
        <v>41851</v>
      </c>
      <c r="B83" s="254" t="s">
        <v>395</v>
      </c>
      <c r="C83" s="253">
        <v>41835</v>
      </c>
      <c r="D83" s="255" t="s">
        <v>420</v>
      </c>
      <c r="E83" s="256" t="s">
        <v>385</v>
      </c>
      <c r="F83" s="252">
        <v>674091</v>
      </c>
      <c r="G83" s="252"/>
      <c r="H83" s="257">
        <f t="shared" si="0"/>
        <v>264355081</v>
      </c>
      <c r="I83" s="257">
        <f t="shared" si="1"/>
        <v>0</v>
      </c>
    </row>
    <row r="84" spans="1:9" s="245" customFormat="1" ht="22.5" customHeight="1">
      <c r="A84" s="253">
        <v>41851</v>
      </c>
      <c r="B84" s="254" t="s">
        <v>395</v>
      </c>
      <c r="C84" s="253">
        <v>41841</v>
      </c>
      <c r="D84" s="255" t="s">
        <v>423</v>
      </c>
      <c r="E84" s="256" t="s">
        <v>385</v>
      </c>
      <c r="F84" s="252">
        <v>2448396</v>
      </c>
      <c r="G84" s="252"/>
      <c r="H84" s="257">
        <f t="shared" ref="H84:H90" si="2">ROUND(IF(H83-I83+F84-G84&gt;0,H83-I83+F84-G84,0),0)</f>
        <v>266803477</v>
      </c>
      <c r="I84" s="257">
        <f t="shared" ref="I84:I90" si="3">ROUND(IF(I83-H83+G84-F84&gt;0,I83-H83+G84-F84,0),0)</f>
        <v>0</v>
      </c>
    </row>
    <row r="85" spans="1:9" s="245" customFormat="1" ht="22.5" customHeight="1">
      <c r="A85" s="253">
        <v>41851</v>
      </c>
      <c r="B85" s="254" t="s">
        <v>395</v>
      </c>
      <c r="C85" s="253">
        <v>41845</v>
      </c>
      <c r="D85" s="255" t="s">
        <v>423</v>
      </c>
      <c r="E85" s="256" t="s">
        <v>385</v>
      </c>
      <c r="F85" s="252">
        <v>200000</v>
      </c>
      <c r="G85" s="252"/>
      <c r="H85" s="257">
        <f t="shared" si="2"/>
        <v>267003477</v>
      </c>
      <c r="I85" s="257">
        <f t="shared" si="3"/>
        <v>0</v>
      </c>
    </row>
    <row r="86" spans="1:9" s="245" customFormat="1" ht="22.5" customHeight="1">
      <c r="A86" s="253">
        <v>41851</v>
      </c>
      <c r="B86" s="254" t="s">
        <v>395</v>
      </c>
      <c r="C86" s="253">
        <v>41851</v>
      </c>
      <c r="D86" s="255" t="s">
        <v>423</v>
      </c>
      <c r="E86" s="256" t="s">
        <v>385</v>
      </c>
      <c r="F86" s="252">
        <v>200000</v>
      </c>
      <c r="G86" s="252"/>
      <c r="H86" s="257">
        <f t="shared" si="2"/>
        <v>267203477</v>
      </c>
      <c r="I86" s="257">
        <f t="shared" si="3"/>
        <v>0</v>
      </c>
    </row>
    <row r="87" spans="1:9" s="245" customFormat="1" ht="22.5" customHeight="1">
      <c r="A87" s="253">
        <v>41851</v>
      </c>
      <c r="B87" s="254" t="s">
        <v>395</v>
      </c>
      <c r="C87" s="253">
        <v>41835</v>
      </c>
      <c r="D87" s="255" t="s">
        <v>585</v>
      </c>
      <c r="E87" s="256" t="s">
        <v>385</v>
      </c>
      <c r="F87" s="252">
        <v>362724</v>
      </c>
      <c r="G87" s="252"/>
      <c r="H87" s="257">
        <f t="shared" si="2"/>
        <v>267566201</v>
      </c>
      <c r="I87" s="257">
        <f t="shared" si="3"/>
        <v>0</v>
      </c>
    </row>
    <row r="88" spans="1:9" s="245" customFormat="1" ht="22.5" customHeight="1">
      <c r="A88" s="253">
        <v>41851</v>
      </c>
      <c r="B88" s="254" t="s">
        <v>395</v>
      </c>
      <c r="C88" s="253">
        <v>41828</v>
      </c>
      <c r="D88" s="255" t="s">
        <v>586</v>
      </c>
      <c r="E88" s="256" t="s">
        <v>385</v>
      </c>
      <c r="F88" s="252">
        <v>2810670</v>
      </c>
      <c r="G88" s="252"/>
      <c r="H88" s="257">
        <f t="shared" si="2"/>
        <v>270376871</v>
      </c>
      <c r="I88" s="257">
        <f t="shared" si="3"/>
        <v>0</v>
      </c>
    </row>
    <row r="89" spans="1:9" s="245" customFormat="1" ht="22.5" customHeight="1">
      <c r="A89" s="253">
        <v>41851</v>
      </c>
      <c r="B89" s="254" t="s">
        <v>395</v>
      </c>
      <c r="C89" s="253">
        <v>41836</v>
      </c>
      <c r="D89" s="255" t="s">
        <v>587</v>
      </c>
      <c r="E89" s="256" t="s">
        <v>385</v>
      </c>
      <c r="F89" s="252">
        <v>2844920</v>
      </c>
      <c r="G89" s="252"/>
      <c r="H89" s="257">
        <f t="shared" si="2"/>
        <v>273221791</v>
      </c>
      <c r="I89" s="257">
        <f t="shared" si="3"/>
        <v>0</v>
      </c>
    </row>
    <row r="90" spans="1:9" s="245" customFormat="1" ht="27" customHeight="1">
      <c r="A90" s="253">
        <v>41851</v>
      </c>
      <c r="B90" s="254" t="s">
        <v>395</v>
      </c>
      <c r="C90" s="253">
        <v>41838</v>
      </c>
      <c r="D90" s="255" t="s">
        <v>588</v>
      </c>
      <c r="E90" s="256" t="s">
        <v>385</v>
      </c>
      <c r="F90" s="252">
        <v>620500</v>
      </c>
      <c r="G90" s="252"/>
      <c r="H90" s="257">
        <f t="shared" si="2"/>
        <v>273842291</v>
      </c>
      <c r="I90" s="257">
        <f t="shared" si="3"/>
        <v>0</v>
      </c>
    </row>
    <row r="91" spans="1:9" s="245" customFormat="1" ht="27" customHeight="1">
      <c r="A91" s="253">
        <v>41851</v>
      </c>
      <c r="B91" s="254" t="s">
        <v>395</v>
      </c>
      <c r="C91" s="253">
        <v>41839</v>
      </c>
      <c r="D91" s="255" t="s">
        <v>588</v>
      </c>
      <c r="E91" s="256" t="s">
        <v>385</v>
      </c>
      <c r="F91" s="252">
        <v>516375</v>
      </c>
      <c r="G91" s="252"/>
      <c r="H91" s="257">
        <f>ROUND(IF(H90-I90+F91-G91&gt;0,H90-I90+F91-G91,0),0)</f>
        <v>274358666</v>
      </c>
      <c r="I91" s="257">
        <f>ROUND(IF(I90-H90+G91-F91&gt;0,I90-H90+G91-F91,0),0)</f>
        <v>0</v>
      </c>
    </row>
    <row r="92" spans="1:9" s="245" customFormat="1" ht="22.5" customHeight="1">
      <c r="A92" s="253"/>
      <c r="B92" s="254"/>
      <c r="C92" s="253"/>
      <c r="D92" s="258"/>
      <c r="E92" s="256"/>
      <c r="F92" s="257"/>
      <c r="G92" s="259"/>
      <c r="H92" s="257">
        <f>ROUND(IF(H91-I91+F92-G92&gt;0,H91-I91+F92-G92,0),0)</f>
        <v>274358666</v>
      </c>
      <c r="I92" s="257">
        <f>ROUND(IF(I91-H91+G92-F92&gt;0,I91-H91+G92-F92,0),0)</f>
        <v>0</v>
      </c>
    </row>
    <row r="93" spans="1:9" s="245" customFormat="1" ht="17.25" customHeight="1">
      <c r="A93" s="253"/>
      <c r="B93" s="254"/>
      <c r="C93" s="253"/>
      <c r="D93" s="260"/>
      <c r="E93" s="254"/>
      <c r="F93" s="252"/>
      <c r="G93" s="252"/>
      <c r="H93" s="257"/>
      <c r="I93" s="257"/>
    </row>
    <row r="94" spans="1:9" s="245" customFormat="1" ht="20.25" customHeight="1">
      <c r="A94" s="253"/>
      <c r="B94" s="254"/>
      <c r="C94" s="253"/>
      <c r="D94" s="261" t="s">
        <v>748</v>
      </c>
      <c r="E94" s="254" t="s">
        <v>14</v>
      </c>
      <c r="F94" s="259">
        <f>SUM(F15:F93)</f>
        <v>52386180</v>
      </c>
      <c r="G94" s="259">
        <f>SUM(G15:G93)</f>
        <v>0</v>
      </c>
      <c r="H94" s="259" t="s">
        <v>14</v>
      </c>
      <c r="I94" s="259" t="s">
        <v>14</v>
      </c>
    </row>
    <row r="95" spans="1:9" s="245" customFormat="1" ht="17.25" customHeight="1">
      <c r="A95" s="262"/>
      <c r="B95" s="263"/>
      <c r="C95" s="262"/>
      <c r="D95" s="264" t="s">
        <v>749</v>
      </c>
      <c r="E95" s="263" t="s">
        <v>14</v>
      </c>
      <c r="F95" s="265" t="s">
        <v>14</v>
      </c>
      <c r="G95" s="265" t="s">
        <v>14</v>
      </c>
      <c r="H95" s="266">
        <f>MAX(H14+F94-G94-I14,0)</f>
        <v>274358666</v>
      </c>
      <c r="I95" s="266">
        <f>MAX(I14+G94-F94-H14,0)</f>
        <v>0</v>
      </c>
    </row>
    <row r="96" spans="1:9" s="245" customFormat="1" ht="17.25" customHeight="1">
      <c r="A96" s="248"/>
      <c r="B96" s="248"/>
      <c r="C96" s="248"/>
      <c r="E96" s="248"/>
    </row>
    <row r="97" spans="1:9" s="245" customFormat="1" ht="12.75">
      <c r="A97" s="248"/>
      <c r="B97" s="248"/>
      <c r="C97" s="267" t="s">
        <v>755</v>
      </c>
      <c r="E97" s="248"/>
    </row>
    <row r="98" spans="1:9" s="245" customFormat="1" ht="12.75">
      <c r="A98" s="248"/>
      <c r="B98" s="248"/>
      <c r="C98" s="267" t="s">
        <v>770</v>
      </c>
      <c r="E98" s="248"/>
    </row>
    <row r="99" spans="1:9" s="245" customFormat="1" ht="13.5" customHeight="1">
      <c r="A99" s="248"/>
      <c r="B99" s="248"/>
      <c r="C99" s="248"/>
      <c r="E99" s="324" t="s">
        <v>771</v>
      </c>
      <c r="F99" s="324"/>
      <c r="G99" s="324"/>
      <c r="H99" s="324"/>
      <c r="I99" s="324"/>
    </row>
    <row r="100" spans="1:9" s="245" customFormat="1" ht="12.75">
      <c r="A100" s="324" t="s">
        <v>45</v>
      </c>
      <c r="B100" s="324"/>
      <c r="C100" s="324"/>
      <c r="D100" s="324"/>
      <c r="E100" s="324" t="s">
        <v>16</v>
      </c>
      <c r="F100" s="324"/>
      <c r="G100" s="324"/>
      <c r="H100" s="324"/>
      <c r="I100" s="324"/>
    </row>
    <row r="101" spans="1:9" s="245" customFormat="1" ht="12.75">
      <c r="A101" s="324" t="s">
        <v>753</v>
      </c>
      <c r="B101" s="324"/>
      <c r="C101" s="324"/>
      <c r="D101" s="324"/>
      <c r="E101" s="324" t="s">
        <v>753</v>
      </c>
      <c r="F101" s="324"/>
      <c r="G101" s="324"/>
      <c r="H101" s="324"/>
      <c r="I101" s="324"/>
    </row>
    <row r="103" spans="1:9">
      <c r="F103" s="268"/>
      <c r="G103" s="268"/>
    </row>
  </sheetData>
  <autoFilter ref="A13:J92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101:D101"/>
    <mergeCell ref="E101:I101"/>
    <mergeCell ref="G11:G12"/>
    <mergeCell ref="H11:H12"/>
    <mergeCell ref="I11:I12"/>
    <mergeCell ref="E99:I99"/>
    <mergeCell ref="A100:D100"/>
    <mergeCell ref="E100:I100"/>
  </mergeCells>
  <printOptions horizontalCentered="1"/>
  <pageMargins left="0.48" right="0.15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24"/>
  </sheetPr>
  <dimension ref="A2:I80"/>
  <sheetViews>
    <sheetView topLeftCell="A58" workbookViewId="0">
      <selection activeCell="D766" sqref="D766"/>
    </sheetView>
  </sheetViews>
  <sheetFormatPr defaultRowHeight="15"/>
  <cols>
    <col min="1" max="1" width="10.28515625" style="240" customWidth="1"/>
    <col min="2" max="2" width="6.7109375" style="240" customWidth="1"/>
    <col min="3" max="3" width="10.28515625" style="240" customWidth="1"/>
    <col min="4" max="4" width="32.5703125" style="241" customWidth="1"/>
    <col min="5" max="5" width="6.42578125" style="240" customWidth="1"/>
    <col min="6" max="6" width="14.42578125" style="242" customWidth="1"/>
    <col min="7" max="7" width="13" style="242" customWidth="1"/>
    <col min="8" max="8" width="14.42578125" style="242" customWidth="1"/>
    <col min="9" max="9" width="13.14062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'7'!H95</f>
        <v>274358666</v>
      </c>
      <c r="I14" s="252">
        <v>0</v>
      </c>
    </row>
    <row r="15" spans="1:9" s="245" customFormat="1" ht="22.5" customHeight="1">
      <c r="A15" s="253">
        <v>41852</v>
      </c>
      <c r="B15" s="254" t="s">
        <v>367</v>
      </c>
      <c r="C15" s="253">
        <v>41836</v>
      </c>
      <c r="D15" s="255" t="s">
        <v>589</v>
      </c>
      <c r="E15" s="256" t="s">
        <v>369</v>
      </c>
      <c r="F15" s="252">
        <v>166363</v>
      </c>
      <c r="G15" s="252"/>
      <c r="H15" s="257">
        <f>ROUND(IF(H14-I14+F15-G15&gt;0,H14-I14+F15-G15,0),0)</f>
        <v>274525029</v>
      </c>
      <c r="I15" s="257">
        <f>ROUND(IF(I14-H14+G15-F15&gt;0,I14-H14+G15-F15,0),0)</f>
        <v>0</v>
      </c>
    </row>
    <row r="16" spans="1:9" s="245" customFormat="1" ht="22.5" customHeight="1">
      <c r="A16" s="253">
        <v>41852</v>
      </c>
      <c r="B16" s="254" t="s">
        <v>371</v>
      </c>
      <c r="C16" s="253">
        <v>41851</v>
      </c>
      <c r="D16" s="255" t="s">
        <v>590</v>
      </c>
      <c r="E16" s="256" t="s">
        <v>369</v>
      </c>
      <c r="F16" s="252">
        <v>225337</v>
      </c>
      <c r="G16" s="252"/>
      <c r="H16" s="257">
        <f>ROUND(IF(H15-I15+F16-G16&gt;0,H15-I15+F16-G16,0),0)</f>
        <v>274750366</v>
      </c>
      <c r="I16" s="257">
        <f>ROUND(IF(I15-H15+G16-F16&gt;0,I15-H15+G16-F16,0),0)</f>
        <v>0</v>
      </c>
    </row>
    <row r="17" spans="1:9" s="245" customFormat="1" ht="22.5" customHeight="1">
      <c r="A17" s="253">
        <v>41852</v>
      </c>
      <c r="B17" s="254" t="s">
        <v>383</v>
      </c>
      <c r="C17" s="253">
        <v>41852</v>
      </c>
      <c r="D17" s="255" t="s">
        <v>388</v>
      </c>
      <c r="E17" s="256" t="s">
        <v>385</v>
      </c>
      <c r="F17" s="252">
        <v>522000</v>
      </c>
      <c r="G17" s="252"/>
      <c r="H17" s="257">
        <f>ROUND(IF(H16-I16+F17-G17&gt;0,H16-I16+F17-G17,0),0)</f>
        <v>275272366</v>
      </c>
      <c r="I17" s="257">
        <f>ROUND(IF(I16-H16+G17-F17&gt;0,I16-H16+G17-F17,0),0)</f>
        <v>0</v>
      </c>
    </row>
    <row r="18" spans="1:9" s="245" customFormat="1" ht="22.5" customHeight="1">
      <c r="A18" s="253">
        <v>41853</v>
      </c>
      <c r="B18" s="254" t="s">
        <v>436</v>
      </c>
      <c r="C18" s="253">
        <v>41853</v>
      </c>
      <c r="D18" s="255" t="s">
        <v>591</v>
      </c>
      <c r="E18" s="256" t="s">
        <v>369</v>
      </c>
      <c r="F18" s="252">
        <v>9380</v>
      </c>
      <c r="G18" s="252"/>
      <c r="H18" s="257">
        <f>ROUND(IF(H17-I17+F18-G18&gt;0,H17-I17+F18-G18,0),0)</f>
        <v>275281746</v>
      </c>
      <c r="I18" s="257">
        <f>ROUND(IF(I17-H17+G18-F18&gt;0,I17-H17+G18-F18,0),0)</f>
        <v>0</v>
      </c>
    </row>
    <row r="19" spans="1:9" s="245" customFormat="1" ht="22.5" customHeight="1">
      <c r="A19" s="253">
        <v>41855</v>
      </c>
      <c r="B19" s="254" t="s">
        <v>377</v>
      </c>
      <c r="C19" s="253">
        <v>41855</v>
      </c>
      <c r="D19" s="255" t="s">
        <v>378</v>
      </c>
      <c r="E19" s="256" t="s">
        <v>379</v>
      </c>
      <c r="F19" s="252">
        <v>2000</v>
      </c>
      <c r="G19" s="252"/>
      <c r="H19" s="257">
        <f t="shared" ref="H19:H69" si="0">ROUND(IF(H18-I18+F19-G19&gt;0,H18-I18+F19-G19,0),0)</f>
        <v>275283746</v>
      </c>
      <c r="I19" s="257">
        <f t="shared" ref="I19:I69" si="1">ROUND(IF(I18-H18+G19-F19&gt;0,I18-H18+G19-F19,0),0)</f>
        <v>0</v>
      </c>
    </row>
    <row r="20" spans="1:9" s="245" customFormat="1" ht="22.5" customHeight="1">
      <c r="A20" s="253">
        <v>41855</v>
      </c>
      <c r="B20" s="254" t="s">
        <v>377</v>
      </c>
      <c r="C20" s="253">
        <v>41855</v>
      </c>
      <c r="D20" s="255" t="s">
        <v>378</v>
      </c>
      <c r="E20" s="256" t="s">
        <v>379</v>
      </c>
      <c r="F20" s="252">
        <v>2500</v>
      </c>
      <c r="G20" s="252"/>
      <c r="H20" s="257">
        <f t="shared" si="0"/>
        <v>275286246</v>
      </c>
      <c r="I20" s="257">
        <f t="shared" si="1"/>
        <v>0</v>
      </c>
    </row>
    <row r="21" spans="1:9" s="245" customFormat="1" ht="22.5" customHeight="1">
      <c r="A21" s="253">
        <v>41855</v>
      </c>
      <c r="B21" s="254" t="s">
        <v>377</v>
      </c>
      <c r="C21" s="253">
        <v>41855</v>
      </c>
      <c r="D21" s="255" t="s">
        <v>378</v>
      </c>
      <c r="E21" s="256" t="s">
        <v>379</v>
      </c>
      <c r="F21" s="252">
        <v>2500</v>
      </c>
      <c r="G21" s="252"/>
      <c r="H21" s="257">
        <f t="shared" si="0"/>
        <v>275288746</v>
      </c>
      <c r="I21" s="257">
        <f t="shared" si="1"/>
        <v>0</v>
      </c>
    </row>
    <row r="22" spans="1:9" s="245" customFormat="1" ht="22.5" customHeight="1">
      <c r="A22" s="253">
        <v>41855</v>
      </c>
      <c r="B22" s="254" t="s">
        <v>377</v>
      </c>
      <c r="C22" s="253">
        <v>41855</v>
      </c>
      <c r="D22" s="255" t="s">
        <v>378</v>
      </c>
      <c r="E22" s="256" t="s">
        <v>379</v>
      </c>
      <c r="F22" s="252">
        <v>2500</v>
      </c>
      <c r="G22" s="252"/>
      <c r="H22" s="257">
        <f t="shared" si="0"/>
        <v>275291246</v>
      </c>
      <c r="I22" s="257">
        <f t="shared" si="1"/>
        <v>0</v>
      </c>
    </row>
    <row r="23" spans="1:9" s="245" customFormat="1" ht="22.5" customHeight="1">
      <c r="A23" s="253">
        <v>41855</v>
      </c>
      <c r="B23" s="254" t="s">
        <v>377</v>
      </c>
      <c r="C23" s="253">
        <v>41855</v>
      </c>
      <c r="D23" s="255" t="s">
        <v>378</v>
      </c>
      <c r="E23" s="256" t="s">
        <v>379</v>
      </c>
      <c r="F23" s="252">
        <v>2500</v>
      </c>
      <c r="G23" s="252"/>
      <c r="H23" s="257">
        <f t="shared" si="0"/>
        <v>275293746</v>
      </c>
      <c r="I23" s="257">
        <f t="shared" si="1"/>
        <v>0</v>
      </c>
    </row>
    <row r="24" spans="1:9" s="245" customFormat="1" ht="22.5" customHeight="1">
      <c r="A24" s="253">
        <v>41856</v>
      </c>
      <c r="B24" s="254" t="s">
        <v>380</v>
      </c>
      <c r="C24" s="253">
        <v>41856</v>
      </c>
      <c r="D24" s="255" t="s">
        <v>592</v>
      </c>
      <c r="E24" s="256" t="s">
        <v>369</v>
      </c>
      <c r="F24" s="252">
        <v>870000</v>
      </c>
      <c r="G24" s="252"/>
      <c r="H24" s="257">
        <f t="shared" si="0"/>
        <v>276163746</v>
      </c>
      <c r="I24" s="257">
        <f t="shared" si="1"/>
        <v>0</v>
      </c>
    </row>
    <row r="25" spans="1:9" s="245" customFormat="1" ht="22.5" customHeight="1">
      <c r="A25" s="253">
        <v>41856</v>
      </c>
      <c r="B25" s="254" t="s">
        <v>382</v>
      </c>
      <c r="C25" s="253">
        <v>41856</v>
      </c>
      <c r="D25" s="255" t="s">
        <v>368</v>
      </c>
      <c r="E25" s="256" t="s">
        <v>369</v>
      </c>
      <c r="F25" s="252">
        <v>552600</v>
      </c>
      <c r="G25" s="252"/>
      <c r="H25" s="257">
        <f t="shared" si="0"/>
        <v>276716346</v>
      </c>
      <c r="I25" s="257">
        <f t="shared" si="1"/>
        <v>0</v>
      </c>
    </row>
    <row r="26" spans="1:9" s="245" customFormat="1" ht="22.5" customHeight="1">
      <c r="A26" s="253">
        <v>41856</v>
      </c>
      <c r="B26" s="254" t="s">
        <v>382</v>
      </c>
      <c r="C26" s="253">
        <v>41856</v>
      </c>
      <c r="D26" s="255" t="s">
        <v>506</v>
      </c>
      <c r="E26" s="256" t="s">
        <v>369</v>
      </c>
      <c r="F26" s="252">
        <v>244375</v>
      </c>
      <c r="G26" s="252"/>
      <c r="H26" s="257">
        <f t="shared" si="0"/>
        <v>276960721</v>
      </c>
      <c r="I26" s="257">
        <f t="shared" si="1"/>
        <v>0</v>
      </c>
    </row>
    <row r="27" spans="1:9" s="245" customFormat="1" ht="22.5" customHeight="1">
      <c r="A27" s="253">
        <v>41858</v>
      </c>
      <c r="B27" s="254" t="s">
        <v>438</v>
      </c>
      <c r="C27" s="253">
        <v>41858</v>
      </c>
      <c r="D27" s="255" t="s">
        <v>402</v>
      </c>
      <c r="E27" s="256" t="s">
        <v>369</v>
      </c>
      <c r="F27" s="252">
        <v>228503</v>
      </c>
      <c r="G27" s="252"/>
      <c r="H27" s="257">
        <f t="shared" si="0"/>
        <v>277189224</v>
      </c>
      <c r="I27" s="257">
        <f t="shared" si="1"/>
        <v>0</v>
      </c>
    </row>
    <row r="28" spans="1:9" s="245" customFormat="1" ht="22.5" customHeight="1">
      <c r="A28" s="253">
        <v>41859</v>
      </c>
      <c r="B28" s="254" t="s">
        <v>377</v>
      </c>
      <c r="C28" s="253">
        <v>41859</v>
      </c>
      <c r="D28" s="255" t="s">
        <v>378</v>
      </c>
      <c r="E28" s="256" t="s">
        <v>379</v>
      </c>
      <c r="F28" s="252">
        <v>2000</v>
      </c>
      <c r="G28" s="252"/>
      <c r="H28" s="257">
        <f t="shared" si="0"/>
        <v>277191224</v>
      </c>
      <c r="I28" s="257">
        <f t="shared" si="1"/>
        <v>0</v>
      </c>
    </row>
    <row r="29" spans="1:9" s="245" customFormat="1" ht="22.5" customHeight="1">
      <c r="A29" s="253">
        <v>41861</v>
      </c>
      <c r="B29" s="254" t="s">
        <v>442</v>
      </c>
      <c r="C29" s="253">
        <v>41861</v>
      </c>
      <c r="D29" s="255" t="s">
        <v>540</v>
      </c>
      <c r="E29" s="256" t="s">
        <v>369</v>
      </c>
      <c r="F29" s="252">
        <v>278826</v>
      </c>
      <c r="G29" s="252"/>
      <c r="H29" s="257">
        <f t="shared" si="0"/>
        <v>277470050</v>
      </c>
      <c r="I29" s="257">
        <f t="shared" si="1"/>
        <v>0</v>
      </c>
    </row>
    <row r="30" spans="1:9" s="245" customFormat="1" ht="22.5" customHeight="1">
      <c r="A30" s="253">
        <v>41863</v>
      </c>
      <c r="B30" s="254" t="s">
        <v>377</v>
      </c>
      <c r="C30" s="253">
        <v>41863</v>
      </c>
      <c r="D30" s="255" t="s">
        <v>593</v>
      </c>
      <c r="E30" s="256" t="s">
        <v>379</v>
      </c>
      <c r="F30" s="252">
        <v>4000</v>
      </c>
      <c r="G30" s="252"/>
      <c r="H30" s="257">
        <f t="shared" si="0"/>
        <v>277474050</v>
      </c>
      <c r="I30" s="257">
        <f t="shared" si="1"/>
        <v>0</v>
      </c>
    </row>
    <row r="31" spans="1:9" s="245" customFormat="1" ht="22.5" customHeight="1">
      <c r="A31" s="253">
        <v>41864</v>
      </c>
      <c r="B31" s="254" t="s">
        <v>444</v>
      </c>
      <c r="C31" s="253">
        <v>41864</v>
      </c>
      <c r="D31" s="255" t="s">
        <v>592</v>
      </c>
      <c r="E31" s="256" t="s">
        <v>369</v>
      </c>
      <c r="F31" s="252">
        <v>750000</v>
      </c>
      <c r="G31" s="252"/>
      <c r="H31" s="257">
        <f t="shared" si="0"/>
        <v>278224050</v>
      </c>
      <c r="I31" s="257">
        <f t="shared" si="1"/>
        <v>0</v>
      </c>
    </row>
    <row r="32" spans="1:9" s="245" customFormat="1" ht="22.5" customHeight="1">
      <c r="A32" s="253">
        <v>41865</v>
      </c>
      <c r="B32" s="254" t="s">
        <v>560</v>
      </c>
      <c r="C32" s="253">
        <v>41865</v>
      </c>
      <c r="D32" s="255" t="s">
        <v>594</v>
      </c>
      <c r="E32" s="256" t="s">
        <v>369</v>
      </c>
      <c r="F32" s="252">
        <v>78636</v>
      </c>
      <c r="G32" s="252"/>
      <c r="H32" s="257">
        <f t="shared" si="0"/>
        <v>278302686</v>
      </c>
      <c r="I32" s="257">
        <f t="shared" si="1"/>
        <v>0</v>
      </c>
    </row>
    <row r="33" spans="1:9" s="245" customFormat="1" ht="22.5" customHeight="1">
      <c r="A33" s="253">
        <v>41865</v>
      </c>
      <c r="B33" s="254" t="s">
        <v>386</v>
      </c>
      <c r="C33" s="253">
        <v>41865</v>
      </c>
      <c r="D33" s="255" t="s">
        <v>595</v>
      </c>
      <c r="E33" s="256" t="s">
        <v>385</v>
      </c>
      <c r="F33" s="252">
        <v>945300</v>
      </c>
      <c r="G33" s="252"/>
      <c r="H33" s="257">
        <f t="shared" si="0"/>
        <v>279247986</v>
      </c>
      <c r="I33" s="257">
        <f t="shared" si="1"/>
        <v>0</v>
      </c>
    </row>
    <row r="34" spans="1:9" s="245" customFormat="1" ht="22.5" customHeight="1">
      <c r="A34" s="253">
        <v>41866</v>
      </c>
      <c r="B34" s="254" t="s">
        <v>446</v>
      </c>
      <c r="C34" s="253">
        <v>41866</v>
      </c>
      <c r="D34" s="255" t="s">
        <v>402</v>
      </c>
      <c r="E34" s="256" t="s">
        <v>369</v>
      </c>
      <c r="F34" s="252">
        <v>102746</v>
      </c>
      <c r="G34" s="252"/>
      <c r="H34" s="257">
        <f t="shared" si="0"/>
        <v>279350732</v>
      </c>
      <c r="I34" s="257">
        <f t="shared" si="1"/>
        <v>0</v>
      </c>
    </row>
    <row r="35" spans="1:9" s="245" customFormat="1" ht="22.5" customHeight="1">
      <c r="A35" s="253">
        <v>41869</v>
      </c>
      <c r="B35" s="254" t="s">
        <v>398</v>
      </c>
      <c r="C35" s="253">
        <v>41869</v>
      </c>
      <c r="D35" s="255" t="s">
        <v>594</v>
      </c>
      <c r="E35" s="256" t="s">
        <v>369</v>
      </c>
      <c r="F35" s="252">
        <v>48182</v>
      </c>
      <c r="G35" s="252"/>
      <c r="H35" s="257">
        <f t="shared" si="0"/>
        <v>279398914</v>
      </c>
      <c r="I35" s="257">
        <f t="shared" si="1"/>
        <v>0</v>
      </c>
    </row>
    <row r="36" spans="1:9" s="245" customFormat="1" ht="22.5" customHeight="1">
      <c r="A36" s="253">
        <v>41869</v>
      </c>
      <c r="B36" s="254" t="s">
        <v>401</v>
      </c>
      <c r="C36" s="253">
        <v>41869</v>
      </c>
      <c r="D36" s="255" t="s">
        <v>402</v>
      </c>
      <c r="E36" s="256" t="s">
        <v>369</v>
      </c>
      <c r="F36" s="252">
        <v>107311</v>
      </c>
      <c r="G36" s="252"/>
      <c r="H36" s="257">
        <f t="shared" si="0"/>
        <v>279506225</v>
      </c>
      <c r="I36" s="257">
        <f t="shared" si="1"/>
        <v>0</v>
      </c>
    </row>
    <row r="37" spans="1:9" s="245" customFormat="1" ht="22.5" customHeight="1">
      <c r="A37" s="253">
        <v>41869</v>
      </c>
      <c r="B37" s="254" t="s">
        <v>474</v>
      </c>
      <c r="C37" s="253">
        <v>41869</v>
      </c>
      <c r="D37" s="255" t="s">
        <v>390</v>
      </c>
      <c r="E37" s="256" t="s">
        <v>369</v>
      </c>
      <c r="F37" s="252">
        <v>180180</v>
      </c>
      <c r="G37" s="252"/>
      <c r="H37" s="257">
        <f t="shared" si="0"/>
        <v>279686405</v>
      </c>
      <c r="I37" s="257">
        <f t="shared" si="1"/>
        <v>0</v>
      </c>
    </row>
    <row r="38" spans="1:9" s="245" customFormat="1" ht="22.5" customHeight="1">
      <c r="A38" s="253">
        <v>41870</v>
      </c>
      <c r="B38" s="254" t="s">
        <v>448</v>
      </c>
      <c r="C38" s="253">
        <v>41870</v>
      </c>
      <c r="D38" s="255" t="s">
        <v>596</v>
      </c>
      <c r="E38" s="256" t="s">
        <v>369</v>
      </c>
      <c r="F38" s="252">
        <v>147700</v>
      </c>
      <c r="G38" s="252"/>
      <c r="H38" s="257">
        <f t="shared" si="0"/>
        <v>279834105</v>
      </c>
      <c r="I38" s="257">
        <f t="shared" si="1"/>
        <v>0</v>
      </c>
    </row>
    <row r="39" spans="1:9" s="245" customFormat="1" ht="22.5" customHeight="1">
      <c r="A39" s="253">
        <v>41871</v>
      </c>
      <c r="B39" s="254" t="s">
        <v>450</v>
      </c>
      <c r="C39" s="253">
        <v>41871</v>
      </c>
      <c r="D39" s="255" t="s">
        <v>390</v>
      </c>
      <c r="E39" s="256" t="s">
        <v>369</v>
      </c>
      <c r="F39" s="252">
        <v>90218</v>
      </c>
      <c r="G39" s="252"/>
      <c r="H39" s="257">
        <f t="shared" si="0"/>
        <v>279924323</v>
      </c>
      <c r="I39" s="257">
        <f t="shared" si="1"/>
        <v>0</v>
      </c>
    </row>
    <row r="40" spans="1:9" s="245" customFormat="1" ht="22.5" customHeight="1">
      <c r="A40" s="253">
        <v>41871</v>
      </c>
      <c r="B40" s="254" t="s">
        <v>377</v>
      </c>
      <c r="C40" s="253">
        <v>41871</v>
      </c>
      <c r="D40" s="255" t="s">
        <v>535</v>
      </c>
      <c r="E40" s="256" t="s">
        <v>379</v>
      </c>
      <c r="F40" s="252">
        <v>2000</v>
      </c>
      <c r="G40" s="252"/>
      <c r="H40" s="257">
        <f t="shared" si="0"/>
        <v>279926323</v>
      </c>
      <c r="I40" s="257">
        <f t="shared" si="1"/>
        <v>0</v>
      </c>
    </row>
    <row r="41" spans="1:9" s="245" customFormat="1" ht="22.5" customHeight="1">
      <c r="A41" s="253">
        <v>41871</v>
      </c>
      <c r="B41" s="254" t="s">
        <v>377</v>
      </c>
      <c r="C41" s="253">
        <v>41871</v>
      </c>
      <c r="D41" s="255" t="s">
        <v>535</v>
      </c>
      <c r="E41" s="256" t="s">
        <v>379</v>
      </c>
      <c r="F41" s="252">
        <v>2000</v>
      </c>
      <c r="G41" s="252"/>
      <c r="H41" s="257">
        <f t="shared" si="0"/>
        <v>279928323</v>
      </c>
      <c r="I41" s="257">
        <f t="shared" si="1"/>
        <v>0</v>
      </c>
    </row>
    <row r="42" spans="1:9" s="245" customFormat="1" ht="22.5" customHeight="1">
      <c r="A42" s="253">
        <v>41871</v>
      </c>
      <c r="B42" s="254" t="s">
        <v>597</v>
      </c>
      <c r="C42" s="253">
        <v>41871</v>
      </c>
      <c r="D42" s="255" t="s">
        <v>598</v>
      </c>
      <c r="E42" s="256" t="s">
        <v>392</v>
      </c>
      <c r="F42" s="252">
        <v>79618</v>
      </c>
      <c r="G42" s="252"/>
      <c r="H42" s="257">
        <f t="shared" si="0"/>
        <v>280007941</v>
      </c>
      <c r="I42" s="257">
        <f t="shared" si="1"/>
        <v>0</v>
      </c>
    </row>
    <row r="43" spans="1:9" s="245" customFormat="1" ht="22.5" customHeight="1">
      <c r="A43" s="253">
        <v>41872</v>
      </c>
      <c r="B43" s="254" t="s">
        <v>377</v>
      </c>
      <c r="C43" s="253">
        <v>41872</v>
      </c>
      <c r="D43" s="255" t="s">
        <v>599</v>
      </c>
      <c r="E43" s="256" t="s">
        <v>379</v>
      </c>
      <c r="F43" s="252">
        <v>2500</v>
      </c>
      <c r="G43" s="252"/>
      <c r="H43" s="257">
        <f t="shared" si="0"/>
        <v>280010441</v>
      </c>
      <c r="I43" s="257">
        <f t="shared" si="1"/>
        <v>0</v>
      </c>
    </row>
    <row r="44" spans="1:9" s="245" customFormat="1" ht="22.5" customHeight="1">
      <c r="A44" s="253">
        <v>41876</v>
      </c>
      <c r="B44" s="254" t="s">
        <v>395</v>
      </c>
      <c r="C44" s="253">
        <v>41876</v>
      </c>
      <c r="D44" s="255" t="s">
        <v>600</v>
      </c>
      <c r="E44" s="256" t="s">
        <v>397</v>
      </c>
      <c r="F44" s="252">
        <v>30923</v>
      </c>
      <c r="G44" s="252"/>
      <c r="H44" s="257">
        <f t="shared" si="0"/>
        <v>280041364</v>
      </c>
      <c r="I44" s="257">
        <f t="shared" si="1"/>
        <v>0</v>
      </c>
    </row>
    <row r="45" spans="1:9" s="245" customFormat="1" ht="22.5" customHeight="1">
      <c r="A45" s="253">
        <v>41877</v>
      </c>
      <c r="B45" s="254" t="s">
        <v>496</v>
      </c>
      <c r="C45" s="253">
        <v>41877</v>
      </c>
      <c r="D45" s="255" t="s">
        <v>601</v>
      </c>
      <c r="E45" s="256" t="s">
        <v>369</v>
      </c>
      <c r="F45" s="252">
        <v>235471</v>
      </c>
      <c r="G45" s="252"/>
      <c r="H45" s="257">
        <f t="shared" si="0"/>
        <v>280276835</v>
      </c>
      <c r="I45" s="257">
        <f t="shared" si="1"/>
        <v>0</v>
      </c>
    </row>
    <row r="46" spans="1:9" s="245" customFormat="1" ht="22.5" customHeight="1">
      <c r="A46" s="253">
        <v>41877</v>
      </c>
      <c r="B46" s="254" t="s">
        <v>406</v>
      </c>
      <c r="C46" s="253">
        <v>41877</v>
      </c>
      <c r="D46" s="255" t="s">
        <v>602</v>
      </c>
      <c r="E46" s="256" t="s">
        <v>369</v>
      </c>
      <c r="F46" s="252">
        <v>1440000</v>
      </c>
      <c r="G46" s="252"/>
      <c r="H46" s="257">
        <f t="shared" si="0"/>
        <v>281716835</v>
      </c>
      <c r="I46" s="257">
        <f t="shared" si="1"/>
        <v>0</v>
      </c>
    </row>
    <row r="47" spans="1:9" s="245" customFormat="1" ht="22.5" customHeight="1">
      <c r="A47" s="253">
        <v>41877</v>
      </c>
      <c r="B47" s="254" t="s">
        <v>377</v>
      </c>
      <c r="C47" s="253">
        <v>41877</v>
      </c>
      <c r="D47" s="255" t="s">
        <v>599</v>
      </c>
      <c r="E47" s="256" t="s">
        <v>379</v>
      </c>
      <c r="F47" s="252">
        <v>2000</v>
      </c>
      <c r="G47" s="252"/>
      <c r="H47" s="257">
        <f t="shared" si="0"/>
        <v>281718835</v>
      </c>
      <c r="I47" s="257">
        <f t="shared" si="1"/>
        <v>0</v>
      </c>
    </row>
    <row r="48" spans="1:9" s="245" customFormat="1" ht="22.5" customHeight="1">
      <c r="A48" s="253">
        <v>41877</v>
      </c>
      <c r="B48" s="254" t="s">
        <v>377</v>
      </c>
      <c r="C48" s="253">
        <v>41877</v>
      </c>
      <c r="D48" s="255" t="s">
        <v>603</v>
      </c>
      <c r="E48" s="256" t="s">
        <v>379</v>
      </c>
      <c r="F48" s="252">
        <v>3448</v>
      </c>
      <c r="G48" s="252"/>
      <c r="H48" s="257">
        <f t="shared" si="0"/>
        <v>281722283</v>
      </c>
      <c r="I48" s="257">
        <f t="shared" si="1"/>
        <v>0</v>
      </c>
    </row>
    <row r="49" spans="1:9" s="245" customFormat="1" ht="22.5" customHeight="1">
      <c r="A49" s="253">
        <v>41877</v>
      </c>
      <c r="B49" s="254" t="s">
        <v>377</v>
      </c>
      <c r="C49" s="253">
        <v>41877</v>
      </c>
      <c r="D49" s="255" t="s">
        <v>599</v>
      </c>
      <c r="E49" s="256" t="s">
        <v>379</v>
      </c>
      <c r="F49" s="252">
        <v>2500</v>
      </c>
      <c r="G49" s="252"/>
      <c r="H49" s="257">
        <f t="shared" si="0"/>
        <v>281724783</v>
      </c>
      <c r="I49" s="257">
        <f t="shared" si="1"/>
        <v>0</v>
      </c>
    </row>
    <row r="50" spans="1:9" s="245" customFormat="1" ht="22.5" customHeight="1">
      <c r="A50" s="253">
        <v>41878</v>
      </c>
      <c r="B50" s="254" t="s">
        <v>387</v>
      </c>
      <c r="C50" s="253">
        <v>41878</v>
      </c>
      <c r="D50" s="255" t="s">
        <v>604</v>
      </c>
      <c r="E50" s="256" t="s">
        <v>385</v>
      </c>
      <c r="F50" s="252">
        <v>77000</v>
      </c>
      <c r="G50" s="252"/>
      <c r="H50" s="257">
        <f t="shared" si="0"/>
        <v>281801783</v>
      </c>
      <c r="I50" s="257">
        <f t="shared" si="1"/>
        <v>0</v>
      </c>
    </row>
    <row r="51" spans="1:9" s="245" customFormat="1" ht="22.5" customHeight="1">
      <c r="A51" s="253">
        <v>41879</v>
      </c>
      <c r="B51" s="254" t="s">
        <v>408</v>
      </c>
      <c r="C51" s="253">
        <v>41879</v>
      </c>
      <c r="D51" s="255" t="s">
        <v>390</v>
      </c>
      <c r="E51" s="256" t="s">
        <v>369</v>
      </c>
      <c r="F51" s="252">
        <v>245845</v>
      </c>
      <c r="G51" s="252"/>
      <c r="H51" s="257">
        <f t="shared" si="0"/>
        <v>282047628</v>
      </c>
      <c r="I51" s="257">
        <f t="shared" si="1"/>
        <v>0</v>
      </c>
    </row>
    <row r="52" spans="1:9" s="245" customFormat="1" ht="22.5" customHeight="1">
      <c r="A52" s="253">
        <v>41879</v>
      </c>
      <c r="B52" s="254" t="s">
        <v>498</v>
      </c>
      <c r="C52" s="253">
        <v>41879</v>
      </c>
      <c r="D52" s="255" t="s">
        <v>605</v>
      </c>
      <c r="E52" s="256" t="s">
        <v>369</v>
      </c>
      <c r="F52" s="252">
        <v>209629</v>
      </c>
      <c r="G52" s="252"/>
      <c r="H52" s="257">
        <f t="shared" si="0"/>
        <v>282257257</v>
      </c>
      <c r="I52" s="257">
        <f t="shared" si="1"/>
        <v>0</v>
      </c>
    </row>
    <row r="53" spans="1:9" s="245" customFormat="1" ht="22.5" customHeight="1">
      <c r="A53" s="253">
        <v>41879</v>
      </c>
      <c r="B53" s="254" t="s">
        <v>395</v>
      </c>
      <c r="C53" s="253">
        <v>41879</v>
      </c>
      <c r="D53" s="255" t="s">
        <v>533</v>
      </c>
      <c r="E53" s="256" t="s">
        <v>397</v>
      </c>
      <c r="F53" s="252">
        <v>18211</v>
      </c>
      <c r="G53" s="252"/>
      <c r="H53" s="257">
        <f t="shared" si="0"/>
        <v>282275468</v>
      </c>
      <c r="I53" s="257">
        <f t="shared" si="1"/>
        <v>0</v>
      </c>
    </row>
    <row r="54" spans="1:9" s="245" customFormat="1" ht="22.5" customHeight="1">
      <c r="A54" s="253">
        <v>41880</v>
      </c>
      <c r="B54" s="254" t="s">
        <v>458</v>
      </c>
      <c r="C54" s="253">
        <v>41880</v>
      </c>
      <c r="D54" s="255" t="s">
        <v>606</v>
      </c>
      <c r="E54" s="256" t="s">
        <v>369</v>
      </c>
      <c r="F54" s="252">
        <v>228976</v>
      </c>
      <c r="G54" s="252"/>
      <c r="H54" s="257">
        <f t="shared" si="0"/>
        <v>282504444</v>
      </c>
      <c r="I54" s="257">
        <f t="shared" si="1"/>
        <v>0</v>
      </c>
    </row>
    <row r="55" spans="1:9" s="245" customFormat="1" ht="22.5" customHeight="1">
      <c r="A55" s="253">
        <v>41880</v>
      </c>
      <c r="B55" s="254" t="s">
        <v>377</v>
      </c>
      <c r="C55" s="253">
        <v>41880</v>
      </c>
      <c r="D55" s="255" t="s">
        <v>599</v>
      </c>
      <c r="E55" s="256" t="s">
        <v>379</v>
      </c>
      <c r="F55" s="252">
        <v>2500</v>
      </c>
      <c r="G55" s="252"/>
      <c r="H55" s="257">
        <f t="shared" si="0"/>
        <v>282506944</v>
      </c>
      <c r="I55" s="257">
        <f t="shared" si="1"/>
        <v>0</v>
      </c>
    </row>
    <row r="56" spans="1:9" s="245" customFormat="1" ht="22.5" customHeight="1">
      <c r="A56" s="253">
        <v>41880</v>
      </c>
      <c r="B56" s="254" t="s">
        <v>377</v>
      </c>
      <c r="C56" s="253">
        <v>41880</v>
      </c>
      <c r="D56" s="255" t="s">
        <v>599</v>
      </c>
      <c r="E56" s="256" t="s">
        <v>379</v>
      </c>
      <c r="F56" s="252">
        <v>3500</v>
      </c>
      <c r="G56" s="252"/>
      <c r="H56" s="257">
        <f t="shared" si="0"/>
        <v>282510444</v>
      </c>
      <c r="I56" s="257">
        <f t="shared" si="1"/>
        <v>0</v>
      </c>
    </row>
    <row r="57" spans="1:9" s="245" customFormat="1" ht="22.5" customHeight="1">
      <c r="A57" s="253">
        <v>41880</v>
      </c>
      <c r="B57" s="254" t="s">
        <v>394</v>
      </c>
      <c r="C57" s="253">
        <v>41880</v>
      </c>
      <c r="D57" s="255" t="s">
        <v>499</v>
      </c>
      <c r="E57" s="256" t="s">
        <v>385</v>
      </c>
      <c r="F57" s="252">
        <v>3834000</v>
      </c>
      <c r="G57" s="252"/>
      <c r="H57" s="257">
        <f t="shared" si="0"/>
        <v>286344444</v>
      </c>
      <c r="I57" s="257">
        <f t="shared" si="1"/>
        <v>0</v>
      </c>
    </row>
    <row r="58" spans="1:9" s="245" customFormat="1" ht="22.5" customHeight="1">
      <c r="A58" s="253">
        <v>41881</v>
      </c>
      <c r="B58" s="254" t="s">
        <v>409</v>
      </c>
      <c r="C58" s="253">
        <v>41881</v>
      </c>
      <c r="D58" s="255" t="s">
        <v>390</v>
      </c>
      <c r="E58" s="256" t="s">
        <v>369</v>
      </c>
      <c r="F58" s="252">
        <v>92935</v>
      </c>
      <c r="G58" s="252"/>
      <c r="H58" s="257">
        <f t="shared" si="0"/>
        <v>286437379</v>
      </c>
      <c r="I58" s="257">
        <f t="shared" si="1"/>
        <v>0</v>
      </c>
    </row>
    <row r="59" spans="1:9" s="245" customFormat="1" ht="22.5" customHeight="1">
      <c r="A59" s="253">
        <v>41882</v>
      </c>
      <c r="B59" s="254" t="s">
        <v>411</v>
      </c>
      <c r="C59" s="253">
        <v>41882</v>
      </c>
      <c r="D59" s="255" t="s">
        <v>606</v>
      </c>
      <c r="E59" s="256" t="s">
        <v>369</v>
      </c>
      <c r="F59" s="252">
        <v>108256</v>
      </c>
      <c r="G59" s="252"/>
      <c r="H59" s="257">
        <f t="shared" si="0"/>
        <v>286545635</v>
      </c>
      <c r="I59" s="257">
        <f t="shared" si="1"/>
        <v>0</v>
      </c>
    </row>
    <row r="60" spans="1:9" s="245" customFormat="1" ht="22.5" customHeight="1">
      <c r="A60" s="253">
        <v>41882</v>
      </c>
      <c r="B60" s="254" t="s">
        <v>395</v>
      </c>
      <c r="C60" s="253">
        <v>41656</v>
      </c>
      <c r="D60" s="255" t="s">
        <v>607</v>
      </c>
      <c r="E60" s="256" t="s">
        <v>385</v>
      </c>
      <c r="F60" s="252">
        <v>2409000</v>
      </c>
      <c r="G60" s="252"/>
      <c r="H60" s="257">
        <f t="shared" si="0"/>
        <v>288954635</v>
      </c>
      <c r="I60" s="257">
        <f t="shared" si="1"/>
        <v>0</v>
      </c>
    </row>
    <row r="61" spans="1:9" s="245" customFormat="1" ht="22.5" customHeight="1">
      <c r="A61" s="253">
        <v>41882</v>
      </c>
      <c r="B61" s="254" t="s">
        <v>395</v>
      </c>
      <c r="C61" s="253">
        <v>41851</v>
      </c>
      <c r="D61" s="255" t="s">
        <v>607</v>
      </c>
      <c r="E61" s="256" t="s">
        <v>385</v>
      </c>
      <c r="F61" s="252">
        <v>2304000</v>
      </c>
      <c r="G61" s="252"/>
      <c r="H61" s="257">
        <f t="shared" si="0"/>
        <v>291258635</v>
      </c>
      <c r="I61" s="257">
        <f t="shared" si="1"/>
        <v>0</v>
      </c>
    </row>
    <row r="62" spans="1:9" s="245" customFormat="1" ht="22.5" customHeight="1">
      <c r="A62" s="253">
        <v>41882</v>
      </c>
      <c r="B62" s="254" t="s">
        <v>395</v>
      </c>
      <c r="C62" s="253">
        <v>41866</v>
      </c>
      <c r="D62" s="255" t="s">
        <v>417</v>
      </c>
      <c r="E62" s="256" t="s">
        <v>385</v>
      </c>
      <c r="F62" s="252">
        <v>4600000</v>
      </c>
      <c r="G62" s="252"/>
      <c r="H62" s="257">
        <f t="shared" si="0"/>
        <v>295858635</v>
      </c>
      <c r="I62" s="257">
        <f t="shared" si="1"/>
        <v>0</v>
      </c>
    </row>
    <row r="63" spans="1:9" s="245" customFormat="1" ht="22.5" customHeight="1">
      <c r="A63" s="253">
        <v>41882</v>
      </c>
      <c r="B63" s="254" t="s">
        <v>395</v>
      </c>
      <c r="C63" s="253">
        <v>41869</v>
      </c>
      <c r="D63" s="255" t="s">
        <v>423</v>
      </c>
      <c r="E63" s="256" t="s">
        <v>385</v>
      </c>
      <c r="F63" s="252">
        <v>235701</v>
      </c>
      <c r="G63" s="252"/>
      <c r="H63" s="257">
        <f t="shared" si="0"/>
        <v>296094336</v>
      </c>
      <c r="I63" s="257">
        <f t="shared" si="1"/>
        <v>0</v>
      </c>
    </row>
    <row r="64" spans="1:9" s="245" customFormat="1" ht="22.5" customHeight="1">
      <c r="A64" s="253">
        <v>41882</v>
      </c>
      <c r="B64" s="254" t="s">
        <v>395</v>
      </c>
      <c r="C64" s="253">
        <v>41878</v>
      </c>
      <c r="D64" s="255" t="s">
        <v>423</v>
      </c>
      <c r="E64" s="256" t="s">
        <v>385</v>
      </c>
      <c r="F64" s="252">
        <v>5984341</v>
      </c>
      <c r="G64" s="252"/>
      <c r="H64" s="257">
        <f t="shared" si="0"/>
        <v>302078677</v>
      </c>
      <c r="I64" s="257">
        <f t="shared" si="1"/>
        <v>0</v>
      </c>
    </row>
    <row r="65" spans="1:9" s="245" customFormat="1" ht="22.5" customHeight="1">
      <c r="A65" s="253">
        <v>41882</v>
      </c>
      <c r="B65" s="254" t="s">
        <v>395</v>
      </c>
      <c r="C65" s="253">
        <v>41846</v>
      </c>
      <c r="D65" s="255" t="s">
        <v>608</v>
      </c>
      <c r="E65" s="256" t="s">
        <v>385</v>
      </c>
      <c r="F65" s="252">
        <v>2821080</v>
      </c>
      <c r="G65" s="252"/>
      <c r="H65" s="257">
        <f t="shared" si="0"/>
        <v>304899757</v>
      </c>
      <c r="I65" s="257">
        <f t="shared" si="1"/>
        <v>0</v>
      </c>
    </row>
    <row r="66" spans="1:9" s="245" customFormat="1" ht="22.5" customHeight="1">
      <c r="A66" s="253">
        <v>41882</v>
      </c>
      <c r="B66" s="254" t="s">
        <v>395</v>
      </c>
      <c r="C66" s="253">
        <v>41858</v>
      </c>
      <c r="D66" s="255" t="s">
        <v>609</v>
      </c>
      <c r="E66" s="256" t="s">
        <v>385</v>
      </c>
      <c r="F66" s="252">
        <v>2017110</v>
      </c>
      <c r="G66" s="252"/>
      <c r="H66" s="257">
        <f t="shared" si="0"/>
        <v>306916867</v>
      </c>
      <c r="I66" s="257">
        <f t="shared" si="1"/>
        <v>0</v>
      </c>
    </row>
    <row r="67" spans="1:9" s="245" customFormat="1" ht="22.5" customHeight="1">
      <c r="A67" s="253">
        <v>41882</v>
      </c>
      <c r="B67" s="254" t="s">
        <v>395</v>
      </c>
      <c r="C67" s="253">
        <v>41867</v>
      </c>
      <c r="D67" s="255" t="s">
        <v>610</v>
      </c>
      <c r="E67" s="256" t="s">
        <v>385</v>
      </c>
      <c r="F67" s="252">
        <v>1939520</v>
      </c>
      <c r="G67" s="252"/>
      <c r="H67" s="257">
        <f t="shared" si="0"/>
        <v>308856387</v>
      </c>
      <c r="I67" s="257">
        <f t="shared" si="1"/>
        <v>0</v>
      </c>
    </row>
    <row r="68" spans="1:9" s="245" customFormat="1" ht="22.5" customHeight="1">
      <c r="A68" s="253">
        <v>41882</v>
      </c>
      <c r="B68" s="254" t="s">
        <v>395</v>
      </c>
      <c r="C68" s="253">
        <v>41877</v>
      </c>
      <c r="D68" s="255" t="s">
        <v>611</v>
      </c>
      <c r="E68" s="256" t="s">
        <v>385</v>
      </c>
      <c r="F68" s="252">
        <v>2526950</v>
      </c>
      <c r="G68" s="252"/>
      <c r="H68" s="257">
        <f t="shared" si="0"/>
        <v>311383337</v>
      </c>
      <c r="I68" s="257">
        <f t="shared" si="1"/>
        <v>0</v>
      </c>
    </row>
    <row r="69" spans="1:9" s="245" customFormat="1" ht="25.5">
      <c r="A69" s="253">
        <v>41882</v>
      </c>
      <c r="B69" s="254" t="s">
        <v>395</v>
      </c>
      <c r="C69" s="253">
        <v>41869</v>
      </c>
      <c r="D69" s="255" t="s">
        <v>588</v>
      </c>
      <c r="E69" s="256" t="s">
        <v>385</v>
      </c>
      <c r="F69" s="252">
        <v>407520</v>
      </c>
      <c r="G69" s="252"/>
      <c r="H69" s="257">
        <f t="shared" si="0"/>
        <v>311790857</v>
      </c>
      <c r="I69" s="257">
        <f t="shared" si="1"/>
        <v>0</v>
      </c>
    </row>
    <row r="70" spans="1:9" s="245" customFormat="1" ht="17.25" customHeight="1">
      <c r="A70" s="253"/>
      <c r="B70" s="254"/>
      <c r="C70" s="253"/>
      <c r="D70" s="260"/>
      <c r="E70" s="254"/>
      <c r="F70" s="252"/>
      <c r="G70" s="252"/>
      <c r="H70" s="257"/>
      <c r="I70" s="257"/>
    </row>
    <row r="71" spans="1:9" s="245" customFormat="1" ht="20.25" customHeight="1">
      <c r="A71" s="253"/>
      <c r="B71" s="254"/>
      <c r="C71" s="253"/>
      <c r="D71" s="261" t="s">
        <v>748</v>
      </c>
      <c r="E71" s="254" t="s">
        <v>14</v>
      </c>
      <c r="F71" s="259">
        <f>SUM(F15:F70)</f>
        <v>37432191</v>
      </c>
      <c r="G71" s="259">
        <f>SUM(G15:G70)</f>
        <v>0</v>
      </c>
      <c r="H71" s="259" t="s">
        <v>14</v>
      </c>
      <c r="I71" s="259" t="s">
        <v>14</v>
      </c>
    </row>
    <row r="72" spans="1:9" s="245" customFormat="1" ht="17.25" customHeight="1">
      <c r="A72" s="262"/>
      <c r="B72" s="263"/>
      <c r="C72" s="262"/>
      <c r="D72" s="264" t="s">
        <v>749</v>
      </c>
      <c r="E72" s="263" t="s">
        <v>14</v>
      </c>
      <c r="F72" s="265" t="s">
        <v>14</v>
      </c>
      <c r="G72" s="265" t="s">
        <v>14</v>
      </c>
      <c r="H72" s="266">
        <f>MAX(H14+F71-G71-I14,0)</f>
        <v>311790857</v>
      </c>
      <c r="I72" s="266">
        <f>MAX(I14+G71-F71-H14,0)</f>
        <v>0</v>
      </c>
    </row>
    <row r="73" spans="1:9" s="245" customFormat="1" ht="17.25" customHeight="1">
      <c r="A73" s="248"/>
      <c r="B73" s="248"/>
      <c r="C73" s="248"/>
      <c r="E73" s="248"/>
    </row>
    <row r="74" spans="1:9" s="245" customFormat="1" ht="12.75">
      <c r="A74" s="248"/>
      <c r="B74" s="248"/>
      <c r="C74" s="267" t="s">
        <v>764</v>
      </c>
      <c r="E74" s="248"/>
    </row>
    <row r="75" spans="1:9" s="245" customFormat="1" ht="12.75">
      <c r="A75" s="248"/>
      <c r="B75" s="248"/>
      <c r="C75" s="267" t="s">
        <v>772</v>
      </c>
      <c r="E75" s="248"/>
    </row>
    <row r="76" spans="1:9" s="245" customFormat="1" ht="13.5" customHeight="1">
      <c r="A76" s="248"/>
      <c r="B76" s="248"/>
      <c r="C76" s="248"/>
      <c r="E76" s="324" t="s">
        <v>773</v>
      </c>
      <c r="F76" s="324"/>
      <c r="G76" s="324"/>
      <c r="H76" s="324"/>
      <c r="I76" s="324"/>
    </row>
    <row r="77" spans="1:9" s="245" customFormat="1" ht="12.75">
      <c r="A77" s="324" t="s">
        <v>45</v>
      </c>
      <c r="B77" s="324"/>
      <c r="C77" s="324"/>
      <c r="D77" s="324"/>
      <c r="E77" s="324" t="s">
        <v>16</v>
      </c>
      <c r="F77" s="324"/>
      <c r="G77" s="324"/>
      <c r="H77" s="324"/>
      <c r="I77" s="324"/>
    </row>
    <row r="78" spans="1:9" s="245" customFormat="1" ht="12.75">
      <c r="A78" s="324" t="s">
        <v>753</v>
      </c>
      <c r="B78" s="324"/>
      <c r="C78" s="324"/>
      <c r="D78" s="324"/>
      <c r="E78" s="324" t="s">
        <v>753</v>
      </c>
      <c r="F78" s="324"/>
      <c r="G78" s="324"/>
      <c r="H78" s="324"/>
      <c r="I78" s="324"/>
    </row>
    <row r="80" spans="1:9">
      <c r="F80" s="268"/>
      <c r="G80" s="268"/>
    </row>
  </sheetData>
  <autoFilter ref="A13:J69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78:D78"/>
    <mergeCell ref="E78:I78"/>
    <mergeCell ref="G11:G12"/>
    <mergeCell ref="H11:H12"/>
    <mergeCell ref="I11:I12"/>
    <mergeCell ref="E76:I76"/>
    <mergeCell ref="A77:D77"/>
    <mergeCell ref="E77:I77"/>
  </mergeCells>
  <printOptions horizontalCentered="1"/>
  <pageMargins left="0.42" right="0.13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indexed="24"/>
  </sheetPr>
  <dimension ref="A2:I89"/>
  <sheetViews>
    <sheetView topLeftCell="A67" workbookViewId="0">
      <selection activeCell="D766" sqref="D766"/>
    </sheetView>
  </sheetViews>
  <sheetFormatPr defaultRowHeight="15"/>
  <cols>
    <col min="1" max="1" width="10.42578125" style="240" customWidth="1"/>
    <col min="2" max="2" width="7.28515625" style="240" customWidth="1"/>
    <col min="3" max="3" width="10" style="240" customWidth="1"/>
    <col min="4" max="4" width="33.5703125" style="241" customWidth="1"/>
    <col min="5" max="5" width="6.42578125" style="240" customWidth="1"/>
    <col min="6" max="6" width="13.85546875" style="242" customWidth="1"/>
    <col min="7" max="7" width="13.28515625" style="242" customWidth="1"/>
    <col min="8" max="9" width="13.8554687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'8'!H72</f>
        <v>311790857</v>
      </c>
      <c r="I14" s="252">
        <v>0</v>
      </c>
    </row>
    <row r="15" spans="1:9" s="245" customFormat="1" ht="25.5" customHeight="1">
      <c r="A15" s="253">
        <v>41885</v>
      </c>
      <c r="B15" s="254" t="s">
        <v>367</v>
      </c>
      <c r="C15" s="253">
        <v>41885</v>
      </c>
      <c r="D15" s="255" t="s">
        <v>612</v>
      </c>
      <c r="E15" s="256" t="s">
        <v>369</v>
      </c>
      <c r="F15" s="252">
        <v>132728</v>
      </c>
      <c r="G15" s="252"/>
      <c r="H15" s="257">
        <f>ROUND(IF(H14-I14+F15-G15&gt;0,H14-I14+F15-G15,0),0)</f>
        <v>311923585</v>
      </c>
      <c r="I15" s="257">
        <f>ROUND(IF(I14-H14+G15-F15&gt;0,I14-H14+G15-F15,0),0)</f>
        <v>0</v>
      </c>
    </row>
    <row r="16" spans="1:9" s="245" customFormat="1" ht="25.5" customHeight="1">
      <c r="A16" s="253">
        <v>41885</v>
      </c>
      <c r="B16" s="254" t="s">
        <v>371</v>
      </c>
      <c r="C16" s="253">
        <v>41885</v>
      </c>
      <c r="D16" s="255" t="s">
        <v>435</v>
      </c>
      <c r="E16" s="256" t="s">
        <v>369</v>
      </c>
      <c r="F16" s="252">
        <v>1737197</v>
      </c>
      <c r="G16" s="252"/>
      <c r="H16" s="257">
        <f>ROUND(IF(H15-I15+F16-G16&gt;0,H15-I15+F16-G16,0),0)</f>
        <v>313660782</v>
      </c>
      <c r="I16" s="257">
        <f>ROUND(IF(I15-H15+G16-F16&gt;0,I15-H15+G16-F16,0),0)</f>
        <v>0</v>
      </c>
    </row>
    <row r="17" spans="1:9" s="245" customFormat="1" ht="25.5" customHeight="1">
      <c r="A17" s="253">
        <v>41885</v>
      </c>
      <c r="B17" s="254" t="s">
        <v>375</v>
      </c>
      <c r="C17" s="253">
        <v>41885</v>
      </c>
      <c r="D17" s="255" t="s">
        <v>613</v>
      </c>
      <c r="E17" s="256" t="s">
        <v>369</v>
      </c>
      <c r="F17" s="252">
        <v>215508</v>
      </c>
      <c r="G17" s="252"/>
      <c r="H17" s="257">
        <f>ROUND(IF(H16-I16+F17-G17&gt;0,H16-I16+F17-G17,0),0)</f>
        <v>313876290</v>
      </c>
      <c r="I17" s="257">
        <f>ROUND(IF(I16-H16+G17-F17&gt;0,I16-H16+G17-F17,0),0)</f>
        <v>0</v>
      </c>
    </row>
    <row r="18" spans="1:9" s="245" customFormat="1" ht="25.5" customHeight="1">
      <c r="A18" s="253">
        <v>41885</v>
      </c>
      <c r="B18" s="254" t="s">
        <v>436</v>
      </c>
      <c r="C18" s="253">
        <v>41885</v>
      </c>
      <c r="D18" s="255" t="s">
        <v>614</v>
      </c>
      <c r="E18" s="256" t="s">
        <v>369</v>
      </c>
      <c r="F18" s="252">
        <v>6840</v>
      </c>
      <c r="G18" s="252"/>
      <c r="H18" s="257">
        <f>ROUND(IF(H17-I17+F18-G18&gt;0,H17-I17+F18-G18,0),0)</f>
        <v>313883130</v>
      </c>
      <c r="I18" s="257">
        <f>ROUND(IF(I17-H17+G18-F18&gt;0,I17-H17+G18-F18,0),0)</f>
        <v>0</v>
      </c>
    </row>
    <row r="19" spans="1:9" s="245" customFormat="1" ht="26.25" customHeight="1">
      <c r="A19" s="253">
        <v>41885</v>
      </c>
      <c r="B19" s="254" t="s">
        <v>395</v>
      </c>
      <c r="C19" s="253">
        <v>41885</v>
      </c>
      <c r="D19" s="255" t="s">
        <v>615</v>
      </c>
      <c r="E19" s="256" t="s">
        <v>397</v>
      </c>
      <c r="F19" s="252">
        <v>128956</v>
      </c>
      <c r="G19" s="252"/>
      <c r="H19" s="257">
        <f t="shared" ref="H19:H76" si="0">ROUND(IF(H18-I18+F19-G19&gt;0,H18-I18+F19-G19,0),0)</f>
        <v>314012086</v>
      </c>
      <c r="I19" s="257">
        <f t="shared" ref="I19:I76" si="1">ROUND(IF(I18-H18+G19-F19&gt;0,I18-H18+G19-F19,0),0)</f>
        <v>0</v>
      </c>
    </row>
    <row r="20" spans="1:9" s="245" customFormat="1" ht="22.5" customHeight="1">
      <c r="A20" s="253">
        <v>41887</v>
      </c>
      <c r="B20" s="254" t="s">
        <v>395</v>
      </c>
      <c r="C20" s="253">
        <v>41887</v>
      </c>
      <c r="D20" s="255" t="s">
        <v>616</v>
      </c>
      <c r="E20" s="256" t="s">
        <v>397</v>
      </c>
      <c r="F20" s="252">
        <v>42975</v>
      </c>
      <c r="G20" s="252"/>
      <c r="H20" s="257">
        <f t="shared" si="0"/>
        <v>314055061</v>
      </c>
      <c r="I20" s="257">
        <f t="shared" si="1"/>
        <v>0</v>
      </c>
    </row>
    <row r="21" spans="1:9" s="245" customFormat="1" ht="24" customHeight="1">
      <c r="A21" s="253">
        <v>41887</v>
      </c>
      <c r="B21" s="254" t="s">
        <v>383</v>
      </c>
      <c r="C21" s="253">
        <v>41887</v>
      </c>
      <c r="D21" s="255" t="s">
        <v>452</v>
      </c>
      <c r="E21" s="256" t="s">
        <v>385</v>
      </c>
      <c r="F21" s="252">
        <v>1230000</v>
      </c>
      <c r="G21" s="252"/>
      <c r="H21" s="257">
        <f t="shared" si="0"/>
        <v>315285061</v>
      </c>
      <c r="I21" s="257">
        <f t="shared" si="1"/>
        <v>0</v>
      </c>
    </row>
    <row r="22" spans="1:9" s="245" customFormat="1" ht="24" customHeight="1">
      <c r="A22" s="253">
        <v>41887</v>
      </c>
      <c r="B22" s="254" t="s">
        <v>386</v>
      </c>
      <c r="C22" s="253">
        <v>41887</v>
      </c>
      <c r="D22" s="255" t="s">
        <v>469</v>
      </c>
      <c r="E22" s="256" t="s">
        <v>385</v>
      </c>
      <c r="F22" s="252">
        <v>495500</v>
      </c>
      <c r="G22" s="252"/>
      <c r="H22" s="257">
        <f t="shared" si="0"/>
        <v>315780561</v>
      </c>
      <c r="I22" s="257">
        <f t="shared" si="1"/>
        <v>0</v>
      </c>
    </row>
    <row r="23" spans="1:9" s="245" customFormat="1" ht="24" customHeight="1">
      <c r="A23" s="253">
        <v>41891</v>
      </c>
      <c r="B23" s="254" t="s">
        <v>438</v>
      </c>
      <c r="C23" s="253">
        <v>41891</v>
      </c>
      <c r="D23" s="255" t="s">
        <v>445</v>
      </c>
      <c r="E23" s="256" t="s">
        <v>369</v>
      </c>
      <c r="F23" s="252">
        <v>103771</v>
      </c>
      <c r="G23" s="252"/>
      <c r="H23" s="257">
        <f t="shared" si="0"/>
        <v>315884332</v>
      </c>
      <c r="I23" s="257">
        <f t="shared" si="1"/>
        <v>0</v>
      </c>
    </row>
    <row r="24" spans="1:9" s="245" customFormat="1" ht="24" customHeight="1">
      <c r="A24" s="253">
        <v>41892</v>
      </c>
      <c r="B24" s="254" t="s">
        <v>442</v>
      </c>
      <c r="C24" s="253">
        <v>41892</v>
      </c>
      <c r="D24" s="255" t="s">
        <v>445</v>
      </c>
      <c r="E24" s="256" t="s">
        <v>369</v>
      </c>
      <c r="F24" s="252">
        <v>287386</v>
      </c>
      <c r="G24" s="252"/>
      <c r="H24" s="257">
        <f t="shared" si="0"/>
        <v>316171718</v>
      </c>
      <c r="I24" s="257">
        <f t="shared" si="1"/>
        <v>0</v>
      </c>
    </row>
    <row r="25" spans="1:9" s="245" customFormat="1" ht="24" customHeight="1">
      <c r="A25" s="253">
        <v>41892</v>
      </c>
      <c r="B25" s="254" t="s">
        <v>387</v>
      </c>
      <c r="C25" s="253">
        <v>41892</v>
      </c>
      <c r="D25" s="255" t="s">
        <v>452</v>
      </c>
      <c r="E25" s="256" t="s">
        <v>385</v>
      </c>
      <c r="F25" s="252">
        <v>1230000</v>
      </c>
      <c r="G25" s="252"/>
      <c r="H25" s="257">
        <f t="shared" si="0"/>
        <v>317401718</v>
      </c>
      <c r="I25" s="257">
        <f t="shared" si="1"/>
        <v>0</v>
      </c>
    </row>
    <row r="26" spans="1:9" s="245" customFormat="1" ht="24" customHeight="1">
      <c r="A26" s="253">
        <v>41893</v>
      </c>
      <c r="B26" s="254" t="s">
        <v>377</v>
      </c>
      <c r="C26" s="253">
        <v>41893</v>
      </c>
      <c r="D26" s="255" t="s">
        <v>378</v>
      </c>
      <c r="E26" s="256" t="s">
        <v>379</v>
      </c>
      <c r="F26" s="252">
        <v>2000</v>
      </c>
      <c r="G26" s="252"/>
      <c r="H26" s="257">
        <f t="shared" si="0"/>
        <v>317403718</v>
      </c>
      <c r="I26" s="257">
        <f t="shared" si="1"/>
        <v>0</v>
      </c>
    </row>
    <row r="27" spans="1:9" s="245" customFormat="1" ht="24" customHeight="1">
      <c r="A27" s="253">
        <v>41893</v>
      </c>
      <c r="B27" s="254" t="s">
        <v>377</v>
      </c>
      <c r="C27" s="253">
        <v>41893</v>
      </c>
      <c r="D27" s="255" t="s">
        <v>378</v>
      </c>
      <c r="E27" s="256" t="s">
        <v>379</v>
      </c>
      <c r="F27" s="252">
        <v>2000</v>
      </c>
      <c r="G27" s="252"/>
      <c r="H27" s="257">
        <f t="shared" si="0"/>
        <v>317405718</v>
      </c>
      <c r="I27" s="257">
        <f t="shared" si="1"/>
        <v>0</v>
      </c>
    </row>
    <row r="28" spans="1:9" s="245" customFormat="1" ht="24" customHeight="1">
      <c r="A28" s="253">
        <v>41893</v>
      </c>
      <c r="B28" s="254" t="s">
        <v>377</v>
      </c>
      <c r="C28" s="253">
        <v>41893</v>
      </c>
      <c r="D28" s="255" t="s">
        <v>378</v>
      </c>
      <c r="E28" s="256" t="s">
        <v>379</v>
      </c>
      <c r="F28" s="252">
        <v>2500</v>
      </c>
      <c r="G28" s="252"/>
      <c r="H28" s="257">
        <f t="shared" si="0"/>
        <v>317408218</v>
      </c>
      <c r="I28" s="257">
        <f t="shared" si="1"/>
        <v>0</v>
      </c>
    </row>
    <row r="29" spans="1:9" s="245" customFormat="1" ht="24" customHeight="1">
      <c r="A29" s="253">
        <v>41893</v>
      </c>
      <c r="B29" s="254" t="s">
        <v>377</v>
      </c>
      <c r="C29" s="253">
        <v>41893</v>
      </c>
      <c r="D29" s="255" t="s">
        <v>378</v>
      </c>
      <c r="E29" s="256" t="s">
        <v>379</v>
      </c>
      <c r="F29" s="252">
        <v>2000</v>
      </c>
      <c r="G29" s="252"/>
      <c r="H29" s="257">
        <f t="shared" si="0"/>
        <v>317410218</v>
      </c>
      <c r="I29" s="257">
        <f t="shared" si="1"/>
        <v>0</v>
      </c>
    </row>
    <row r="30" spans="1:9" s="245" customFormat="1" ht="24" customHeight="1">
      <c r="A30" s="253">
        <v>41894</v>
      </c>
      <c r="B30" s="254" t="s">
        <v>377</v>
      </c>
      <c r="C30" s="253">
        <v>41894</v>
      </c>
      <c r="D30" s="255" t="s">
        <v>455</v>
      </c>
      <c r="E30" s="256" t="s">
        <v>392</v>
      </c>
      <c r="F30" s="252">
        <v>31770</v>
      </c>
      <c r="G30" s="252"/>
      <c r="H30" s="257">
        <f t="shared" si="0"/>
        <v>317441988</v>
      </c>
      <c r="I30" s="257">
        <f t="shared" si="1"/>
        <v>0</v>
      </c>
    </row>
    <row r="31" spans="1:9" s="245" customFormat="1" ht="24" customHeight="1">
      <c r="A31" s="253">
        <v>41894</v>
      </c>
      <c r="B31" s="254" t="s">
        <v>394</v>
      </c>
      <c r="C31" s="253">
        <v>41894</v>
      </c>
      <c r="D31" s="255" t="s">
        <v>546</v>
      </c>
      <c r="E31" s="256" t="s">
        <v>385</v>
      </c>
      <c r="F31" s="252">
        <v>2637600</v>
      </c>
      <c r="G31" s="252"/>
      <c r="H31" s="257">
        <f t="shared" si="0"/>
        <v>320079588</v>
      </c>
      <c r="I31" s="257">
        <f t="shared" si="1"/>
        <v>0</v>
      </c>
    </row>
    <row r="32" spans="1:9" s="245" customFormat="1" ht="25.5" customHeight="1">
      <c r="A32" s="253">
        <v>41897</v>
      </c>
      <c r="B32" s="254" t="s">
        <v>471</v>
      </c>
      <c r="C32" s="253">
        <v>41897</v>
      </c>
      <c r="D32" s="255" t="s">
        <v>445</v>
      </c>
      <c r="E32" s="256" t="s">
        <v>369</v>
      </c>
      <c r="F32" s="252">
        <v>111660</v>
      </c>
      <c r="G32" s="252"/>
      <c r="H32" s="257">
        <f t="shared" si="0"/>
        <v>320191248</v>
      </c>
      <c r="I32" s="257">
        <f t="shared" si="1"/>
        <v>0</v>
      </c>
    </row>
    <row r="33" spans="1:9" s="245" customFormat="1" ht="25.5" customHeight="1">
      <c r="A33" s="253">
        <v>41898</v>
      </c>
      <c r="B33" s="254" t="s">
        <v>377</v>
      </c>
      <c r="C33" s="253">
        <v>41898</v>
      </c>
      <c r="D33" s="255" t="s">
        <v>507</v>
      </c>
      <c r="E33" s="256" t="s">
        <v>379</v>
      </c>
      <c r="F33" s="252">
        <v>31763</v>
      </c>
      <c r="G33" s="252"/>
      <c r="H33" s="257">
        <f t="shared" si="0"/>
        <v>320223011</v>
      </c>
      <c r="I33" s="257">
        <f t="shared" si="1"/>
        <v>0</v>
      </c>
    </row>
    <row r="34" spans="1:9" s="245" customFormat="1" ht="25.5" customHeight="1">
      <c r="A34" s="253">
        <v>41898</v>
      </c>
      <c r="B34" s="254" t="s">
        <v>404</v>
      </c>
      <c r="C34" s="253">
        <v>41898</v>
      </c>
      <c r="D34" s="255" t="s">
        <v>452</v>
      </c>
      <c r="E34" s="256" t="s">
        <v>385</v>
      </c>
      <c r="F34" s="252">
        <v>1230000</v>
      </c>
      <c r="G34" s="252"/>
      <c r="H34" s="257">
        <f t="shared" si="0"/>
        <v>321453011</v>
      </c>
      <c r="I34" s="257">
        <f t="shared" si="1"/>
        <v>0</v>
      </c>
    </row>
    <row r="35" spans="1:9" s="245" customFormat="1" ht="25.5" customHeight="1">
      <c r="A35" s="253">
        <v>41898</v>
      </c>
      <c r="B35" s="254" t="s">
        <v>571</v>
      </c>
      <c r="C35" s="253">
        <v>41898</v>
      </c>
      <c r="D35" s="255" t="s">
        <v>546</v>
      </c>
      <c r="E35" s="256" t="s">
        <v>385</v>
      </c>
      <c r="F35" s="252">
        <v>790000</v>
      </c>
      <c r="G35" s="252"/>
      <c r="H35" s="257">
        <f t="shared" si="0"/>
        <v>322243011</v>
      </c>
      <c r="I35" s="257">
        <f t="shared" si="1"/>
        <v>0</v>
      </c>
    </row>
    <row r="36" spans="1:9" s="245" customFormat="1" ht="25.5" customHeight="1">
      <c r="A36" s="253">
        <v>41899</v>
      </c>
      <c r="B36" s="254" t="s">
        <v>474</v>
      </c>
      <c r="C36" s="253">
        <v>41899</v>
      </c>
      <c r="D36" s="255" t="s">
        <v>453</v>
      </c>
      <c r="E36" s="256" t="s">
        <v>369</v>
      </c>
      <c r="F36" s="252">
        <v>48182</v>
      </c>
      <c r="G36" s="252"/>
      <c r="H36" s="257">
        <f t="shared" si="0"/>
        <v>322291193</v>
      </c>
      <c r="I36" s="257">
        <f t="shared" si="1"/>
        <v>0</v>
      </c>
    </row>
    <row r="37" spans="1:9" s="245" customFormat="1" ht="25.5" customHeight="1">
      <c r="A37" s="253">
        <v>41899</v>
      </c>
      <c r="B37" s="254" t="s">
        <v>395</v>
      </c>
      <c r="C37" s="253">
        <v>41899</v>
      </c>
      <c r="D37" s="255" t="s">
        <v>534</v>
      </c>
      <c r="E37" s="256" t="s">
        <v>397</v>
      </c>
      <c r="F37" s="252">
        <v>28798</v>
      </c>
      <c r="G37" s="252"/>
      <c r="H37" s="257">
        <f t="shared" si="0"/>
        <v>322319991</v>
      </c>
      <c r="I37" s="257">
        <f t="shared" si="1"/>
        <v>0</v>
      </c>
    </row>
    <row r="38" spans="1:9" s="245" customFormat="1" ht="25.5" customHeight="1">
      <c r="A38" s="253">
        <v>41901</v>
      </c>
      <c r="B38" s="254" t="s">
        <v>449</v>
      </c>
      <c r="C38" s="253">
        <v>41901</v>
      </c>
      <c r="D38" s="255" t="s">
        <v>390</v>
      </c>
      <c r="E38" s="256" t="s">
        <v>369</v>
      </c>
      <c r="F38" s="252">
        <v>267410</v>
      </c>
      <c r="G38" s="252"/>
      <c r="H38" s="257">
        <f t="shared" si="0"/>
        <v>322587401</v>
      </c>
      <c r="I38" s="257">
        <f t="shared" si="1"/>
        <v>0</v>
      </c>
    </row>
    <row r="39" spans="1:9" s="245" customFormat="1" ht="25.5" customHeight="1">
      <c r="A39" s="253">
        <v>41901</v>
      </c>
      <c r="B39" s="254" t="s">
        <v>450</v>
      </c>
      <c r="C39" s="253">
        <v>41901</v>
      </c>
      <c r="D39" s="255" t="s">
        <v>494</v>
      </c>
      <c r="E39" s="256" t="s">
        <v>369</v>
      </c>
      <c r="F39" s="252">
        <v>78982</v>
      </c>
      <c r="G39" s="252"/>
      <c r="H39" s="257">
        <f t="shared" si="0"/>
        <v>322666383</v>
      </c>
      <c r="I39" s="257">
        <f t="shared" si="1"/>
        <v>0</v>
      </c>
    </row>
    <row r="40" spans="1:9" s="245" customFormat="1" ht="25.5" customHeight="1">
      <c r="A40" s="253">
        <v>41902</v>
      </c>
      <c r="B40" s="254" t="s">
        <v>451</v>
      </c>
      <c r="C40" s="253">
        <v>41902</v>
      </c>
      <c r="D40" s="255" t="s">
        <v>617</v>
      </c>
      <c r="E40" s="256" t="s">
        <v>369</v>
      </c>
      <c r="F40" s="252">
        <v>146518</v>
      </c>
      <c r="G40" s="252"/>
      <c r="H40" s="257">
        <f t="shared" si="0"/>
        <v>322812901</v>
      </c>
      <c r="I40" s="257">
        <f t="shared" si="1"/>
        <v>0</v>
      </c>
    </row>
    <row r="41" spans="1:9" s="245" customFormat="1" ht="25.5">
      <c r="A41" s="253">
        <v>41902</v>
      </c>
      <c r="B41" s="254" t="s">
        <v>496</v>
      </c>
      <c r="C41" s="253">
        <v>41902</v>
      </c>
      <c r="D41" s="255" t="s">
        <v>618</v>
      </c>
      <c r="E41" s="256" t="s">
        <v>369</v>
      </c>
      <c r="F41" s="252">
        <v>227273</v>
      </c>
      <c r="G41" s="252"/>
      <c r="H41" s="257">
        <f t="shared" si="0"/>
        <v>323040174</v>
      </c>
      <c r="I41" s="257">
        <f t="shared" si="1"/>
        <v>0</v>
      </c>
    </row>
    <row r="42" spans="1:9" s="245" customFormat="1" ht="24.75" customHeight="1">
      <c r="A42" s="253">
        <v>41904</v>
      </c>
      <c r="B42" s="254" t="s">
        <v>377</v>
      </c>
      <c r="C42" s="253">
        <v>41904</v>
      </c>
      <c r="D42" s="255" t="s">
        <v>472</v>
      </c>
      <c r="E42" s="256" t="s">
        <v>379</v>
      </c>
      <c r="F42" s="252">
        <v>5000</v>
      </c>
      <c r="G42" s="252"/>
      <c r="H42" s="257">
        <f t="shared" si="0"/>
        <v>323045174</v>
      </c>
      <c r="I42" s="257">
        <f t="shared" si="1"/>
        <v>0</v>
      </c>
    </row>
    <row r="43" spans="1:9" s="245" customFormat="1" ht="24.75" customHeight="1">
      <c r="A43" s="253">
        <v>41904</v>
      </c>
      <c r="B43" s="254" t="s">
        <v>377</v>
      </c>
      <c r="C43" s="253">
        <v>41904</v>
      </c>
      <c r="D43" s="255" t="s">
        <v>472</v>
      </c>
      <c r="E43" s="256" t="s">
        <v>379</v>
      </c>
      <c r="F43" s="252">
        <v>5000</v>
      </c>
      <c r="G43" s="252"/>
      <c r="H43" s="257">
        <f t="shared" si="0"/>
        <v>323050174</v>
      </c>
      <c r="I43" s="257">
        <f t="shared" si="1"/>
        <v>0</v>
      </c>
    </row>
    <row r="44" spans="1:9" s="245" customFormat="1" ht="24.75" customHeight="1">
      <c r="A44" s="253">
        <v>41904</v>
      </c>
      <c r="B44" s="254" t="s">
        <v>377</v>
      </c>
      <c r="C44" s="253">
        <v>41904</v>
      </c>
      <c r="D44" s="255" t="s">
        <v>472</v>
      </c>
      <c r="E44" s="256" t="s">
        <v>379</v>
      </c>
      <c r="F44" s="252">
        <v>5000</v>
      </c>
      <c r="G44" s="252"/>
      <c r="H44" s="257">
        <f t="shared" si="0"/>
        <v>323055174</v>
      </c>
      <c r="I44" s="257">
        <f t="shared" si="1"/>
        <v>0</v>
      </c>
    </row>
    <row r="45" spans="1:9" s="245" customFormat="1" ht="24.75" customHeight="1">
      <c r="A45" s="253">
        <v>41904</v>
      </c>
      <c r="B45" s="254" t="s">
        <v>377</v>
      </c>
      <c r="C45" s="253">
        <v>41904</v>
      </c>
      <c r="D45" s="255" t="s">
        <v>473</v>
      </c>
      <c r="E45" s="256" t="s">
        <v>379</v>
      </c>
      <c r="F45" s="252">
        <v>5000</v>
      </c>
      <c r="G45" s="252"/>
      <c r="H45" s="257">
        <f t="shared" si="0"/>
        <v>323060174</v>
      </c>
      <c r="I45" s="257">
        <f t="shared" si="1"/>
        <v>0</v>
      </c>
    </row>
    <row r="46" spans="1:9" s="245" customFormat="1" ht="24.75" customHeight="1">
      <c r="A46" s="253">
        <v>41904</v>
      </c>
      <c r="B46" s="254" t="s">
        <v>377</v>
      </c>
      <c r="C46" s="253">
        <v>41904</v>
      </c>
      <c r="D46" s="255" t="s">
        <v>473</v>
      </c>
      <c r="E46" s="256" t="s">
        <v>379</v>
      </c>
      <c r="F46" s="252">
        <v>5000</v>
      </c>
      <c r="G46" s="252"/>
      <c r="H46" s="257">
        <f t="shared" si="0"/>
        <v>323065174</v>
      </c>
      <c r="I46" s="257">
        <f t="shared" si="1"/>
        <v>0</v>
      </c>
    </row>
    <row r="47" spans="1:9" s="245" customFormat="1" ht="24.75" customHeight="1">
      <c r="A47" s="253">
        <v>41904</v>
      </c>
      <c r="B47" s="254" t="s">
        <v>377</v>
      </c>
      <c r="C47" s="253">
        <v>41904</v>
      </c>
      <c r="D47" s="255" t="s">
        <v>473</v>
      </c>
      <c r="E47" s="256" t="s">
        <v>379</v>
      </c>
      <c r="F47" s="252">
        <v>5000</v>
      </c>
      <c r="G47" s="252"/>
      <c r="H47" s="257">
        <f t="shared" si="0"/>
        <v>323070174</v>
      </c>
      <c r="I47" s="257">
        <f t="shared" si="1"/>
        <v>0</v>
      </c>
    </row>
    <row r="48" spans="1:9" s="245" customFormat="1" ht="24.75" customHeight="1">
      <c r="A48" s="253">
        <v>41904</v>
      </c>
      <c r="B48" s="254" t="s">
        <v>576</v>
      </c>
      <c r="C48" s="253">
        <v>41904</v>
      </c>
      <c r="D48" s="255" t="s">
        <v>619</v>
      </c>
      <c r="E48" s="256" t="s">
        <v>385</v>
      </c>
      <c r="F48" s="252">
        <v>3500000</v>
      </c>
      <c r="G48" s="252"/>
      <c r="H48" s="257">
        <f t="shared" si="0"/>
        <v>326570174</v>
      </c>
      <c r="I48" s="257">
        <f t="shared" si="1"/>
        <v>0</v>
      </c>
    </row>
    <row r="49" spans="1:9" s="245" customFormat="1" ht="24.75" customHeight="1">
      <c r="A49" s="253">
        <v>41905</v>
      </c>
      <c r="B49" s="254" t="s">
        <v>406</v>
      </c>
      <c r="C49" s="253">
        <v>41905</v>
      </c>
      <c r="D49" s="255" t="s">
        <v>620</v>
      </c>
      <c r="E49" s="256" t="s">
        <v>369</v>
      </c>
      <c r="F49" s="252">
        <v>742000</v>
      </c>
      <c r="G49" s="252"/>
      <c r="H49" s="257">
        <f t="shared" si="0"/>
        <v>327312174</v>
      </c>
      <c r="I49" s="257">
        <f t="shared" si="1"/>
        <v>0</v>
      </c>
    </row>
    <row r="50" spans="1:9" s="245" customFormat="1" ht="24.75" customHeight="1">
      <c r="A50" s="253">
        <v>41905</v>
      </c>
      <c r="B50" s="254" t="s">
        <v>406</v>
      </c>
      <c r="C50" s="253">
        <v>41905</v>
      </c>
      <c r="D50" s="255" t="s">
        <v>621</v>
      </c>
      <c r="E50" s="256" t="s">
        <v>369</v>
      </c>
      <c r="F50" s="252">
        <v>243800</v>
      </c>
      <c r="G50" s="252"/>
      <c r="H50" s="257">
        <f t="shared" si="0"/>
        <v>327555974</v>
      </c>
      <c r="I50" s="257">
        <f t="shared" si="1"/>
        <v>0</v>
      </c>
    </row>
    <row r="51" spans="1:9" s="245" customFormat="1" ht="25.5">
      <c r="A51" s="253">
        <v>41906</v>
      </c>
      <c r="B51" s="254" t="s">
        <v>395</v>
      </c>
      <c r="C51" s="253">
        <v>41906</v>
      </c>
      <c r="D51" s="255" t="s">
        <v>622</v>
      </c>
      <c r="E51" s="256" t="s">
        <v>397</v>
      </c>
      <c r="F51" s="252">
        <v>43662</v>
      </c>
      <c r="G51" s="252"/>
      <c r="H51" s="257">
        <f t="shared" si="0"/>
        <v>327599636</v>
      </c>
      <c r="I51" s="257">
        <f t="shared" si="1"/>
        <v>0</v>
      </c>
    </row>
    <row r="52" spans="1:9" s="245" customFormat="1" ht="22.5" customHeight="1">
      <c r="A52" s="253">
        <v>41906</v>
      </c>
      <c r="B52" s="254" t="s">
        <v>623</v>
      </c>
      <c r="C52" s="253">
        <v>41906</v>
      </c>
      <c r="D52" s="255" t="s">
        <v>469</v>
      </c>
      <c r="E52" s="256" t="s">
        <v>385</v>
      </c>
      <c r="F52" s="252">
        <v>2357800</v>
      </c>
      <c r="G52" s="252"/>
      <c r="H52" s="257">
        <f t="shared" si="0"/>
        <v>329957436</v>
      </c>
      <c r="I52" s="257">
        <f t="shared" si="1"/>
        <v>0</v>
      </c>
    </row>
    <row r="53" spans="1:9" s="245" customFormat="1" ht="22.5" customHeight="1">
      <c r="A53" s="253">
        <v>41907</v>
      </c>
      <c r="B53" s="254" t="s">
        <v>377</v>
      </c>
      <c r="C53" s="253">
        <v>41907</v>
      </c>
      <c r="D53" s="255" t="s">
        <v>624</v>
      </c>
      <c r="E53" s="256" t="s">
        <v>379</v>
      </c>
      <c r="F53" s="252">
        <v>6500</v>
      </c>
      <c r="G53" s="252"/>
      <c r="H53" s="257">
        <f t="shared" si="0"/>
        <v>329963936</v>
      </c>
      <c r="I53" s="257">
        <f t="shared" si="1"/>
        <v>0</v>
      </c>
    </row>
    <row r="54" spans="1:9" s="245" customFormat="1" ht="25.5">
      <c r="A54" s="253">
        <v>41907</v>
      </c>
      <c r="B54" s="254" t="s">
        <v>377</v>
      </c>
      <c r="C54" s="253">
        <v>41907</v>
      </c>
      <c r="D54" s="255" t="s">
        <v>625</v>
      </c>
      <c r="E54" s="256" t="s">
        <v>392</v>
      </c>
      <c r="F54" s="252">
        <v>31763</v>
      </c>
      <c r="G54" s="252"/>
      <c r="H54" s="257">
        <f t="shared" si="0"/>
        <v>329995699</v>
      </c>
      <c r="I54" s="257">
        <f t="shared" si="1"/>
        <v>0</v>
      </c>
    </row>
    <row r="55" spans="1:9" s="245" customFormat="1" ht="22.5" customHeight="1">
      <c r="A55" s="253">
        <v>41908</v>
      </c>
      <c r="B55" s="254" t="s">
        <v>500</v>
      </c>
      <c r="C55" s="253">
        <v>41908</v>
      </c>
      <c r="D55" s="255" t="s">
        <v>410</v>
      </c>
      <c r="E55" s="256" t="s">
        <v>369</v>
      </c>
      <c r="F55" s="252">
        <v>1440000</v>
      </c>
      <c r="G55" s="252"/>
      <c r="H55" s="257">
        <f t="shared" si="0"/>
        <v>331435699</v>
      </c>
      <c r="I55" s="257">
        <f t="shared" si="1"/>
        <v>0</v>
      </c>
    </row>
    <row r="56" spans="1:9" s="245" customFormat="1" ht="22.5" customHeight="1">
      <c r="A56" s="253">
        <v>41911</v>
      </c>
      <c r="B56" s="254" t="s">
        <v>459</v>
      </c>
      <c r="C56" s="253">
        <v>41911</v>
      </c>
      <c r="D56" s="255" t="s">
        <v>626</v>
      </c>
      <c r="E56" s="256" t="s">
        <v>369</v>
      </c>
      <c r="F56" s="252">
        <v>33636</v>
      </c>
      <c r="G56" s="252"/>
      <c r="H56" s="257">
        <f t="shared" si="0"/>
        <v>331469335</v>
      </c>
      <c r="I56" s="257">
        <f t="shared" si="1"/>
        <v>0</v>
      </c>
    </row>
    <row r="57" spans="1:9" s="245" customFormat="1" ht="22.5" customHeight="1">
      <c r="A57" s="253">
        <v>41911</v>
      </c>
      <c r="B57" s="254" t="s">
        <v>377</v>
      </c>
      <c r="C57" s="253">
        <v>41911</v>
      </c>
      <c r="D57" s="255" t="s">
        <v>378</v>
      </c>
      <c r="E57" s="256" t="s">
        <v>379</v>
      </c>
      <c r="F57" s="252">
        <v>2500</v>
      </c>
      <c r="G57" s="252"/>
      <c r="H57" s="257">
        <f t="shared" si="0"/>
        <v>331471835</v>
      </c>
      <c r="I57" s="257">
        <f t="shared" si="1"/>
        <v>0</v>
      </c>
    </row>
    <row r="58" spans="1:9" s="245" customFormat="1" ht="22.5" customHeight="1">
      <c r="A58" s="253">
        <v>41911</v>
      </c>
      <c r="B58" s="254" t="s">
        <v>377</v>
      </c>
      <c r="C58" s="253">
        <v>41911</v>
      </c>
      <c r="D58" s="255" t="s">
        <v>627</v>
      </c>
      <c r="E58" s="256" t="s">
        <v>379</v>
      </c>
      <c r="F58" s="252">
        <v>10598</v>
      </c>
      <c r="G58" s="252"/>
      <c r="H58" s="257">
        <f t="shared" si="0"/>
        <v>331482433</v>
      </c>
      <c r="I58" s="257">
        <f t="shared" si="1"/>
        <v>0</v>
      </c>
    </row>
    <row r="59" spans="1:9" s="245" customFormat="1" ht="22.5" customHeight="1">
      <c r="A59" s="253">
        <v>41912</v>
      </c>
      <c r="B59" s="254" t="s">
        <v>409</v>
      </c>
      <c r="C59" s="253">
        <v>41912</v>
      </c>
      <c r="D59" s="255" t="s">
        <v>445</v>
      </c>
      <c r="E59" s="256" t="s">
        <v>369</v>
      </c>
      <c r="F59" s="252">
        <v>467798</v>
      </c>
      <c r="G59" s="252"/>
      <c r="H59" s="257">
        <f t="shared" si="0"/>
        <v>331950231</v>
      </c>
      <c r="I59" s="257">
        <f t="shared" si="1"/>
        <v>0</v>
      </c>
    </row>
    <row r="60" spans="1:9" s="245" customFormat="1" ht="22.5" customHeight="1">
      <c r="A60" s="253">
        <v>41912</v>
      </c>
      <c r="B60" s="254" t="s">
        <v>395</v>
      </c>
      <c r="C60" s="253">
        <v>41883</v>
      </c>
      <c r="D60" s="255" t="s">
        <v>628</v>
      </c>
      <c r="E60" s="256" t="s">
        <v>385</v>
      </c>
      <c r="F60" s="252">
        <v>1400000</v>
      </c>
      <c r="G60" s="252"/>
      <c r="H60" s="257">
        <f t="shared" si="0"/>
        <v>333350231</v>
      </c>
      <c r="I60" s="257">
        <f t="shared" si="1"/>
        <v>0</v>
      </c>
    </row>
    <row r="61" spans="1:9" s="245" customFormat="1" ht="22.5" customHeight="1">
      <c r="A61" s="253">
        <v>41912</v>
      </c>
      <c r="B61" s="254" t="s">
        <v>395</v>
      </c>
      <c r="C61" s="253">
        <v>41883</v>
      </c>
      <c r="D61" s="255" t="s">
        <v>629</v>
      </c>
      <c r="E61" s="256" t="s">
        <v>385</v>
      </c>
      <c r="F61" s="252">
        <v>2000000</v>
      </c>
      <c r="G61" s="252"/>
      <c r="H61" s="257">
        <f t="shared" si="0"/>
        <v>335350231</v>
      </c>
      <c r="I61" s="257">
        <f t="shared" si="1"/>
        <v>0</v>
      </c>
    </row>
    <row r="62" spans="1:9" s="245" customFormat="1" ht="22.5" customHeight="1">
      <c r="A62" s="253">
        <v>41912</v>
      </c>
      <c r="B62" s="254" t="s">
        <v>395</v>
      </c>
      <c r="C62" s="253">
        <v>41883</v>
      </c>
      <c r="D62" s="255" t="s">
        <v>630</v>
      </c>
      <c r="E62" s="256" t="s">
        <v>385</v>
      </c>
      <c r="F62" s="252">
        <v>15000000</v>
      </c>
      <c r="G62" s="252"/>
      <c r="H62" s="257">
        <f t="shared" si="0"/>
        <v>350350231</v>
      </c>
      <c r="I62" s="257">
        <f t="shared" si="1"/>
        <v>0</v>
      </c>
    </row>
    <row r="63" spans="1:9" s="245" customFormat="1" ht="25.5">
      <c r="A63" s="253">
        <v>41912</v>
      </c>
      <c r="B63" s="254" t="s">
        <v>395</v>
      </c>
      <c r="C63" s="253">
        <v>41883</v>
      </c>
      <c r="D63" s="255" t="s">
        <v>631</v>
      </c>
      <c r="E63" s="256" t="s">
        <v>385</v>
      </c>
      <c r="F63" s="252">
        <v>8000000</v>
      </c>
      <c r="G63" s="252"/>
      <c r="H63" s="257">
        <f t="shared" si="0"/>
        <v>358350231</v>
      </c>
      <c r="I63" s="257">
        <f t="shared" si="1"/>
        <v>0</v>
      </c>
    </row>
    <row r="64" spans="1:9" s="245" customFormat="1" ht="22.5" customHeight="1">
      <c r="A64" s="253">
        <v>41912</v>
      </c>
      <c r="B64" s="254" t="s">
        <v>395</v>
      </c>
      <c r="C64" s="253">
        <v>41890</v>
      </c>
      <c r="D64" s="255" t="s">
        <v>632</v>
      </c>
      <c r="E64" s="256" t="s">
        <v>385</v>
      </c>
      <c r="F64" s="252">
        <v>2000000</v>
      </c>
      <c r="G64" s="252"/>
      <c r="H64" s="257">
        <f t="shared" si="0"/>
        <v>360350231</v>
      </c>
      <c r="I64" s="257">
        <f t="shared" si="1"/>
        <v>0</v>
      </c>
    </row>
    <row r="65" spans="1:9" s="245" customFormat="1" ht="25.5">
      <c r="A65" s="253">
        <v>41912</v>
      </c>
      <c r="B65" s="254" t="s">
        <v>395</v>
      </c>
      <c r="C65" s="253">
        <v>41890</v>
      </c>
      <c r="D65" s="255" t="s">
        <v>633</v>
      </c>
      <c r="E65" s="256" t="s">
        <v>385</v>
      </c>
      <c r="F65" s="252">
        <v>2500000</v>
      </c>
      <c r="G65" s="252"/>
      <c r="H65" s="257">
        <f t="shared" si="0"/>
        <v>362850231</v>
      </c>
      <c r="I65" s="257">
        <f t="shared" si="1"/>
        <v>0</v>
      </c>
    </row>
    <row r="66" spans="1:9" s="245" customFormat="1" ht="22.5" customHeight="1">
      <c r="A66" s="253">
        <v>41912</v>
      </c>
      <c r="B66" s="254" t="s">
        <v>395</v>
      </c>
      <c r="C66" s="253">
        <v>41890</v>
      </c>
      <c r="D66" s="255" t="s">
        <v>634</v>
      </c>
      <c r="E66" s="256" t="s">
        <v>385</v>
      </c>
      <c r="F66" s="252">
        <v>5000000</v>
      </c>
      <c r="G66" s="252"/>
      <c r="H66" s="257">
        <f t="shared" si="0"/>
        <v>367850231</v>
      </c>
      <c r="I66" s="257">
        <f t="shared" si="1"/>
        <v>0</v>
      </c>
    </row>
    <row r="67" spans="1:9" s="245" customFormat="1" ht="22.5" customHeight="1">
      <c r="A67" s="253">
        <v>41912</v>
      </c>
      <c r="B67" s="254" t="s">
        <v>395</v>
      </c>
      <c r="C67" s="253">
        <v>41890</v>
      </c>
      <c r="D67" s="255" t="s">
        <v>635</v>
      </c>
      <c r="E67" s="256" t="s">
        <v>385</v>
      </c>
      <c r="F67" s="252">
        <v>10000000</v>
      </c>
      <c r="G67" s="252"/>
      <c r="H67" s="257">
        <f t="shared" si="0"/>
        <v>377850231</v>
      </c>
      <c r="I67" s="257">
        <f t="shared" si="1"/>
        <v>0</v>
      </c>
    </row>
    <row r="68" spans="1:9" s="245" customFormat="1" ht="22.5" customHeight="1">
      <c r="A68" s="253">
        <v>41912</v>
      </c>
      <c r="B68" s="254" t="s">
        <v>395</v>
      </c>
      <c r="C68" s="253">
        <v>41890</v>
      </c>
      <c r="D68" s="255" t="s">
        <v>636</v>
      </c>
      <c r="E68" s="256" t="s">
        <v>385</v>
      </c>
      <c r="F68" s="252">
        <v>10000000</v>
      </c>
      <c r="G68" s="252"/>
      <c r="H68" s="257">
        <f t="shared" si="0"/>
        <v>387850231</v>
      </c>
      <c r="I68" s="257">
        <f t="shared" si="1"/>
        <v>0</v>
      </c>
    </row>
    <row r="69" spans="1:9" s="245" customFormat="1" ht="22.5" customHeight="1">
      <c r="A69" s="253">
        <v>41912</v>
      </c>
      <c r="B69" s="254" t="s">
        <v>395</v>
      </c>
      <c r="C69" s="253">
        <v>41890</v>
      </c>
      <c r="D69" s="255" t="s">
        <v>637</v>
      </c>
      <c r="E69" s="256" t="s">
        <v>385</v>
      </c>
      <c r="F69" s="252">
        <v>33000000</v>
      </c>
      <c r="G69" s="252"/>
      <c r="H69" s="257">
        <f t="shared" si="0"/>
        <v>420850231</v>
      </c>
      <c r="I69" s="257">
        <f t="shared" si="1"/>
        <v>0</v>
      </c>
    </row>
    <row r="70" spans="1:9" s="245" customFormat="1" ht="22.5" customHeight="1">
      <c r="A70" s="253">
        <v>41912</v>
      </c>
      <c r="B70" s="254" t="s">
        <v>395</v>
      </c>
      <c r="C70" s="253">
        <v>41890</v>
      </c>
      <c r="D70" s="255" t="s">
        <v>638</v>
      </c>
      <c r="E70" s="256" t="s">
        <v>385</v>
      </c>
      <c r="F70" s="252">
        <v>3177540</v>
      </c>
      <c r="G70" s="252"/>
      <c r="H70" s="257">
        <f t="shared" si="0"/>
        <v>424027771</v>
      </c>
      <c r="I70" s="257">
        <f t="shared" si="1"/>
        <v>0</v>
      </c>
    </row>
    <row r="71" spans="1:9" s="245" customFormat="1" ht="22.5" customHeight="1">
      <c r="A71" s="253">
        <v>41912</v>
      </c>
      <c r="B71" s="254" t="s">
        <v>395</v>
      </c>
      <c r="C71" s="253">
        <v>41893</v>
      </c>
      <c r="D71" s="255" t="s">
        <v>423</v>
      </c>
      <c r="E71" s="256" t="s">
        <v>385</v>
      </c>
      <c r="F71" s="252">
        <v>200000</v>
      </c>
      <c r="G71" s="252"/>
      <c r="H71" s="257">
        <f t="shared" si="0"/>
        <v>424227771</v>
      </c>
      <c r="I71" s="257">
        <f t="shared" si="1"/>
        <v>0</v>
      </c>
    </row>
    <row r="72" spans="1:9" s="245" customFormat="1" ht="22.5" customHeight="1">
      <c r="A72" s="253">
        <v>41912</v>
      </c>
      <c r="B72" s="254" t="s">
        <v>395</v>
      </c>
      <c r="C72" s="253">
        <v>41898</v>
      </c>
      <c r="D72" s="255" t="s">
        <v>639</v>
      </c>
      <c r="E72" s="256" t="s">
        <v>385</v>
      </c>
      <c r="F72" s="252">
        <v>2635320</v>
      </c>
      <c r="G72" s="252"/>
      <c r="H72" s="257">
        <f t="shared" si="0"/>
        <v>426863091</v>
      </c>
      <c r="I72" s="257">
        <f t="shared" si="1"/>
        <v>0</v>
      </c>
    </row>
    <row r="73" spans="1:9" s="245" customFormat="1" ht="22.5" customHeight="1">
      <c r="A73" s="253">
        <v>41912</v>
      </c>
      <c r="B73" s="254" t="s">
        <v>395</v>
      </c>
      <c r="C73" s="253">
        <v>41900</v>
      </c>
      <c r="D73" s="255" t="s">
        <v>423</v>
      </c>
      <c r="E73" s="256" t="s">
        <v>385</v>
      </c>
      <c r="F73" s="252">
        <v>1150080</v>
      </c>
      <c r="G73" s="252"/>
      <c r="H73" s="257">
        <f t="shared" si="0"/>
        <v>428013171</v>
      </c>
      <c r="I73" s="257">
        <f t="shared" si="1"/>
        <v>0</v>
      </c>
    </row>
    <row r="74" spans="1:9" s="245" customFormat="1" ht="22.5" customHeight="1">
      <c r="A74" s="253">
        <v>41912</v>
      </c>
      <c r="B74" s="254" t="s">
        <v>395</v>
      </c>
      <c r="C74" s="253">
        <v>41897</v>
      </c>
      <c r="D74" s="255" t="s">
        <v>417</v>
      </c>
      <c r="E74" s="256" t="s">
        <v>385</v>
      </c>
      <c r="F74" s="252">
        <v>4600000</v>
      </c>
      <c r="G74" s="252"/>
      <c r="H74" s="257">
        <f t="shared" si="0"/>
        <v>432613171</v>
      </c>
      <c r="I74" s="257">
        <f t="shared" si="1"/>
        <v>0</v>
      </c>
    </row>
    <row r="75" spans="1:9" s="245" customFormat="1" ht="25.5">
      <c r="A75" s="253">
        <v>41912</v>
      </c>
      <c r="B75" s="254" t="s">
        <v>395</v>
      </c>
      <c r="C75" s="253">
        <v>41890</v>
      </c>
      <c r="D75" s="255" t="s">
        <v>588</v>
      </c>
      <c r="E75" s="256" t="s">
        <v>385</v>
      </c>
      <c r="F75" s="252">
        <v>706626</v>
      </c>
      <c r="G75" s="252"/>
      <c r="H75" s="257">
        <f t="shared" si="0"/>
        <v>433319797</v>
      </c>
      <c r="I75" s="257">
        <f t="shared" si="1"/>
        <v>0</v>
      </c>
    </row>
    <row r="76" spans="1:9" s="245" customFormat="1" ht="25.5">
      <c r="A76" s="253">
        <v>41912</v>
      </c>
      <c r="B76" s="254" t="s">
        <v>395</v>
      </c>
      <c r="C76" s="253">
        <v>41899</v>
      </c>
      <c r="D76" s="255" t="s">
        <v>588</v>
      </c>
      <c r="E76" s="256" t="s">
        <v>385</v>
      </c>
      <c r="F76" s="252">
        <v>515768</v>
      </c>
      <c r="G76" s="252"/>
      <c r="H76" s="257">
        <f t="shared" si="0"/>
        <v>433835565</v>
      </c>
      <c r="I76" s="257">
        <f t="shared" si="1"/>
        <v>0</v>
      </c>
    </row>
    <row r="77" spans="1:9" s="245" customFormat="1" ht="25.5">
      <c r="A77" s="253">
        <v>41912</v>
      </c>
      <c r="B77" s="254" t="s">
        <v>395</v>
      </c>
      <c r="C77" s="253">
        <v>41907</v>
      </c>
      <c r="D77" s="255" t="s">
        <v>588</v>
      </c>
      <c r="E77" s="256" t="s">
        <v>385</v>
      </c>
      <c r="F77" s="252">
        <v>601234</v>
      </c>
      <c r="G77" s="252"/>
      <c r="H77" s="257">
        <f>ROUND(IF(H76-I76+F77-G77&gt;0,H76-I76+F77-G77,0),0)</f>
        <v>434436799</v>
      </c>
      <c r="I77" s="257">
        <f>ROUND(IF(I76-H76+G77-F77&gt;0,I76-H76+G77-F77,0),0)</f>
        <v>0</v>
      </c>
    </row>
    <row r="78" spans="1:9" s="245" customFormat="1" ht="22.5" customHeight="1">
      <c r="A78" s="253"/>
      <c r="B78" s="254"/>
      <c r="C78" s="253"/>
      <c r="D78" s="258"/>
      <c r="E78" s="256"/>
      <c r="F78" s="257"/>
      <c r="G78" s="259"/>
      <c r="H78" s="257">
        <f>ROUND(IF(H77-I77+F78-G78&gt;0,H77-I77+F78-G78,0),0)</f>
        <v>434436799</v>
      </c>
      <c r="I78" s="257">
        <f>ROUND(IF(I77-H77+G78-F78&gt;0,I77-H77+G78-F78,0),0)</f>
        <v>0</v>
      </c>
    </row>
    <row r="79" spans="1:9" s="245" customFormat="1" ht="17.25" customHeight="1">
      <c r="A79" s="253"/>
      <c r="B79" s="254"/>
      <c r="C79" s="253"/>
      <c r="D79" s="260"/>
      <c r="E79" s="254"/>
      <c r="F79" s="252"/>
      <c r="G79" s="252"/>
      <c r="H79" s="257">
        <f>ROUND(IF(H78-I78+F79-G79&gt;0,H78-I78+F79-G79,0),0)</f>
        <v>434436799</v>
      </c>
      <c r="I79" s="257">
        <f>ROUND(IF(I78-H78+G79-F79&gt;0,I78-H78+G79-F79,0),0)</f>
        <v>0</v>
      </c>
    </row>
    <row r="80" spans="1:9" s="245" customFormat="1" ht="20.25" customHeight="1">
      <c r="A80" s="253"/>
      <c r="B80" s="254"/>
      <c r="C80" s="253"/>
      <c r="D80" s="261" t="s">
        <v>748</v>
      </c>
      <c r="E80" s="254" t="s">
        <v>14</v>
      </c>
      <c r="F80" s="259">
        <f>SUM(F15:F79)</f>
        <v>122645942</v>
      </c>
      <c r="G80" s="259">
        <f>SUM(G15:G79)</f>
        <v>0</v>
      </c>
      <c r="H80" s="259" t="s">
        <v>14</v>
      </c>
      <c r="I80" s="259" t="s">
        <v>14</v>
      </c>
    </row>
    <row r="81" spans="1:9" s="245" customFormat="1" ht="17.25" customHeight="1">
      <c r="A81" s="262"/>
      <c r="B81" s="263"/>
      <c r="C81" s="262"/>
      <c r="D81" s="264" t="s">
        <v>749</v>
      </c>
      <c r="E81" s="263" t="s">
        <v>14</v>
      </c>
      <c r="F81" s="265" t="s">
        <v>14</v>
      </c>
      <c r="G81" s="265" t="s">
        <v>14</v>
      </c>
      <c r="H81" s="266">
        <f>MAX(H14+F80-G80-I14,0)</f>
        <v>434436799</v>
      </c>
      <c r="I81" s="266">
        <f>MAX(I14+G80-F80-H14,0)</f>
        <v>0</v>
      </c>
    </row>
    <row r="82" spans="1:9" s="245" customFormat="1" ht="17.25" customHeight="1">
      <c r="A82" s="248"/>
      <c r="B82" s="248"/>
      <c r="C82" s="248"/>
      <c r="E82" s="248"/>
    </row>
    <row r="83" spans="1:9" s="245" customFormat="1" ht="12.75">
      <c r="A83" s="248"/>
      <c r="B83" s="248"/>
      <c r="C83" s="267" t="s">
        <v>755</v>
      </c>
      <c r="E83" s="248"/>
    </row>
    <row r="84" spans="1:9" s="245" customFormat="1" ht="12.75">
      <c r="A84" s="248"/>
      <c r="B84" s="248"/>
      <c r="C84" s="267" t="s">
        <v>774</v>
      </c>
      <c r="E84" s="248"/>
    </row>
    <row r="85" spans="1:9" s="245" customFormat="1" ht="13.5" customHeight="1">
      <c r="A85" s="248"/>
      <c r="B85" s="248"/>
      <c r="C85" s="248"/>
      <c r="E85" s="324" t="s">
        <v>775</v>
      </c>
      <c r="F85" s="324"/>
      <c r="G85" s="324"/>
      <c r="H85" s="324"/>
      <c r="I85" s="324"/>
    </row>
    <row r="86" spans="1:9" s="245" customFormat="1" ht="12.75">
      <c r="A86" s="324" t="s">
        <v>45</v>
      </c>
      <c r="B86" s="324"/>
      <c r="C86" s="324"/>
      <c r="D86" s="324"/>
      <c r="E86" s="324" t="s">
        <v>16</v>
      </c>
      <c r="F86" s="324"/>
      <c r="G86" s="324"/>
      <c r="H86" s="324"/>
      <c r="I86" s="324"/>
    </row>
    <row r="87" spans="1:9" s="245" customFormat="1" ht="12.75">
      <c r="A87" s="324" t="s">
        <v>753</v>
      </c>
      <c r="B87" s="324"/>
      <c r="C87" s="324"/>
      <c r="D87" s="324"/>
      <c r="E87" s="324" t="s">
        <v>753</v>
      </c>
      <c r="F87" s="324"/>
      <c r="G87" s="324"/>
      <c r="H87" s="324"/>
      <c r="I87" s="324"/>
    </row>
    <row r="89" spans="1:9">
      <c r="F89" s="268"/>
      <c r="G89" s="268"/>
    </row>
  </sheetData>
  <autoFilter ref="A13:J78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87:D87"/>
    <mergeCell ref="E87:I87"/>
    <mergeCell ref="G11:G12"/>
    <mergeCell ref="H11:H12"/>
    <mergeCell ref="I11:I12"/>
    <mergeCell ref="E85:I85"/>
    <mergeCell ref="A86:D86"/>
    <mergeCell ref="E86:I86"/>
  </mergeCells>
  <printOptions horizontalCentered="1"/>
  <pageMargins left="0.37" right="0.12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indexed="24"/>
  </sheetPr>
  <dimension ref="A2:I92"/>
  <sheetViews>
    <sheetView topLeftCell="A76" workbookViewId="0">
      <selection activeCell="D766" sqref="D766"/>
    </sheetView>
  </sheetViews>
  <sheetFormatPr defaultRowHeight="15"/>
  <cols>
    <col min="1" max="1" width="10.140625" style="240" customWidth="1"/>
    <col min="2" max="2" width="7.28515625" style="240" customWidth="1"/>
    <col min="3" max="3" width="10.140625" style="240" customWidth="1"/>
    <col min="4" max="4" width="32.7109375" style="241" customWidth="1"/>
    <col min="5" max="5" width="5.7109375" style="240" customWidth="1"/>
    <col min="6" max="9" width="13.4257812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'9'!H81</f>
        <v>434436799</v>
      </c>
      <c r="I14" s="252">
        <v>0</v>
      </c>
    </row>
    <row r="15" spans="1:9" s="245" customFormat="1" ht="22.5" customHeight="1">
      <c r="A15" s="253">
        <v>41913</v>
      </c>
      <c r="B15" s="254" t="s">
        <v>367</v>
      </c>
      <c r="C15" s="253">
        <v>41913</v>
      </c>
      <c r="D15" s="255" t="s">
        <v>594</v>
      </c>
      <c r="E15" s="256" t="s">
        <v>369</v>
      </c>
      <c r="F15" s="252">
        <v>185454</v>
      </c>
      <c r="G15" s="252"/>
      <c r="H15" s="257">
        <f>ROUND(IF(H14-I14+F15-G15&gt;0,H14-I14+F15-G15,0),0)</f>
        <v>434622253</v>
      </c>
      <c r="I15" s="257">
        <f>ROUND(IF(I14-H14+G15-F15&gt;0,I14-H14+G15-F15,0),0)</f>
        <v>0</v>
      </c>
    </row>
    <row r="16" spans="1:9" s="245" customFormat="1" ht="22.5" customHeight="1">
      <c r="A16" s="253">
        <v>41913</v>
      </c>
      <c r="B16" s="254" t="s">
        <v>371</v>
      </c>
      <c r="C16" s="253">
        <v>41913</v>
      </c>
      <c r="D16" s="255" t="s">
        <v>368</v>
      </c>
      <c r="E16" s="256" t="s">
        <v>369</v>
      </c>
      <c r="F16" s="252">
        <v>781200</v>
      </c>
      <c r="G16" s="252"/>
      <c r="H16" s="257">
        <f t="shared" ref="H16:H79" si="0">ROUND(IF(H15-I15+F16-G16&gt;0,H15-I15+F16-G16,0),0)</f>
        <v>435403453</v>
      </c>
      <c r="I16" s="257">
        <f t="shared" ref="I16:I79" si="1">ROUND(IF(I15-H15+G16-F16&gt;0,I15-H15+G16-F16,0),0)</f>
        <v>0</v>
      </c>
    </row>
    <row r="17" spans="1:9" s="245" customFormat="1" ht="22.5" customHeight="1">
      <c r="A17" s="253">
        <v>41913</v>
      </c>
      <c r="B17" s="254" t="s">
        <v>371</v>
      </c>
      <c r="C17" s="253">
        <v>41913</v>
      </c>
      <c r="D17" s="255" t="s">
        <v>640</v>
      </c>
      <c r="E17" s="256" t="s">
        <v>369</v>
      </c>
      <c r="F17" s="252">
        <v>274135</v>
      </c>
      <c r="G17" s="252"/>
      <c r="H17" s="257">
        <f t="shared" si="0"/>
        <v>435677588</v>
      </c>
      <c r="I17" s="257">
        <f t="shared" si="1"/>
        <v>0</v>
      </c>
    </row>
    <row r="18" spans="1:9" s="245" customFormat="1" ht="22.5" customHeight="1">
      <c r="A18" s="253">
        <v>41913</v>
      </c>
      <c r="B18" s="254" t="s">
        <v>373</v>
      </c>
      <c r="C18" s="253">
        <v>41913</v>
      </c>
      <c r="D18" s="255" t="s">
        <v>641</v>
      </c>
      <c r="E18" s="256" t="s">
        <v>369</v>
      </c>
      <c r="F18" s="252">
        <v>215715</v>
      </c>
      <c r="G18" s="252"/>
      <c r="H18" s="257">
        <f t="shared" si="0"/>
        <v>435893303</v>
      </c>
      <c r="I18" s="257">
        <f t="shared" si="1"/>
        <v>0</v>
      </c>
    </row>
    <row r="19" spans="1:9" s="245" customFormat="1" ht="22.5" customHeight="1">
      <c r="A19" s="253">
        <v>41914</v>
      </c>
      <c r="B19" s="254" t="s">
        <v>375</v>
      </c>
      <c r="C19" s="253">
        <v>41914</v>
      </c>
      <c r="D19" s="255" t="s">
        <v>435</v>
      </c>
      <c r="E19" s="256" t="s">
        <v>369</v>
      </c>
      <c r="F19" s="252">
        <v>1290000</v>
      </c>
      <c r="G19" s="252"/>
      <c r="H19" s="257">
        <f t="shared" si="0"/>
        <v>437183303</v>
      </c>
      <c r="I19" s="257">
        <f t="shared" si="1"/>
        <v>0</v>
      </c>
    </row>
    <row r="20" spans="1:9" s="245" customFormat="1" ht="22.5" customHeight="1">
      <c r="A20" s="253">
        <v>41914</v>
      </c>
      <c r="B20" s="254" t="s">
        <v>383</v>
      </c>
      <c r="C20" s="253">
        <v>41914</v>
      </c>
      <c r="D20" s="255" t="s">
        <v>642</v>
      </c>
      <c r="E20" s="256" t="s">
        <v>385</v>
      </c>
      <c r="F20" s="252">
        <v>31866700</v>
      </c>
      <c r="G20" s="252"/>
      <c r="H20" s="257">
        <f t="shared" si="0"/>
        <v>469050003</v>
      </c>
      <c r="I20" s="257">
        <f t="shared" si="1"/>
        <v>0</v>
      </c>
    </row>
    <row r="21" spans="1:9" s="245" customFormat="1" ht="22.5" customHeight="1">
      <c r="A21" s="253">
        <v>41914</v>
      </c>
      <c r="B21" s="254" t="s">
        <v>386</v>
      </c>
      <c r="C21" s="253">
        <v>41914</v>
      </c>
      <c r="D21" s="255" t="s">
        <v>642</v>
      </c>
      <c r="E21" s="256" t="s">
        <v>385</v>
      </c>
      <c r="F21" s="252">
        <v>6293900</v>
      </c>
      <c r="G21" s="252"/>
      <c r="H21" s="257">
        <f t="shared" si="0"/>
        <v>475343903</v>
      </c>
      <c r="I21" s="257">
        <f t="shared" si="1"/>
        <v>0</v>
      </c>
    </row>
    <row r="22" spans="1:9" s="245" customFormat="1" ht="22.5" customHeight="1">
      <c r="A22" s="253">
        <v>41915</v>
      </c>
      <c r="B22" s="254" t="s">
        <v>377</v>
      </c>
      <c r="C22" s="253">
        <v>41915</v>
      </c>
      <c r="D22" s="255" t="s">
        <v>627</v>
      </c>
      <c r="E22" s="256" t="s">
        <v>379</v>
      </c>
      <c r="F22" s="252">
        <v>10623</v>
      </c>
      <c r="G22" s="252"/>
      <c r="H22" s="257">
        <f t="shared" si="0"/>
        <v>475354526</v>
      </c>
      <c r="I22" s="257">
        <f t="shared" si="1"/>
        <v>0</v>
      </c>
    </row>
    <row r="23" spans="1:9" s="245" customFormat="1" ht="22.5" customHeight="1">
      <c r="A23" s="253">
        <v>41918</v>
      </c>
      <c r="B23" s="254" t="s">
        <v>380</v>
      </c>
      <c r="C23" s="253">
        <v>41918</v>
      </c>
      <c r="D23" s="255" t="s">
        <v>643</v>
      </c>
      <c r="E23" s="256" t="s">
        <v>369</v>
      </c>
      <c r="F23" s="252">
        <v>290909</v>
      </c>
      <c r="G23" s="252"/>
      <c r="H23" s="257">
        <f t="shared" si="0"/>
        <v>475645435</v>
      </c>
      <c r="I23" s="257">
        <f t="shared" si="1"/>
        <v>0</v>
      </c>
    </row>
    <row r="24" spans="1:9" s="245" customFormat="1" ht="22.5" customHeight="1">
      <c r="A24" s="253">
        <v>41920</v>
      </c>
      <c r="B24" s="254" t="s">
        <v>382</v>
      </c>
      <c r="C24" s="253">
        <v>41920</v>
      </c>
      <c r="D24" s="255" t="s">
        <v>644</v>
      </c>
      <c r="E24" s="256" t="s">
        <v>369</v>
      </c>
      <c r="F24" s="252">
        <v>48182</v>
      </c>
      <c r="G24" s="252"/>
      <c r="H24" s="257">
        <f t="shared" si="0"/>
        <v>475693617</v>
      </c>
      <c r="I24" s="257">
        <f t="shared" si="1"/>
        <v>0</v>
      </c>
    </row>
    <row r="25" spans="1:9" s="245" customFormat="1" ht="27.75" customHeight="1">
      <c r="A25" s="253">
        <v>41920</v>
      </c>
      <c r="B25" s="254" t="s">
        <v>395</v>
      </c>
      <c r="C25" s="253">
        <v>41920</v>
      </c>
      <c r="D25" s="255" t="s">
        <v>645</v>
      </c>
      <c r="E25" s="256" t="s">
        <v>397</v>
      </c>
      <c r="F25" s="252">
        <v>100843</v>
      </c>
      <c r="G25" s="252"/>
      <c r="H25" s="257">
        <f t="shared" si="0"/>
        <v>475794460</v>
      </c>
      <c r="I25" s="257">
        <f t="shared" si="1"/>
        <v>0</v>
      </c>
    </row>
    <row r="26" spans="1:9" s="245" customFormat="1" ht="22.5" customHeight="1">
      <c r="A26" s="253">
        <v>41921</v>
      </c>
      <c r="B26" s="254" t="s">
        <v>377</v>
      </c>
      <c r="C26" s="253">
        <v>41921</v>
      </c>
      <c r="D26" s="255" t="s">
        <v>378</v>
      </c>
      <c r="E26" s="256" t="s">
        <v>379</v>
      </c>
      <c r="F26" s="252">
        <v>2645</v>
      </c>
      <c r="G26" s="252"/>
      <c r="H26" s="257">
        <f t="shared" si="0"/>
        <v>475797105</v>
      </c>
      <c r="I26" s="257">
        <f t="shared" si="1"/>
        <v>0</v>
      </c>
    </row>
    <row r="27" spans="1:9" s="245" customFormat="1" ht="22.5" customHeight="1">
      <c r="A27" s="253">
        <v>41921</v>
      </c>
      <c r="B27" s="254" t="s">
        <v>377</v>
      </c>
      <c r="C27" s="253">
        <v>41921</v>
      </c>
      <c r="D27" s="255" t="s">
        <v>378</v>
      </c>
      <c r="E27" s="256" t="s">
        <v>379</v>
      </c>
      <c r="F27" s="252">
        <v>5000</v>
      </c>
      <c r="G27" s="252"/>
      <c r="H27" s="257">
        <f t="shared" si="0"/>
        <v>475802105</v>
      </c>
      <c r="I27" s="257">
        <f t="shared" si="1"/>
        <v>0</v>
      </c>
    </row>
    <row r="28" spans="1:9" s="245" customFormat="1" ht="22.5" customHeight="1">
      <c r="A28" s="253">
        <v>41921</v>
      </c>
      <c r="B28" s="254" t="s">
        <v>377</v>
      </c>
      <c r="C28" s="253">
        <v>41921</v>
      </c>
      <c r="D28" s="255" t="s">
        <v>378</v>
      </c>
      <c r="E28" s="256" t="s">
        <v>379</v>
      </c>
      <c r="F28" s="252">
        <v>3000</v>
      </c>
      <c r="G28" s="252"/>
      <c r="H28" s="257">
        <f t="shared" si="0"/>
        <v>475805105</v>
      </c>
      <c r="I28" s="257">
        <f t="shared" si="1"/>
        <v>0</v>
      </c>
    </row>
    <row r="29" spans="1:9" s="245" customFormat="1" ht="22.5" customHeight="1">
      <c r="A29" s="253">
        <v>41921</v>
      </c>
      <c r="B29" s="254" t="s">
        <v>377</v>
      </c>
      <c r="C29" s="253">
        <v>41921</v>
      </c>
      <c r="D29" s="255" t="s">
        <v>378</v>
      </c>
      <c r="E29" s="256" t="s">
        <v>379</v>
      </c>
      <c r="F29" s="252">
        <v>2500</v>
      </c>
      <c r="G29" s="252"/>
      <c r="H29" s="257">
        <f t="shared" si="0"/>
        <v>475807605</v>
      </c>
      <c r="I29" s="257">
        <f t="shared" si="1"/>
        <v>0</v>
      </c>
    </row>
    <row r="30" spans="1:9" s="245" customFormat="1" ht="22.5" customHeight="1">
      <c r="A30" s="253">
        <v>41921</v>
      </c>
      <c r="B30" s="254" t="s">
        <v>377</v>
      </c>
      <c r="C30" s="253">
        <v>41921</v>
      </c>
      <c r="D30" s="255" t="s">
        <v>378</v>
      </c>
      <c r="E30" s="256" t="s">
        <v>379</v>
      </c>
      <c r="F30" s="252">
        <v>2500</v>
      </c>
      <c r="G30" s="252"/>
      <c r="H30" s="257">
        <f t="shared" si="0"/>
        <v>475810105</v>
      </c>
      <c r="I30" s="257">
        <f t="shared" si="1"/>
        <v>0</v>
      </c>
    </row>
    <row r="31" spans="1:9" s="245" customFormat="1" ht="22.5" customHeight="1">
      <c r="A31" s="253">
        <v>41922</v>
      </c>
      <c r="B31" s="254" t="s">
        <v>438</v>
      </c>
      <c r="C31" s="253">
        <v>41922</v>
      </c>
      <c r="D31" s="255" t="s">
        <v>390</v>
      </c>
      <c r="E31" s="256" t="s">
        <v>369</v>
      </c>
      <c r="F31" s="252">
        <v>114211</v>
      </c>
      <c r="G31" s="252"/>
      <c r="H31" s="257">
        <f t="shared" si="0"/>
        <v>475924316</v>
      </c>
      <c r="I31" s="257">
        <f t="shared" si="1"/>
        <v>0</v>
      </c>
    </row>
    <row r="32" spans="1:9" s="245" customFormat="1" ht="22.5" customHeight="1">
      <c r="A32" s="253">
        <v>41922</v>
      </c>
      <c r="B32" s="254" t="s">
        <v>442</v>
      </c>
      <c r="C32" s="253">
        <v>41922</v>
      </c>
      <c r="D32" s="255" t="s">
        <v>522</v>
      </c>
      <c r="E32" s="256" t="s">
        <v>369</v>
      </c>
      <c r="F32" s="252">
        <v>301000</v>
      </c>
      <c r="G32" s="252"/>
      <c r="H32" s="257">
        <f t="shared" si="0"/>
        <v>476225316</v>
      </c>
      <c r="I32" s="257">
        <f t="shared" si="1"/>
        <v>0</v>
      </c>
    </row>
    <row r="33" spans="1:9" s="245" customFormat="1" ht="22.5" customHeight="1">
      <c r="A33" s="253">
        <v>41923</v>
      </c>
      <c r="B33" s="254" t="s">
        <v>395</v>
      </c>
      <c r="C33" s="253">
        <v>41923</v>
      </c>
      <c r="D33" s="255" t="s">
        <v>646</v>
      </c>
      <c r="E33" s="256" t="s">
        <v>397</v>
      </c>
      <c r="F33" s="252">
        <v>18638</v>
      </c>
      <c r="G33" s="252"/>
      <c r="H33" s="257">
        <f t="shared" si="0"/>
        <v>476243954</v>
      </c>
      <c r="I33" s="257">
        <f t="shared" si="1"/>
        <v>0</v>
      </c>
    </row>
    <row r="34" spans="1:9" s="245" customFormat="1" ht="22.5" customHeight="1">
      <c r="A34" s="253">
        <v>41923</v>
      </c>
      <c r="B34" s="254" t="s">
        <v>387</v>
      </c>
      <c r="C34" s="253">
        <v>41923</v>
      </c>
      <c r="D34" s="255" t="s">
        <v>647</v>
      </c>
      <c r="E34" s="256" t="s">
        <v>385</v>
      </c>
      <c r="F34" s="252">
        <v>1360000</v>
      </c>
      <c r="G34" s="252"/>
      <c r="H34" s="257">
        <f t="shared" si="0"/>
        <v>477603954</v>
      </c>
      <c r="I34" s="257">
        <f t="shared" si="1"/>
        <v>0</v>
      </c>
    </row>
    <row r="35" spans="1:9" s="245" customFormat="1" ht="22.5" customHeight="1">
      <c r="A35" s="253">
        <v>41925</v>
      </c>
      <c r="B35" s="254" t="s">
        <v>471</v>
      </c>
      <c r="C35" s="253">
        <v>41925</v>
      </c>
      <c r="D35" s="255" t="s">
        <v>648</v>
      </c>
      <c r="E35" s="256" t="s">
        <v>369</v>
      </c>
      <c r="F35" s="252">
        <v>50909</v>
      </c>
      <c r="G35" s="252"/>
      <c r="H35" s="257">
        <f t="shared" si="0"/>
        <v>477654863</v>
      </c>
      <c r="I35" s="257">
        <f t="shared" si="1"/>
        <v>0</v>
      </c>
    </row>
    <row r="36" spans="1:9" s="245" customFormat="1" ht="22.5" customHeight="1">
      <c r="A36" s="253">
        <v>41925</v>
      </c>
      <c r="B36" s="254" t="s">
        <v>446</v>
      </c>
      <c r="C36" s="253">
        <v>41925</v>
      </c>
      <c r="D36" s="255" t="s">
        <v>445</v>
      </c>
      <c r="E36" s="256" t="s">
        <v>369</v>
      </c>
      <c r="F36" s="252">
        <v>324338</v>
      </c>
      <c r="G36" s="252"/>
      <c r="H36" s="257">
        <f t="shared" si="0"/>
        <v>477979201</v>
      </c>
      <c r="I36" s="257">
        <f t="shared" si="1"/>
        <v>0</v>
      </c>
    </row>
    <row r="37" spans="1:9" s="245" customFormat="1" ht="22.5" customHeight="1">
      <c r="A37" s="253">
        <v>41925</v>
      </c>
      <c r="B37" s="254" t="s">
        <v>377</v>
      </c>
      <c r="C37" s="253">
        <v>41925</v>
      </c>
      <c r="D37" s="255" t="s">
        <v>561</v>
      </c>
      <c r="E37" s="256" t="s">
        <v>392</v>
      </c>
      <c r="F37" s="252">
        <v>21195</v>
      </c>
      <c r="G37" s="252"/>
      <c r="H37" s="257">
        <f t="shared" si="0"/>
        <v>478000396</v>
      </c>
      <c r="I37" s="257">
        <f t="shared" si="1"/>
        <v>0</v>
      </c>
    </row>
    <row r="38" spans="1:9" s="245" customFormat="1" ht="22.5" customHeight="1">
      <c r="A38" s="253">
        <v>41925</v>
      </c>
      <c r="B38" s="254" t="s">
        <v>377</v>
      </c>
      <c r="C38" s="253">
        <v>41925</v>
      </c>
      <c r="D38" s="255" t="s">
        <v>393</v>
      </c>
      <c r="E38" s="256" t="s">
        <v>392</v>
      </c>
      <c r="F38" s="252">
        <v>58498</v>
      </c>
      <c r="G38" s="252"/>
      <c r="H38" s="257">
        <f t="shared" si="0"/>
        <v>478058894</v>
      </c>
      <c r="I38" s="257">
        <f t="shared" si="1"/>
        <v>0</v>
      </c>
    </row>
    <row r="39" spans="1:9" s="245" customFormat="1" ht="22.5" customHeight="1">
      <c r="A39" s="253">
        <v>41925</v>
      </c>
      <c r="B39" s="254" t="s">
        <v>377</v>
      </c>
      <c r="C39" s="253">
        <v>41925</v>
      </c>
      <c r="D39" s="255" t="s">
        <v>393</v>
      </c>
      <c r="E39" s="256" t="s">
        <v>392</v>
      </c>
      <c r="F39" s="252">
        <v>58498</v>
      </c>
      <c r="G39" s="252"/>
      <c r="H39" s="257">
        <f t="shared" si="0"/>
        <v>478117392</v>
      </c>
      <c r="I39" s="257">
        <f t="shared" si="1"/>
        <v>0</v>
      </c>
    </row>
    <row r="40" spans="1:9" s="245" customFormat="1" ht="22.5" customHeight="1">
      <c r="A40" s="253">
        <v>41926</v>
      </c>
      <c r="B40" s="254" t="s">
        <v>398</v>
      </c>
      <c r="C40" s="253">
        <v>41926</v>
      </c>
      <c r="D40" s="255" t="s">
        <v>649</v>
      </c>
      <c r="E40" s="256" t="s">
        <v>369</v>
      </c>
      <c r="F40" s="252">
        <v>50000</v>
      </c>
      <c r="G40" s="252"/>
      <c r="H40" s="257">
        <f t="shared" si="0"/>
        <v>478167392</v>
      </c>
      <c r="I40" s="257">
        <f t="shared" si="1"/>
        <v>0</v>
      </c>
    </row>
    <row r="41" spans="1:9" s="245" customFormat="1" ht="22.5" customHeight="1">
      <c r="A41" s="253">
        <v>41927</v>
      </c>
      <c r="B41" s="254" t="s">
        <v>401</v>
      </c>
      <c r="C41" s="253">
        <v>41927</v>
      </c>
      <c r="D41" s="255" t="s">
        <v>435</v>
      </c>
      <c r="E41" s="256" t="s">
        <v>369</v>
      </c>
      <c r="F41" s="252">
        <v>1260000</v>
      </c>
      <c r="G41" s="252"/>
      <c r="H41" s="257">
        <f t="shared" si="0"/>
        <v>479427392</v>
      </c>
      <c r="I41" s="257">
        <f t="shared" si="1"/>
        <v>0</v>
      </c>
    </row>
    <row r="42" spans="1:9" s="245" customFormat="1" ht="22.5" customHeight="1">
      <c r="A42" s="253">
        <v>41927</v>
      </c>
      <c r="B42" s="254" t="s">
        <v>474</v>
      </c>
      <c r="C42" s="253">
        <v>41927</v>
      </c>
      <c r="D42" s="255" t="s">
        <v>390</v>
      </c>
      <c r="E42" s="256" t="s">
        <v>369</v>
      </c>
      <c r="F42" s="252">
        <v>12485</v>
      </c>
      <c r="G42" s="252"/>
      <c r="H42" s="257">
        <f t="shared" si="0"/>
        <v>479439877</v>
      </c>
      <c r="I42" s="257">
        <f t="shared" si="1"/>
        <v>0</v>
      </c>
    </row>
    <row r="43" spans="1:9" s="245" customFormat="1" ht="22.5" customHeight="1">
      <c r="A43" s="253">
        <v>41928</v>
      </c>
      <c r="B43" s="254" t="s">
        <v>394</v>
      </c>
      <c r="C43" s="253">
        <v>41928</v>
      </c>
      <c r="D43" s="255" t="s">
        <v>452</v>
      </c>
      <c r="E43" s="256" t="s">
        <v>385</v>
      </c>
      <c r="F43" s="252">
        <v>1243636</v>
      </c>
      <c r="G43" s="252"/>
      <c r="H43" s="257">
        <f t="shared" si="0"/>
        <v>480683513</v>
      </c>
      <c r="I43" s="257">
        <f t="shared" si="1"/>
        <v>0</v>
      </c>
    </row>
    <row r="44" spans="1:9" s="245" customFormat="1" ht="22.5" customHeight="1">
      <c r="A44" s="253">
        <v>41929</v>
      </c>
      <c r="B44" s="254" t="s">
        <v>377</v>
      </c>
      <c r="C44" s="253">
        <v>41929</v>
      </c>
      <c r="D44" s="255" t="s">
        <v>378</v>
      </c>
      <c r="E44" s="256" t="s">
        <v>379</v>
      </c>
      <c r="F44" s="252">
        <v>3000</v>
      </c>
      <c r="G44" s="252"/>
      <c r="H44" s="257">
        <f t="shared" si="0"/>
        <v>480686513</v>
      </c>
      <c r="I44" s="257">
        <f t="shared" si="1"/>
        <v>0</v>
      </c>
    </row>
    <row r="45" spans="1:9" s="245" customFormat="1" ht="22.5" customHeight="1">
      <c r="A45" s="253">
        <v>41929</v>
      </c>
      <c r="B45" s="254" t="s">
        <v>377</v>
      </c>
      <c r="C45" s="253">
        <v>41929</v>
      </c>
      <c r="D45" s="255" t="s">
        <v>378</v>
      </c>
      <c r="E45" s="256" t="s">
        <v>379</v>
      </c>
      <c r="F45" s="252">
        <v>2000</v>
      </c>
      <c r="G45" s="252"/>
      <c r="H45" s="257">
        <f t="shared" si="0"/>
        <v>480688513</v>
      </c>
      <c r="I45" s="257">
        <f t="shared" si="1"/>
        <v>0</v>
      </c>
    </row>
    <row r="46" spans="1:9" s="245" customFormat="1" ht="22.5" customHeight="1">
      <c r="A46" s="253">
        <v>41929</v>
      </c>
      <c r="B46" s="254" t="s">
        <v>377</v>
      </c>
      <c r="C46" s="253">
        <v>41929</v>
      </c>
      <c r="D46" s="255" t="s">
        <v>378</v>
      </c>
      <c r="E46" s="256" t="s">
        <v>379</v>
      </c>
      <c r="F46" s="252">
        <v>2000</v>
      </c>
      <c r="G46" s="252"/>
      <c r="H46" s="257">
        <f t="shared" si="0"/>
        <v>480690513</v>
      </c>
      <c r="I46" s="257">
        <f t="shared" si="1"/>
        <v>0</v>
      </c>
    </row>
    <row r="47" spans="1:9" s="245" customFormat="1" ht="22.5" customHeight="1">
      <c r="A47" s="253">
        <v>41929</v>
      </c>
      <c r="B47" s="254" t="s">
        <v>377</v>
      </c>
      <c r="C47" s="253">
        <v>41929</v>
      </c>
      <c r="D47" s="255" t="s">
        <v>378</v>
      </c>
      <c r="E47" s="256" t="s">
        <v>379</v>
      </c>
      <c r="F47" s="252">
        <v>4750</v>
      </c>
      <c r="G47" s="252"/>
      <c r="H47" s="257">
        <f t="shared" si="0"/>
        <v>480695263</v>
      </c>
      <c r="I47" s="257">
        <f t="shared" si="1"/>
        <v>0</v>
      </c>
    </row>
    <row r="48" spans="1:9" s="245" customFormat="1" ht="22.5" customHeight="1">
      <c r="A48" s="253">
        <v>41929</v>
      </c>
      <c r="B48" s="254" t="s">
        <v>377</v>
      </c>
      <c r="C48" s="253">
        <v>41929</v>
      </c>
      <c r="D48" s="255" t="s">
        <v>378</v>
      </c>
      <c r="E48" s="256" t="s">
        <v>379</v>
      </c>
      <c r="F48" s="252">
        <v>2500</v>
      </c>
      <c r="G48" s="252"/>
      <c r="H48" s="257">
        <f t="shared" si="0"/>
        <v>480697763</v>
      </c>
      <c r="I48" s="257">
        <f t="shared" si="1"/>
        <v>0</v>
      </c>
    </row>
    <row r="49" spans="1:9" s="245" customFormat="1" ht="22.5" customHeight="1">
      <c r="A49" s="253">
        <v>41929</v>
      </c>
      <c r="B49" s="254" t="s">
        <v>377</v>
      </c>
      <c r="C49" s="253">
        <v>41929</v>
      </c>
      <c r="D49" s="255" t="s">
        <v>378</v>
      </c>
      <c r="E49" s="256" t="s">
        <v>379</v>
      </c>
      <c r="F49" s="252">
        <v>2500</v>
      </c>
      <c r="G49" s="252"/>
      <c r="H49" s="257">
        <f t="shared" si="0"/>
        <v>480700263</v>
      </c>
      <c r="I49" s="257">
        <f t="shared" si="1"/>
        <v>0</v>
      </c>
    </row>
    <row r="50" spans="1:9" s="245" customFormat="1" ht="27" customHeight="1">
      <c r="A50" s="253">
        <v>41929</v>
      </c>
      <c r="B50" s="254" t="s">
        <v>395</v>
      </c>
      <c r="C50" s="253">
        <v>41929</v>
      </c>
      <c r="D50" s="255" t="s">
        <v>650</v>
      </c>
      <c r="E50" s="256" t="s">
        <v>397</v>
      </c>
      <c r="F50" s="252">
        <v>79787</v>
      </c>
      <c r="G50" s="252"/>
      <c r="H50" s="257">
        <f t="shared" si="0"/>
        <v>480780050</v>
      </c>
      <c r="I50" s="257">
        <f t="shared" si="1"/>
        <v>0</v>
      </c>
    </row>
    <row r="51" spans="1:9" s="245" customFormat="1" ht="22.5" customHeight="1">
      <c r="A51" s="253">
        <v>41929</v>
      </c>
      <c r="B51" s="254" t="s">
        <v>404</v>
      </c>
      <c r="C51" s="253">
        <v>41929</v>
      </c>
      <c r="D51" s="255" t="s">
        <v>647</v>
      </c>
      <c r="E51" s="256" t="s">
        <v>385</v>
      </c>
      <c r="F51" s="252">
        <v>1360000</v>
      </c>
      <c r="G51" s="252"/>
      <c r="H51" s="257">
        <f t="shared" si="0"/>
        <v>482140050</v>
      </c>
      <c r="I51" s="257">
        <f t="shared" si="1"/>
        <v>0</v>
      </c>
    </row>
    <row r="52" spans="1:9" s="245" customFormat="1" ht="22.5" customHeight="1">
      <c r="A52" s="253">
        <v>41930</v>
      </c>
      <c r="B52" s="254" t="s">
        <v>571</v>
      </c>
      <c r="C52" s="253">
        <v>41930</v>
      </c>
      <c r="D52" s="255" t="s">
        <v>647</v>
      </c>
      <c r="E52" s="256" t="s">
        <v>385</v>
      </c>
      <c r="F52" s="252">
        <v>1360000</v>
      </c>
      <c r="G52" s="252"/>
      <c r="H52" s="257">
        <f t="shared" si="0"/>
        <v>483500050</v>
      </c>
      <c r="I52" s="257">
        <f t="shared" si="1"/>
        <v>0</v>
      </c>
    </row>
    <row r="53" spans="1:9" s="245" customFormat="1" ht="22.5" customHeight="1">
      <c r="A53" s="253">
        <v>41930</v>
      </c>
      <c r="B53" s="254" t="s">
        <v>576</v>
      </c>
      <c r="C53" s="253">
        <v>41930</v>
      </c>
      <c r="D53" s="255" t="s">
        <v>651</v>
      </c>
      <c r="E53" s="256" t="s">
        <v>385</v>
      </c>
      <c r="F53" s="252">
        <v>606000</v>
      </c>
      <c r="G53" s="252"/>
      <c r="H53" s="257">
        <f t="shared" si="0"/>
        <v>484106050</v>
      </c>
      <c r="I53" s="257">
        <f t="shared" si="1"/>
        <v>0</v>
      </c>
    </row>
    <row r="54" spans="1:9" s="245" customFormat="1" ht="22.5" customHeight="1">
      <c r="A54" s="253">
        <v>41932</v>
      </c>
      <c r="B54" s="254" t="s">
        <v>496</v>
      </c>
      <c r="C54" s="253">
        <v>41932</v>
      </c>
      <c r="D54" s="255" t="s">
        <v>390</v>
      </c>
      <c r="E54" s="256" t="s">
        <v>369</v>
      </c>
      <c r="F54" s="252">
        <v>377976</v>
      </c>
      <c r="G54" s="252"/>
      <c r="H54" s="257">
        <f t="shared" si="0"/>
        <v>484484026</v>
      </c>
      <c r="I54" s="257">
        <f t="shared" si="1"/>
        <v>0</v>
      </c>
    </row>
    <row r="55" spans="1:9" s="245" customFormat="1" ht="22.5" customHeight="1">
      <c r="A55" s="253">
        <v>41933</v>
      </c>
      <c r="B55" s="254" t="s">
        <v>395</v>
      </c>
      <c r="C55" s="253">
        <v>41933</v>
      </c>
      <c r="D55" s="255" t="s">
        <v>652</v>
      </c>
      <c r="E55" s="256" t="s">
        <v>397</v>
      </c>
      <c r="F55" s="252">
        <v>300688</v>
      </c>
      <c r="G55" s="252"/>
      <c r="H55" s="257">
        <f t="shared" si="0"/>
        <v>484784714</v>
      </c>
      <c r="I55" s="257">
        <f t="shared" si="1"/>
        <v>0</v>
      </c>
    </row>
    <row r="56" spans="1:9" s="245" customFormat="1" ht="22.5" customHeight="1">
      <c r="A56" s="253">
        <v>41935</v>
      </c>
      <c r="B56" s="254" t="s">
        <v>454</v>
      </c>
      <c r="C56" s="253">
        <v>41935</v>
      </c>
      <c r="D56" s="255" t="s">
        <v>445</v>
      </c>
      <c r="E56" s="256" t="s">
        <v>369</v>
      </c>
      <c r="F56" s="252">
        <v>200192</v>
      </c>
      <c r="G56" s="252"/>
      <c r="H56" s="257">
        <f t="shared" si="0"/>
        <v>484984906</v>
      </c>
      <c r="I56" s="257">
        <f t="shared" si="1"/>
        <v>0</v>
      </c>
    </row>
    <row r="57" spans="1:9" s="245" customFormat="1" ht="22.5" customHeight="1">
      <c r="A57" s="253">
        <v>41936</v>
      </c>
      <c r="B57" s="254" t="s">
        <v>377</v>
      </c>
      <c r="C57" s="253">
        <v>41936</v>
      </c>
      <c r="D57" s="255" t="s">
        <v>378</v>
      </c>
      <c r="E57" s="256" t="s">
        <v>379</v>
      </c>
      <c r="F57" s="252">
        <v>2000</v>
      </c>
      <c r="G57" s="252"/>
      <c r="H57" s="257">
        <f t="shared" si="0"/>
        <v>484986906</v>
      </c>
      <c r="I57" s="257">
        <f t="shared" si="1"/>
        <v>0</v>
      </c>
    </row>
    <row r="58" spans="1:9" s="245" customFormat="1" ht="22.5" customHeight="1">
      <c r="A58" s="253">
        <v>41936</v>
      </c>
      <c r="B58" s="254" t="s">
        <v>377</v>
      </c>
      <c r="C58" s="253">
        <v>41936</v>
      </c>
      <c r="D58" s="255" t="s">
        <v>378</v>
      </c>
      <c r="E58" s="256" t="s">
        <v>379</v>
      </c>
      <c r="F58" s="252">
        <v>2500</v>
      </c>
      <c r="G58" s="252"/>
      <c r="H58" s="257">
        <f t="shared" si="0"/>
        <v>484989406</v>
      </c>
      <c r="I58" s="257">
        <f t="shared" si="1"/>
        <v>0</v>
      </c>
    </row>
    <row r="59" spans="1:9" s="245" customFormat="1" ht="22.5" customHeight="1">
      <c r="A59" s="253">
        <v>41936</v>
      </c>
      <c r="B59" s="254" t="s">
        <v>377</v>
      </c>
      <c r="C59" s="253">
        <v>41936</v>
      </c>
      <c r="D59" s="255" t="s">
        <v>378</v>
      </c>
      <c r="E59" s="256" t="s">
        <v>379</v>
      </c>
      <c r="F59" s="252">
        <v>2000</v>
      </c>
      <c r="G59" s="252"/>
      <c r="H59" s="257">
        <f t="shared" si="0"/>
        <v>484991406</v>
      </c>
      <c r="I59" s="257">
        <f t="shared" si="1"/>
        <v>0</v>
      </c>
    </row>
    <row r="60" spans="1:9" s="245" customFormat="1" ht="22.5" customHeight="1">
      <c r="A60" s="253">
        <v>41936</v>
      </c>
      <c r="B60" s="254" t="s">
        <v>377</v>
      </c>
      <c r="C60" s="253">
        <v>41936</v>
      </c>
      <c r="D60" s="255" t="s">
        <v>378</v>
      </c>
      <c r="E60" s="256" t="s">
        <v>379</v>
      </c>
      <c r="F60" s="252">
        <v>2808</v>
      </c>
      <c r="G60" s="252"/>
      <c r="H60" s="257">
        <f t="shared" si="0"/>
        <v>484994214</v>
      </c>
      <c r="I60" s="257">
        <f t="shared" si="1"/>
        <v>0</v>
      </c>
    </row>
    <row r="61" spans="1:9" s="245" customFormat="1" ht="22.5" customHeight="1">
      <c r="A61" s="253">
        <v>41937</v>
      </c>
      <c r="B61" s="254" t="s">
        <v>623</v>
      </c>
      <c r="C61" s="253">
        <v>41937</v>
      </c>
      <c r="D61" s="255" t="s">
        <v>388</v>
      </c>
      <c r="E61" s="256" t="s">
        <v>385</v>
      </c>
      <c r="F61" s="252">
        <v>522000</v>
      </c>
      <c r="G61" s="252"/>
      <c r="H61" s="257">
        <f t="shared" si="0"/>
        <v>485516214</v>
      </c>
      <c r="I61" s="257">
        <f t="shared" si="1"/>
        <v>0</v>
      </c>
    </row>
    <row r="62" spans="1:9" s="245" customFormat="1" ht="22.5" customHeight="1">
      <c r="A62" s="253">
        <v>41937</v>
      </c>
      <c r="B62" s="254" t="s">
        <v>653</v>
      </c>
      <c r="C62" s="253">
        <v>41937</v>
      </c>
      <c r="D62" s="255" t="s">
        <v>654</v>
      </c>
      <c r="E62" s="256" t="s">
        <v>385</v>
      </c>
      <c r="F62" s="252">
        <v>3753000</v>
      </c>
      <c r="G62" s="252"/>
      <c r="H62" s="257">
        <f t="shared" si="0"/>
        <v>489269214</v>
      </c>
      <c r="I62" s="257">
        <f t="shared" si="1"/>
        <v>0</v>
      </c>
    </row>
    <row r="63" spans="1:9" s="245" customFormat="1" ht="22.5" customHeight="1">
      <c r="A63" s="253">
        <v>41939</v>
      </c>
      <c r="B63" s="254" t="s">
        <v>500</v>
      </c>
      <c r="C63" s="253">
        <v>41939</v>
      </c>
      <c r="D63" s="255" t="s">
        <v>655</v>
      </c>
      <c r="E63" s="256" t="s">
        <v>369</v>
      </c>
      <c r="F63" s="252">
        <v>1440000</v>
      </c>
      <c r="G63" s="252"/>
      <c r="H63" s="257">
        <f t="shared" si="0"/>
        <v>490709214</v>
      </c>
      <c r="I63" s="257">
        <f t="shared" si="1"/>
        <v>0</v>
      </c>
    </row>
    <row r="64" spans="1:9" s="245" customFormat="1" ht="22.5" customHeight="1">
      <c r="A64" s="253">
        <v>41939</v>
      </c>
      <c r="B64" s="254" t="s">
        <v>457</v>
      </c>
      <c r="C64" s="253">
        <v>41939</v>
      </c>
      <c r="D64" s="255" t="s">
        <v>656</v>
      </c>
      <c r="E64" s="256" t="s">
        <v>369</v>
      </c>
      <c r="F64" s="252">
        <v>136500</v>
      </c>
      <c r="G64" s="252"/>
      <c r="H64" s="257">
        <f t="shared" si="0"/>
        <v>490845714</v>
      </c>
      <c r="I64" s="257">
        <f t="shared" si="1"/>
        <v>0</v>
      </c>
    </row>
    <row r="65" spans="1:9" s="245" customFormat="1" ht="22.5" customHeight="1">
      <c r="A65" s="253">
        <v>41939</v>
      </c>
      <c r="B65" s="254" t="s">
        <v>377</v>
      </c>
      <c r="C65" s="253">
        <v>41939</v>
      </c>
      <c r="D65" s="255" t="s">
        <v>657</v>
      </c>
      <c r="E65" s="256" t="s">
        <v>379</v>
      </c>
      <c r="F65" s="252">
        <v>2000</v>
      </c>
      <c r="G65" s="252"/>
      <c r="H65" s="257">
        <f t="shared" si="0"/>
        <v>490847714</v>
      </c>
      <c r="I65" s="257">
        <f t="shared" si="1"/>
        <v>0</v>
      </c>
    </row>
    <row r="66" spans="1:9" s="245" customFormat="1" ht="22.5" customHeight="1">
      <c r="A66" s="253">
        <v>41939</v>
      </c>
      <c r="B66" s="254" t="s">
        <v>377</v>
      </c>
      <c r="C66" s="253">
        <v>41939</v>
      </c>
      <c r="D66" s="255" t="s">
        <v>624</v>
      </c>
      <c r="E66" s="256" t="s">
        <v>379</v>
      </c>
      <c r="F66" s="252">
        <v>4000</v>
      </c>
      <c r="G66" s="252"/>
      <c r="H66" s="257">
        <f t="shared" si="0"/>
        <v>490851714</v>
      </c>
      <c r="I66" s="257">
        <f t="shared" si="1"/>
        <v>0</v>
      </c>
    </row>
    <row r="67" spans="1:9" s="245" customFormat="1" ht="22.5" customHeight="1">
      <c r="A67" s="253">
        <v>41941</v>
      </c>
      <c r="B67" s="254" t="s">
        <v>409</v>
      </c>
      <c r="C67" s="253">
        <v>41941</v>
      </c>
      <c r="D67" s="255" t="s">
        <v>658</v>
      </c>
      <c r="E67" s="256" t="s">
        <v>369</v>
      </c>
      <c r="F67" s="252">
        <v>95700</v>
      </c>
      <c r="G67" s="252"/>
      <c r="H67" s="257">
        <f t="shared" si="0"/>
        <v>490947414</v>
      </c>
      <c r="I67" s="257">
        <f t="shared" si="1"/>
        <v>0</v>
      </c>
    </row>
    <row r="68" spans="1:9" s="245" customFormat="1" ht="22.5" customHeight="1">
      <c r="A68" s="253">
        <v>41941</v>
      </c>
      <c r="B68" s="254" t="s">
        <v>395</v>
      </c>
      <c r="C68" s="253">
        <v>41941</v>
      </c>
      <c r="D68" s="255" t="s">
        <v>659</v>
      </c>
      <c r="E68" s="256" t="s">
        <v>397</v>
      </c>
      <c r="F68" s="252">
        <v>126195</v>
      </c>
      <c r="G68" s="252"/>
      <c r="H68" s="257">
        <f t="shared" si="0"/>
        <v>491073609</v>
      </c>
      <c r="I68" s="257">
        <f t="shared" si="1"/>
        <v>0</v>
      </c>
    </row>
    <row r="69" spans="1:9" s="245" customFormat="1" ht="22.5" customHeight="1">
      <c r="A69" s="253">
        <v>41942</v>
      </c>
      <c r="B69" s="254" t="s">
        <v>411</v>
      </c>
      <c r="C69" s="253">
        <v>41942</v>
      </c>
      <c r="D69" s="255" t="s">
        <v>660</v>
      </c>
      <c r="E69" s="256" t="s">
        <v>369</v>
      </c>
      <c r="F69" s="252">
        <v>33636</v>
      </c>
      <c r="G69" s="252"/>
      <c r="H69" s="257">
        <f t="shared" si="0"/>
        <v>491107245</v>
      </c>
      <c r="I69" s="257">
        <f t="shared" si="1"/>
        <v>0</v>
      </c>
    </row>
    <row r="70" spans="1:9" s="245" customFormat="1" ht="22.5" customHeight="1">
      <c r="A70" s="253">
        <v>41943</v>
      </c>
      <c r="B70" s="254" t="s">
        <v>568</v>
      </c>
      <c r="C70" s="253">
        <v>41943</v>
      </c>
      <c r="D70" s="255" t="s">
        <v>445</v>
      </c>
      <c r="E70" s="256" t="s">
        <v>369</v>
      </c>
      <c r="F70" s="252">
        <v>97715</v>
      </c>
      <c r="G70" s="252"/>
      <c r="H70" s="257">
        <f t="shared" si="0"/>
        <v>491204960</v>
      </c>
      <c r="I70" s="257">
        <f t="shared" si="1"/>
        <v>0</v>
      </c>
    </row>
    <row r="71" spans="1:9" s="245" customFormat="1" ht="22.5" customHeight="1">
      <c r="A71" s="253">
        <v>41943</v>
      </c>
      <c r="B71" s="254" t="s">
        <v>661</v>
      </c>
      <c r="C71" s="253">
        <v>41943</v>
      </c>
      <c r="D71" s="255" t="s">
        <v>390</v>
      </c>
      <c r="E71" s="256" t="s">
        <v>369</v>
      </c>
      <c r="F71" s="252">
        <v>210631</v>
      </c>
      <c r="G71" s="252"/>
      <c r="H71" s="257">
        <f t="shared" si="0"/>
        <v>491415591</v>
      </c>
      <c r="I71" s="257">
        <f t="shared" si="1"/>
        <v>0</v>
      </c>
    </row>
    <row r="72" spans="1:9" s="245" customFormat="1" ht="22.5" customHeight="1">
      <c r="A72" s="253">
        <v>41943</v>
      </c>
      <c r="B72" s="254" t="s">
        <v>395</v>
      </c>
      <c r="C72" s="253">
        <v>41908</v>
      </c>
      <c r="D72" s="255" t="s">
        <v>662</v>
      </c>
      <c r="E72" s="256" t="s">
        <v>385</v>
      </c>
      <c r="F72" s="252">
        <v>2692340</v>
      </c>
      <c r="G72" s="252"/>
      <c r="H72" s="257">
        <f t="shared" si="0"/>
        <v>494107931</v>
      </c>
      <c r="I72" s="257">
        <f t="shared" si="1"/>
        <v>0</v>
      </c>
    </row>
    <row r="73" spans="1:9" s="245" customFormat="1" ht="22.5" customHeight="1">
      <c r="A73" s="253">
        <v>41943</v>
      </c>
      <c r="B73" s="254" t="s">
        <v>395</v>
      </c>
      <c r="C73" s="253">
        <v>41913</v>
      </c>
      <c r="D73" s="255" t="s">
        <v>663</v>
      </c>
      <c r="E73" s="256" t="s">
        <v>385</v>
      </c>
      <c r="F73" s="252">
        <v>539625</v>
      </c>
      <c r="G73" s="252"/>
      <c r="H73" s="257">
        <f t="shared" si="0"/>
        <v>494647556</v>
      </c>
      <c r="I73" s="257">
        <f t="shared" si="1"/>
        <v>0</v>
      </c>
    </row>
    <row r="74" spans="1:9" s="245" customFormat="1" ht="22.5" customHeight="1">
      <c r="A74" s="253">
        <v>41943</v>
      </c>
      <c r="B74" s="254" t="s">
        <v>395</v>
      </c>
      <c r="C74" s="253">
        <v>41918</v>
      </c>
      <c r="D74" s="255" t="s">
        <v>423</v>
      </c>
      <c r="E74" s="256" t="s">
        <v>385</v>
      </c>
      <c r="F74" s="252">
        <v>200000</v>
      </c>
      <c r="G74" s="252"/>
      <c r="H74" s="257">
        <f t="shared" si="0"/>
        <v>494847556</v>
      </c>
      <c r="I74" s="257">
        <f t="shared" si="1"/>
        <v>0</v>
      </c>
    </row>
    <row r="75" spans="1:9" s="245" customFormat="1" ht="22.5" customHeight="1">
      <c r="A75" s="253">
        <v>41943</v>
      </c>
      <c r="B75" s="254" t="s">
        <v>395</v>
      </c>
      <c r="C75" s="253">
        <v>41939</v>
      </c>
      <c r="D75" s="255" t="s">
        <v>423</v>
      </c>
      <c r="E75" s="256" t="s">
        <v>385</v>
      </c>
      <c r="F75" s="252">
        <v>200000</v>
      </c>
      <c r="G75" s="252"/>
      <c r="H75" s="257">
        <f t="shared" si="0"/>
        <v>495047556</v>
      </c>
      <c r="I75" s="257">
        <f t="shared" si="1"/>
        <v>0</v>
      </c>
    </row>
    <row r="76" spans="1:9" s="245" customFormat="1" ht="22.5" customHeight="1">
      <c r="A76" s="253">
        <v>41943</v>
      </c>
      <c r="B76" s="254" t="s">
        <v>395</v>
      </c>
      <c r="C76" s="253">
        <v>41922</v>
      </c>
      <c r="D76" s="255" t="s">
        <v>664</v>
      </c>
      <c r="E76" s="256" t="s">
        <v>385</v>
      </c>
      <c r="F76" s="252">
        <v>3158740</v>
      </c>
      <c r="G76" s="252"/>
      <c r="H76" s="257">
        <f t="shared" si="0"/>
        <v>498206296</v>
      </c>
      <c r="I76" s="257">
        <f t="shared" si="1"/>
        <v>0</v>
      </c>
    </row>
    <row r="77" spans="1:9" s="245" customFormat="1" ht="22.5" customHeight="1">
      <c r="A77" s="253">
        <v>41943</v>
      </c>
      <c r="B77" s="254" t="s">
        <v>395</v>
      </c>
      <c r="C77" s="253">
        <v>41929</v>
      </c>
      <c r="D77" s="255" t="s">
        <v>665</v>
      </c>
      <c r="E77" s="256" t="s">
        <v>385</v>
      </c>
      <c r="F77" s="252">
        <v>3026170</v>
      </c>
      <c r="G77" s="252"/>
      <c r="H77" s="257">
        <f t="shared" si="0"/>
        <v>501232466</v>
      </c>
      <c r="I77" s="257">
        <f t="shared" si="1"/>
        <v>0</v>
      </c>
    </row>
    <row r="78" spans="1:9" s="245" customFormat="1" ht="22.5" customHeight="1">
      <c r="A78" s="253">
        <v>41943</v>
      </c>
      <c r="B78" s="254" t="s">
        <v>395</v>
      </c>
      <c r="C78" s="253">
        <v>41939</v>
      </c>
      <c r="D78" s="255" t="s">
        <v>666</v>
      </c>
      <c r="E78" s="256" t="s">
        <v>385</v>
      </c>
      <c r="F78" s="252">
        <v>2879170</v>
      </c>
      <c r="G78" s="252"/>
      <c r="H78" s="257">
        <f t="shared" si="0"/>
        <v>504111636</v>
      </c>
      <c r="I78" s="257">
        <f t="shared" si="1"/>
        <v>0</v>
      </c>
    </row>
    <row r="79" spans="1:9" s="245" customFormat="1" ht="27.75" customHeight="1">
      <c r="A79" s="253">
        <v>41943</v>
      </c>
      <c r="B79" s="254" t="s">
        <v>395</v>
      </c>
      <c r="C79" s="253">
        <v>41921</v>
      </c>
      <c r="D79" s="255" t="s">
        <v>588</v>
      </c>
      <c r="E79" s="256" t="s">
        <v>385</v>
      </c>
      <c r="F79" s="252">
        <v>517104</v>
      </c>
      <c r="G79" s="252"/>
      <c r="H79" s="257">
        <f t="shared" si="0"/>
        <v>504628740</v>
      </c>
      <c r="I79" s="257">
        <f t="shared" si="1"/>
        <v>0</v>
      </c>
    </row>
    <row r="80" spans="1:9" s="245" customFormat="1" ht="27.75" customHeight="1">
      <c r="A80" s="253">
        <v>41943</v>
      </c>
      <c r="B80" s="254" t="s">
        <v>395</v>
      </c>
      <c r="C80" s="253">
        <v>41927</v>
      </c>
      <c r="D80" s="255" t="s">
        <v>588</v>
      </c>
      <c r="E80" s="256" t="s">
        <v>385</v>
      </c>
      <c r="F80" s="252">
        <v>399783</v>
      </c>
      <c r="G80" s="252"/>
      <c r="H80" s="257">
        <f>ROUND(IF(H79-I79+F80-G80&gt;0,H79-I79+F80-G80,0),0)</f>
        <v>505028523</v>
      </c>
      <c r="I80" s="257">
        <f>ROUND(IF(I79-H79+G80-F80&gt;0,I79-H79+G80-F80,0),0)</f>
        <v>0</v>
      </c>
    </row>
    <row r="81" spans="1:9" s="245" customFormat="1" ht="27.75" customHeight="1">
      <c r="A81" s="253">
        <v>41943</v>
      </c>
      <c r="B81" s="254" t="s">
        <v>395</v>
      </c>
      <c r="C81" s="253">
        <v>41927</v>
      </c>
      <c r="D81" s="255" t="s">
        <v>588</v>
      </c>
      <c r="E81" s="256" t="s">
        <v>385</v>
      </c>
      <c r="F81" s="252">
        <v>729390</v>
      </c>
      <c r="G81" s="252"/>
      <c r="H81" s="257">
        <f>ROUND(IF(H80-I80+F81-G81&gt;0,H80-I80+F81-G81,0),0)</f>
        <v>505757913</v>
      </c>
      <c r="I81" s="257">
        <f>ROUND(IF(I80-H80+G81-F81&gt;0,I80-H80+G81-F81,0),0)</f>
        <v>0</v>
      </c>
    </row>
    <row r="82" spans="1:9" s="245" customFormat="1" ht="22.5" customHeight="1">
      <c r="A82" s="253"/>
      <c r="B82" s="254"/>
      <c r="C82" s="253"/>
      <c r="D82" s="255"/>
      <c r="E82" s="256"/>
      <c r="F82" s="252"/>
      <c r="G82" s="252"/>
      <c r="H82" s="257">
        <f>ROUND(IF(H81-I81+F82-G82&gt;0,H81-I81+F82-G82,0),0)</f>
        <v>505757913</v>
      </c>
      <c r="I82" s="257">
        <f>ROUND(IF(I81-H81+G82-F82&gt;0,I81-H81+G82-F82,0),0)</f>
        <v>0</v>
      </c>
    </row>
    <row r="83" spans="1:9" s="245" customFormat="1" ht="20.25" customHeight="1">
      <c r="A83" s="253"/>
      <c r="B83" s="254"/>
      <c r="C83" s="253"/>
      <c r="D83" s="261" t="s">
        <v>748</v>
      </c>
      <c r="E83" s="254" t="s">
        <v>14</v>
      </c>
      <c r="F83" s="259">
        <f>SUM(F15:F82)</f>
        <v>71321114</v>
      </c>
      <c r="G83" s="259">
        <f>SUM(G15:G82)</f>
        <v>0</v>
      </c>
      <c r="H83" s="259" t="s">
        <v>14</v>
      </c>
      <c r="I83" s="259" t="s">
        <v>14</v>
      </c>
    </row>
    <row r="84" spans="1:9" s="245" customFormat="1" ht="17.25" customHeight="1">
      <c r="A84" s="262"/>
      <c r="B84" s="263"/>
      <c r="C84" s="262"/>
      <c r="D84" s="264" t="s">
        <v>749</v>
      </c>
      <c r="E84" s="263" t="s">
        <v>14</v>
      </c>
      <c r="F84" s="265" t="s">
        <v>14</v>
      </c>
      <c r="G84" s="265" t="s">
        <v>14</v>
      </c>
      <c r="H84" s="266">
        <f>MAX(H14+F83-G83-I14,0)</f>
        <v>505757913</v>
      </c>
      <c r="I84" s="266">
        <f>MAX(I14+G83-F83-H14,0)</f>
        <v>0</v>
      </c>
    </row>
    <row r="85" spans="1:9" s="245" customFormat="1" ht="17.25" customHeight="1">
      <c r="A85" s="248"/>
      <c r="B85" s="248"/>
      <c r="C85" s="248"/>
      <c r="E85" s="248"/>
    </row>
    <row r="86" spans="1:9" s="245" customFormat="1" ht="12.75">
      <c r="A86" s="248"/>
      <c r="B86" s="248"/>
      <c r="C86" s="267" t="s">
        <v>755</v>
      </c>
      <c r="E86" s="248"/>
    </row>
    <row r="87" spans="1:9" s="245" customFormat="1" ht="12.75">
      <c r="A87" s="248"/>
      <c r="B87" s="248"/>
      <c r="C87" s="267" t="s">
        <v>776</v>
      </c>
      <c r="E87" s="248"/>
    </row>
    <row r="88" spans="1:9" s="245" customFormat="1" ht="13.5" customHeight="1">
      <c r="A88" s="248"/>
      <c r="B88" s="248"/>
      <c r="C88" s="248"/>
      <c r="E88" s="324" t="s">
        <v>777</v>
      </c>
      <c r="F88" s="324"/>
      <c r="G88" s="324"/>
      <c r="H88" s="324"/>
      <c r="I88" s="324"/>
    </row>
    <row r="89" spans="1:9" s="245" customFormat="1" ht="12.75">
      <c r="A89" s="324" t="s">
        <v>45</v>
      </c>
      <c r="B89" s="324"/>
      <c r="C89" s="324"/>
      <c r="D89" s="324"/>
      <c r="E89" s="324" t="s">
        <v>16</v>
      </c>
      <c r="F89" s="324"/>
      <c r="G89" s="324"/>
      <c r="H89" s="324"/>
      <c r="I89" s="324"/>
    </row>
    <row r="90" spans="1:9" s="245" customFormat="1" ht="12.75">
      <c r="A90" s="324" t="s">
        <v>753</v>
      </c>
      <c r="B90" s="324"/>
      <c r="C90" s="324"/>
      <c r="D90" s="324"/>
      <c r="E90" s="324" t="s">
        <v>753</v>
      </c>
      <c r="F90" s="324"/>
      <c r="G90" s="324"/>
      <c r="H90" s="324"/>
      <c r="I90" s="324"/>
    </row>
    <row r="92" spans="1:9">
      <c r="F92" s="268"/>
      <c r="G92" s="268"/>
    </row>
  </sheetData>
  <autoFilter ref="A13:J82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90:D90"/>
    <mergeCell ref="E90:I90"/>
    <mergeCell ref="G11:G12"/>
    <mergeCell ref="H11:H12"/>
    <mergeCell ref="I11:I12"/>
    <mergeCell ref="E88:I88"/>
    <mergeCell ref="A89:D89"/>
    <mergeCell ref="E89:I89"/>
  </mergeCells>
  <printOptions horizontalCentered="1"/>
  <pageMargins left="0.5" right="0.13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indexed="24"/>
  </sheetPr>
  <dimension ref="A2:I79"/>
  <sheetViews>
    <sheetView topLeftCell="A58" workbookViewId="0">
      <selection activeCell="D766" sqref="D766"/>
    </sheetView>
  </sheetViews>
  <sheetFormatPr defaultRowHeight="15"/>
  <cols>
    <col min="1" max="1" width="9.5703125" style="240" customWidth="1"/>
    <col min="2" max="2" width="7.28515625" style="240" customWidth="1"/>
    <col min="3" max="3" width="9.7109375" style="240" customWidth="1"/>
    <col min="4" max="4" width="33" style="241" customWidth="1"/>
    <col min="5" max="5" width="6.42578125" style="240" customWidth="1"/>
    <col min="6" max="9" width="13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'10'!H84</f>
        <v>505757913</v>
      </c>
      <c r="I14" s="252">
        <v>0</v>
      </c>
    </row>
    <row r="15" spans="1:9" s="245" customFormat="1" ht="22.5" customHeight="1">
      <c r="A15" s="253">
        <v>41944</v>
      </c>
      <c r="B15" s="254" t="s">
        <v>367</v>
      </c>
      <c r="C15" s="253">
        <v>41941</v>
      </c>
      <c r="D15" s="255" t="s">
        <v>368</v>
      </c>
      <c r="E15" s="256" t="s">
        <v>369</v>
      </c>
      <c r="F15" s="252">
        <v>809200</v>
      </c>
      <c r="G15" s="252"/>
      <c r="H15" s="257">
        <f>ROUND(IF(H14-I14+F15-G15&gt;0,H14-I14+F15-G15,0),0)</f>
        <v>506567113</v>
      </c>
      <c r="I15" s="257">
        <f>ROUND(IF(I14-H14+G15-F15&gt;0,I14-H14+G15-F15,0),0)</f>
        <v>0</v>
      </c>
    </row>
    <row r="16" spans="1:9" s="245" customFormat="1" ht="22.5" customHeight="1">
      <c r="A16" s="253">
        <v>41945</v>
      </c>
      <c r="B16" s="254" t="s">
        <v>383</v>
      </c>
      <c r="C16" s="253">
        <v>41945</v>
      </c>
      <c r="D16" s="255" t="s">
        <v>452</v>
      </c>
      <c r="E16" s="256" t="s">
        <v>385</v>
      </c>
      <c r="F16" s="252">
        <v>1107273</v>
      </c>
      <c r="G16" s="252"/>
      <c r="H16" s="257">
        <f>ROUND(IF(H15-I15+F16-G16&gt;0,H15-I15+F16-G16,0),0)</f>
        <v>507674386</v>
      </c>
      <c r="I16" s="257">
        <f>ROUND(IF(I15-H15+G16-F16&gt;0,I15-H15+G16-F16,0),0)</f>
        <v>0</v>
      </c>
    </row>
    <row r="17" spans="1:9" s="245" customFormat="1" ht="22.5" customHeight="1">
      <c r="A17" s="253">
        <v>41946</v>
      </c>
      <c r="B17" s="254" t="s">
        <v>373</v>
      </c>
      <c r="C17" s="253">
        <v>41942</v>
      </c>
      <c r="D17" s="255" t="s">
        <v>667</v>
      </c>
      <c r="E17" s="256" t="s">
        <v>369</v>
      </c>
      <c r="F17" s="252">
        <v>547830</v>
      </c>
      <c r="G17" s="252"/>
      <c r="H17" s="257">
        <f>ROUND(IF(H16-I16+F17-G17&gt;0,H16-I16+F17-G17,0),0)</f>
        <v>508222216</v>
      </c>
      <c r="I17" s="257">
        <f>ROUND(IF(I16-H16+G17-F17&gt;0,I16-H16+G17-F17,0),0)</f>
        <v>0</v>
      </c>
    </row>
    <row r="18" spans="1:9" s="245" customFormat="1" ht="22.5" customHeight="1">
      <c r="A18" s="253">
        <v>41946</v>
      </c>
      <c r="B18" s="254" t="s">
        <v>375</v>
      </c>
      <c r="C18" s="253">
        <v>41943</v>
      </c>
      <c r="D18" s="255" t="s">
        <v>668</v>
      </c>
      <c r="E18" s="256" t="s">
        <v>369</v>
      </c>
      <c r="F18" s="252">
        <v>237938</v>
      </c>
      <c r="G18" s="252"/>
      <c r="H18" s="257">
        <f>ROUND(IF(H17-I17+F18-G18&gt;0,H17-I17+F18-G18,0),0)</f>
        <v>508460154</v>
      </c>
      <c r="I18" s="257">
        <f>ROUND(IF(I17-H17+G18-F18&gt;0,I17-H17+G18-F18,0),0)</f>
        <v>0</v>
      </c>
    </row>
    <row r="19" spans="1:9" s="245" customFormat="1" ht="22.5" customHeight="1">
      <c r="A19" s="253">
        <v>41946</v>
      </c>
      <c r="B19" s="254" t="s">
        <v>386</v>
      </c>
      <c r="C19" s="253">
        <v>41946</v>
      </c>
      <c r="D19" s="255" t="s">
        <v>669</v>
      </c>
      <c r="E19" s="256" t="s">
        <v>385</v>
      </c>
      <c r="F19" s="252">
        <v>1786000</v>
      </c>
      <c r="G19" s="252"/>
      <c r="H19" s="257">
        <f>ROUND(IF(H18-I18+F19-G19&gt;0,H18-I18+F19-G19,0),0)</f>
        <v>510246154</v>
      </c>
      <c r="I19" s="257">
        <f>ROUND(IF(I18-H18+G19-F19&gt;0,I18-H18+G19-F19,0),0)</f>
        <v>0</v>
      </c>
    </row>
    <row r="20" spans="1:9" s="245" customFormat="1" ht="22.5" customHeight="1">
      <c r="A20" s="253">
        <v>41949</v>
      </c>
      <c r="B20" s="254" t="s">
        <v>382</v>
      </c>
      <c r="C20" s="253">
        <v>41949</v>
      </c>
      <c r="D20" s="255" t="s">
        <v>670</v>
      </c>
      <c r="E20" s="256" t="s">
        <v>369</v>
      </c>
      <c r="F20" s="252">
        <v>199800</v>
      </c>
      <c r="G20" s="252"/>
      <c r="H20" s="257">
        <f t="shared" ref="H20:H66" si="0">ROUND(IF(H19-I19+F20-G20&gt;0,H19-I19+F20-G20,0),0)</f>
        <v>510445954</v>
      </c>
      <c r="I20" s="257">
        <f t="shared" ref="I20:I66" si="1">ROUND(IF(I19-H19+G20-F20&gt;0,I19-H19+G20-F20,0),0)</f>
        <v>0</v>
      </c>
    </row>
    <row r="21" spans="1:9" s="245" customFormat="1" ht="22.5" customHeight="1">
      <c r="A21" s="253">
        <v>41949</v>
      </c>
      <c r="B21" s="254" t="s">
        <v>377</v>
      </c>
      <c r="C21" s="253">
        <v>41949</v>
      </c>
      <c r="D21" s="255" t="s">
        <v>476</v>
      </c>
      <c r="E21" s="256" t="s">
        <v>379</v>
      </c>
      <c r="F21" s="252">
        <v>2500</v>
      </c>
      <c r="G21" s="252"/>
      <c r="H21" s="257">
        <f t="shared" si="0"/>
        <v>510448454</v>
      </c>
      <c r="I21" s="257">
        <f t="shared" si="1"/>
        <v>0</v>
      </c>
    </row>
    <row r="22" spans="1:9" s="245" customFormat="1" ht="22.5" customHeight="1">
      <c r="A22" s="253">
        <v>41949</v>
      </c>
      <c r="B22" s="254" t="s">
        <v>377</v>
      </c>
      <c r="C22" s="253">
        <v>41949</v>
      </c>
      <c r="D22" s="255" t="s">
        <v>671</v>
      </c>
      <c r="E22" s="256" t="s">
        <v>379</v>
      </c>
      <c r="F22" s="252">
        <v>2500</v>
      </c>
      <c r="G22" s="252"/>
      <c r="H22" s="257">
        <f t="shared" si="0"/>
        <v>510450954</v>
      </c>
      <c r="I22" s="257">
        <f t="shared" si="1"/>
        <v>0</v>
      </c>
    </row>
    <row r="23" spans="1:9" s="245" customFormat="1" ht="22.5" customHeight="1">
      <c r="A23" s="253">
        <v>41949</v>
      </c>
      <c r="B23" s="254" t="s">
        <v>377</v>
      </c>
      <c r="C23" s="253">
        <v>41949</v>
      </c>
      <c r="D23" s="255" t="s">
        <v>671</v>
      </c>
      <c r="E23" s="256" t="s">
        <v>379</v>
      </c>
      <c r="F23" s="252">
        <v>2500</v>
      </c>
      <c r="G23" s="252"/>
      <c r="H23" s="257">
        <f t="shared" si="0"/>
        <v>510453454</v>
      </c>
      <c r="I23" s="257">
        <f t="shared" si="1"/>
        <v>0</v>
      </c>
    </row>
    <row r="24" spans="1:9" s="245" customFormat="1" ht="22.5" customHeight="1">
      <c r="A24" s="253">
        <v>41950</v>
      </c>
      <c r="B24" s="254" t="s">
        <v>438</v>
      </c>
      <c r="C24" s="253">
        <v>41950</v>
      </c>
      <c r="D24" s="255" t="s">
        <v>390</v>
      </c>
      <c r="E24" s="256" t="s">
        <v>369</v>
      </c>
      <c r="F24" s="252">
        <v>335758</v>
      </c>
      <c r="G24" s="252"/>
      <c r="H24" s="257">
        <f t="shared" si="0"/>
        <v>510789212</v>
      </c>
      <c r="I24" s="257">
        <f t="shared" si="1"/>
        <v>0</v>
      </c>
    </row>
    <row r="25" spans="1:9" s="245" customFormat="1" ht="22.5" customHeight="1">
      <c r="A25" s="253">
        <v>41950</v>
      </c>
      <c r="B25" s="254" t="s">
        <v>442</v>
      </c>
      <c r="C25" s="253">
        <v>41950</v>
      </c>
      <c r="D25" s="255" t="s">
        <v>445</v>
      </c>
      <c r="E25" s="256" t="s">
        <v>369</v>
      </c>
      <c r="F25" s="252">
        <v>178347</v>
      </c>
      <c r="G25" s="252"/>
      <c r="H25" s="257">
        <f t="shared" si="0"/>
        <v>510967559</v>
      </c>
      <c r="I25" s="257">
        <f t="shared" si="1"/>
        <v>0</v>
      </c>
    </row>
    <row r="26" spans="1:9" s="245" customFormat="1" ht="22.5" customHeight="1">
      <c r="A26" s="253">
        <v>41953</v>
      </c>
      <c r="B26" s="254" t="s">
        <v>444</v>
      </c>
      <c r="C26" s="253">
        <v>41953</v>
      </c>
      <c r="D26" s="255" t="s">
        <v>672</v>
      </c>
      <c r="E26" s="256" t="s">
        <v>369</v>
      </c>
      <c r="F26" s="252">
        <v>3662</v>
      </c>
      <c r="G26" s="252"/>
      <c r="H26" s="257">
        <f t="shared" si="0"/>
        <v>510971221</v>
      </c>
      <c r="I26" s="257">
        <f t="shared" si="1"/>
        <v>0</v>
      </c>
    </row>
    <row r="27" spans="1:9" s="245" customFormat="1" ht="22.5" customHeight="1">
      <c r="A27" s="253">
        <v>41954</v>
      </c>
      <c r="B27" s="254" t="s">
        <v>387</v>
      </c>
      <c r="C27" s="253">
        <v>41954</v>
      </c>
      <c r="D27" s="255" t="s">
        <v>669</v>
      </c>
      <c r="E27" s="256" t="s">
        <v>385</v>
      </c>
      <c r="F27" s="252">
        <v>532000</v>
      </c>
      <c r="G27" s="252"/>
      <c r="H27" s="257">
        <f t="shared" si="0"/>
        <v>511503221</v>
      </c>
      <c r="I27" s="257">
        <f t="shared" si="1"/>
        <v>0</v>
      </c>
    </row>
    <row r="28" spans="1:9" s="245" customFormat="1" ht="22.5" customHeight="1">
      <c r="A28" s="253">
        <v>41955</v>
      </c>
      <c r="B28" s="254" t="s">
        <v>446</v>
      </c>
      <c r="C28" s="253">
        <v>41955</v>
      </c>
      <c r="D28" s="255" t="s">
        <v>673</v>
      </c>
      <c r="E28" s="256" t="s">
        <v>369</v>
      </c>
      <c r="F28" s="252">
        <v>577186</v>
      </c>
      <c r="G28" s="252"/>
      <c r="H28" s="257">
        <f t="shared" si="0"/>
        <v>512080407</v>
      </c>
      <c r="I28" s="257">
        <f t="shared" si="1"/>
        <v>0</v>
      </c>
    </row>
    <row r="29" spans="1:9" s="245" customFormat="1" ht="22.5" customHeight="1">
      <c r="A29" s="253">
        <v>41956</v>
      </c>
      <c r="B29" s="254" t="s">
        <v>377</v>
      </c>
      <c r="C29" s="253">
        <v>41956</v>
      </c>
      <c r="D29" s="255" t="s">
        <v>674</v>
      </c>
      <c r="E29" s="256" t="s">
        <v>392</v>
      </c>
      <c r="F29" s="252">
        <v>10670</v>
      </c>
      <c r="G29" s="252"/>
      <c r="H29" s="257">
        <f t="shared" si="0"/>
        <v>512091077</v>
      </c>
      <c r="I29" s="257">
        <f t="shared" si="1"/>
        <v>0</v>
      </c>
    </row>
    <row r="30" spans="1:9" s="245" customFormat="1" ht="22.5" customHeight="1">
      <c r="A30" s="253">
        <v>41957</v>
      </c>
      <c r="B30" s="254" t="s">
        <v>448</v>
      </c>
      <c r="C30" s="253">
        <v>41957</v>
      </c>
      <c r="D30" s="255" t="s">
        <v>675</v>
      </c>
      <c r="E30" s="256" t="s">
        <v>369</v>
      </c>
      <c r="F30" s="252">
        <v>726364</v>
      </c>
      <c r="G30" s="252"/>
      <c r="H30" s="257">
        <f t="shared" si="0"/>
        <v>512817441</v>
      </c>
      <c r="I30" s="257">
        <f t="shared" si="1"/>
        <v>0</v>
      </c>
    </row>
    <row r="31" spans="1:9" s="245" customFormat="1" ht="22.5" customHeight="1">
      <c r="A31" s="253">
        <v>41958</v>
      </c>
      <c r="B31" s="254" t="s">
        <v>450</v>
      </c>
      <c r="C31" s="253">
        <v>41958</v>
      </c>
      <c r="D31" s="255" t="s">
        <v>445</v>
      </c>
      <c r="E31" s="256" t="s">
        <v>369</v>
      </c>
      <c r="F31" s="252">
        <v>203623</v>
      </c>
      <c r="G31" s="252"/>
      <c r="H31" s="257">
        <f t="shared" si="0"/>
        <v>513021064</v>
      </c>
      <c r="I31" s="257">
        <f t="shared" si="1"/>
        <v>0</v>
      </c>
    </row>
    <row r="32" spans="1:9" s="245" customFormat="1" ht="22.5" customHeight="1">
      <c r="A32" s="253">
        <v>41960</v>
      </c>
      <c r="B32" s="254" t="s">
        <v>496</v>
      </c>
      <c r="C32" s="253">
        <v>41960</v>
      </c>
      <c r="D32" s="255" t="s">
        <v>676</v>
      </c>
      <c r="E32" s="256" t="s">
        <v>369</v>
      </c>
      <c r="F32" s="252">
        <v>339702</v>
      </c>
      <c r="G32" s="252"/>
      <c r="H32" s="257">
        <f t="shared" si="0"/>
        <v>513360766</v>
      </c>
      <c r="I32" s="257">
        <f t="shared" si="1"/>
        <v>0</v>
      </c>
    </row>
    <row r="33" spans="1:9" s="245" customFormat="1" ht="22.5" customHeight="1">
      <c r="A33" s="253">
        <v>41960</v>
      </c>
      <c r="B33" s="254" t="s">
        <v>377</v>
      </c>
      <c r="C33" s="253">
        <v>41960</v>
      </c>
      <c r="D33" s="255" t="s">
        <v>674</v>
      </c>
      <c r="E33" s="256" t="s">
        <v>379</v>
      </c>
      <c r="F33" s="252">
        <v>21360</v>
      </c>
      <c r="G33" s="252"/>
      <c r="H33" s="257">
        <f t="shared" si="0"/>
        <v>513382126</v>
      </c>
      <c r="I33" s="257">
        <f t="shared" si="1"/>
        <v>0</v>
      </c>
    </row>
    <row r="34" spans="1:9" s="245" customFormat="1" ht="22.5" customHeight="1">
      <c r="A34" s="253">
        <v>41960</v>
      </c>
      <c r="B34" s="254" t="s">
        <v>377</v>
      </c>
      <c r="C34" s="253">
        <v>41960</v>
      </c>
      <c r="D34" s="255" t="s">
        <v>677</v>
      </c>
      <c r="E34" s="256" t="s">
        <v>379</v>
      </c>
      <c r="F34" s="252">
        <v>21360</v>
      </c>
      <c r="G34" s="252"/>
      <c r="H34" s="257">
        <f t="shared" si="0"/>
        <v>513403486</v>
      </c>
      <c r="I34" s="257">
        <f t="shared" si="1"/>
        <v>0</v>
      </c>
    </row>
    <row r="35" spans="1:9" s="245" customFormat="1" ht="25.5">
      <c r="A35" s="253">
        <v>41960</v>
      </c>
      <c r="B35" s="254" t="s">
        <v>394</v>
      </c>
      <c r="C35" s="253">
        <v>41960</v>
      </c>
      <c r="D35" s="255" t="s">
        <v>678</v>
      </c>
      <c r="E35" s="256" t="s">
        <v>385</v>
      </c>
      <c r="F35" s="252">
        <v>1134600</v>
      </c>
      <c r="G35" s="252"/>
      <c r="H35" s="257">
        <f t="shared" si="0"/>
        <v>514538086</v>
      </c>
      <c r="I35" s="257">
        <f t="shared" si="1"/>
        <v>0</v>
      </c>
    </row>
    <row r="36" spans="1:9" s="245" customFormat="1" ht="22.5" customHeight="1">
      <c r="A36" s="253">
        <v>41961</v>
      </c>
      <c r="B36" s="254" t="s">
        <v>395</v>
      </c>
      <c r="C36" s="253">
        <v>41961</v>
      </c>
      <c r="D36" s="255" t="s">
        <v>679</v>
      </c>
      <c r="E36" s="256" t="s">
        <v>397</v>
      </c>
      <c r="F36" s="252">
        <v>58726</v>
      </c>
      <c r="G36" s="252"/>
      <c r="H36" s="257">
        <f t="shared" si="0"/>
        <v>514596812</v>
      </c>
      <c r="I36" s="257">
        <f t="shared" si="1"/>
        <v>0</v>
      </c>
    </row>
    <row r="37" spans="1:9" s="245" customFormat="1" ht="22.5" customHeight="1">
      <c r="A37" s="253">
        <v>41963</v>
      </c>
      <c r="B37" s="254" t="s">
        <v>500</v>
      </c>
      <c r="C37" s="253">
        <v>41963</v>
      </c>
      <c r="D37" s="255" t="s">
        <v>680</v>
      </c>
      <c r="E37" s="256" t="s">
        <v>369</v>
      </c>
      <c r="F37" s="252">
        <v>7382</v>
      </c>
      <c r="G37" s="252"/>
      <c r="H37" s="257">
        <f t="shared" si="0"/>
        <v>514604194</v>
      </c>
      <c r="I37" s="257">
        <f t="shared" si="1"/>
        <v>0</v>
      </c>
    </row>
    <row r="38" spans="1:9" s="245" customFormat="1" ht="22.5" customHeight="1">
      <c r="A38" s="253">
        <v>41963</v>
      </c>
      <c r="B38" s="254" t="s">
        <v>457</v>
      </c>
      <c r="C38" s="253">
        <v>41963</v>
      </c>
      <c r="D38" s="255" t="s">
        <v>390</v>
      </c>
      <c r="E38" s="256" t="s">
        <v>369</v>
      </c>
      <c r="F38" s="252">
        <v>285870</v>
      </c>
      <c r="G38" s="252"/>
      <c r="H38" s="257">
        <f t="shared" si="0"/>
        <v>514890064</v>
      </c>
      <c r="I38" s="257">
        <f t="shared" si="1"/>
        <v>0</v>
      </c>
    </row>
    <row r="39" spans="1:9" s="245" customFormat="1" ht="22.5" customHeight="1">
      <c r="A39" s="253">
        <v>41963</v>
      </c>
      <c r="B39" s="254" t="s">
        <v>377</v>
      </c>
      <c r="C39" s="253">
        <v>41963</v>
      </c>
      <c r="D39" s="255" t="s">
        <v>476</v>
      </c>
      <c r="E39" s="256" t="s">
        <v>379</v>
      </c>
      <c r="F39" s="252">
        <v>2500</v>
      </c>
      <c r="G39" s="252"/>
      <c r="H39" s="257">
        <f t="shared" si="0"/>
        <v>514892564</v>
      </c>
      <c r="I39" s="257">
        <f t="shared" si="1"/>
        <v>0</v>
      </c>
    </row>
    <row r="40" spans="1:9" s="245" customFormat="1" ht="22.5" customHeight="1">
      <c r="A40" s="253">
        <v>41963</v>
      </c>
      <c r="B40" s="254" t="s">
        <v>377</v>
      </c>
      <c r="C40" s="253">
        <v>41963</v>
      </c>
      <c r="D40" s="255" t="s">
        <v>476</v>
      </c>
      <c r="E40" s="256" t="s">
        <v>379</v>
      </c>
      <c r="F40" s="252">
        <v>2000</v>
      </c>
      <c r="G40" s="252"/>
      <c r="H40" s="257">
        <f t="shared" si="0"/>
        <v>514894564</v>
      </c>
      <c r="I40" s="257">
        <f t="shared" si="1"/>
        <v>0</v>
      </c>
    </row>
    <row r="41" spans="1:9" s="245" customFormat="1" ht="22.5" customHeight="1">
      <c r="A41" s="253">
        <v>41963</v>
      </c>
      <c r="B41" s="254" t="s">
        <v>377</v>
      </c>
      <c r="C41" s="253">
        <v>41963</v>
      </c>
      <c r="D41" s="255" t="s">
        <v>476</v>
      </c>
      <c r="E41" s="256" t="s">
        <v>379</v>
      </c>
      <c r="F41" s="252">
        <v>2500</v>
      </c>
      <c r="G41" s="252"/>
      <c r="H41" s="257">
        <f t="shared" si="0"/>
        <v>514897064</v>
      </c>
      <c r="I41" s="257">
        <f t="shared" si="1"/>
        <v>0</v>
      </c>
    </row>
    <row r="42" spans="1:9" s="245" customFormat="1" ht="22.5" customHeight="1">
      <c r="A42" s="253">
        <v>41963</v>
      </c>
      <c r="B42" s="254" t="s">
        <v>377</v>
      </c>
      <c r="C42" s="253">
        <v>41963</v>
      </c>
      <c r="D42" s="255" t="s">
        <v>476</v>
      </c>
      <c r="E42" s="256" t="s">
        <v>379</v>
      </c>
      <c r="F42" s="252">
        <v>2000</v>
      </c>
      <c r="G42" s="252"/>
      <c r="H42" s="257">
        <f t="shared" si="0"/>
        <v>514899064</v>
      </c>
      <c r="I42" s="257">
        <f t="shared" si="1"/>
        <v>0</v>
      </c>
    </row>
    <row r="43" spans="1:9" s="245" customFormat="1" ht="22.5" customHeight="1">
      <c r="A43" s="253">
        <v>41963</v>
      </c>
      <c r="B43" s="254" t="s">
        <v>377</v>
      </c>
      <c r="C43" s="253">
        <v>41963</v>
      </c>
      <c r="D43" s="255" t="s">
        <v>476</v>
      </c>
      <c r="E43" s="256" t="s">
        <v>379</v>
      </c>
      <c r="F43" s="252">
        <v>3000</v>
      </c>
      <c r="G43" s="252"/>
      <c r="H43" s="257">
        <f t="shared" si="0"/>
        <v>514902064</v>
      </c>
      <c r="I43" s="257">
        <f t="shared" si="1"/>
        <v>0</v>
      </c>
    </row>
    <row r="44" spans="1:9" s="245" customFormat="1" ht="22.5" customHeight="1">
      <c r="A44" s="253">
        <v>41963</v>
      </c>
      <c r="B44" s="254" t="s">
        <v>571</v>
      </c>
      <c r="C44" s="253">
        <v>41963</v>
      </c>
      <c r="D44" s="255" t="s">
        <v>619</v>
      </c>
      <c r="E44" s="256" t="s">
        <v>385</v>
      </c>
      <c r="F44" s="252">
        <v>3500000</v>
      </c>
      <c r="G44" s="252"/>
      <c r="H44" s="257">
        <f t="shared" si="0"/>
        <v>518402064</v>
      </c>
      <c r="I44" s="257">
        <f t="shared" si="1"/>
        <v>0</v>
      </c>
    </row>
    <row r="45" spans="1:9" s="245" customFormat="1" ht="22.5" customHeight="1">
      <c r="A45" s="253">
        <v>41963</v>
      </c>
      <c r="B45" s="254" t="s">
        <v>395</v>
      </c>
      <c r="C45" s="253">
        <v>41963</v>
      </c>
      <c r="D45" s="255" t="s">
        <v>681</v>
      </c>
      <c r="E45" s="256" t="s">
        <v>682</v>
      </c>
      <c r="F45" s="252">
        <v>9348240</v>
      </c>
      <c r="G45" s="252"/>
      <c r="H45" s="257">
        <f t="shared" si="0"/>
        <v>527750304</v>
      </c>
      <c r="I45" s="257">
        <f t="shared" si="1"/>
        <v>0</v>
      </c>
    </row>
    <row r="46" spans="1:9" s="245" customFormat="1" ht="22.5" customHeight="1">
      <c r="A46" s="253">
        <v>41964</v>
      </c>
      <c r="B46" s="254" t="s">
        <v>458</v>
      </c>
      <c r="C46" s="253">
        <v>41964</v>
      </c>
      <c r="D46" s="255" t="s">
        <v>683</v>
      </c>
      <c r="E46" s="256" t="s">
        <v>369</v>
      </c>
      <c r="F46" s="252">
        <v>75455</v>
      </c>
      <c r="G46" s="252"/>
      <c r="H46" s="257">
        <f t="shared" si="0"/>
        <v>527825759</v>
      </c>
      <c r="I46" s="257">
        <f t="shared" si="1"/>
        <v>0</v>
      </c>
    </row>
    <row r="47" spans="1:9" s="245" customFormat="1" ht="22.5" customHeight="1">
      <c r="A47" s="253">
        <v>41964</v>
      </c>
      <c r="B47" s="254" t="s">
        <v>459</v>
      </c>
      <c r="C47" s="253">
        <v>41964</v>
      </c>
      <c r="D47" s="255" t="s">
        <v>684</v>
      </c>
      <c r="E47" s="256" t="s">
        <v>369</v>
      </c>
      <c r="F47" s="252">
        <v>28930</v>
      </c>
      <c r="G47" s="252"/>
      <c r="H47" s="257">
        <f t="shared" si="0"/>
        <v>527854689</v>
      </c>
      <c r="I47" s="257">
        <f t="shared" si="1"/>
        <v>0</v>
      </c>
    </row>
    <row r="48" spans="1:9" s="245" customFormat="1" ht="22.5" customHeight="1">
      <c r="A48" s="253">
        <v>41964</v>
      </c>
      <c r="B48" s="254" t="s">
        <v>409</v>
      </c>
      <c r="C48" s="253">
        <v>41964</v>
      </c>
      <c r="D48" s="255" t="s">
        <v>685</v>
      </c>
      <c r="E48" s="256" t="s">
        <v>369</v>
      </c>
      <c r="F48" s="252">
        <v>208146</v>
      </c>
      <c r="G48" s="252"/>
      <c r="H48" s="257">
        <f t="shared" si="0"/>
        <v>528062835</v>
      </c>
      <c r="I48" s="257">
        <f t="shared" si="1"/>
        <v>0</v>
      </c>
    </row>
    <row r="49" spans="1:9" s="245" customFormat="1" ht="22.5" customHeight="1">
      <c r="A49" s="253">
        <v>41964</v>
      </c>
      <c r="B49" s="254" t="s">
        <v>576</v>
      </c>
      <c r="C49" s="253">
        <v>41964</v>
      </c>
      <c r="D49" s="255" t="s">
        <v>452</v>
      </c>
      <c r="E49" s="256" t="s">
        <v>385</v>
      </c>
      <c r="F49" s="252">
        <v>1107273</v>
      </c>
      <c r="G49" s="252"/>
      <c r="H49" s="257">
        <f t="shared" si="0"/>
        <v>529170108</v>
      </c>
      <c r="I49" s="257">
        <f t="shared" si="1"/>
        <v>0</v>
      </c>
    </row>
    <row r="50" spans="1:9" s="245" customFormat="1" ht="22.5" customHeight="1">
      <c r="A50" s="253">
        <v>41965</v>
      </c>
      <c r="B50" s="254" t="s">
        <v>412</v>
      </c>
      <c r="C50" s="253">
        <v>41965</v>
      </c>
      <c r="D50" s="255" t="s">
        <v>445</v>
      </c>
      <c r="E50" s="256" t="s">
        <v>369</v>
      </c>
      <c r="F50" s="252">
        <v>164787</v>
      </c>
      <c r="G50" s="252"/>
      <c r="H50" s="257">
        <f t="shared" si="0"/>
        <v>529334895</v>
      </c>
      <c r="I50" s="257">
        <f t="shared" si="1"/>
        <v>0</v>
      </c>
    </row>
    <row r="51" spans="1:9" s="245" customFormat="1" ht="22.5" customHeight="1">
      <c r="A51" s="253">
        <v>41967</v>
      </c>
      <c r="B51" s="254" t="s">
        <v>395</v>
      </c>
      <c r="C51" s="253">
        <v>41967</v>
      </c>
      <c r="D51" s="255" t="s">
        <v>686</v>
      </c>
      <c r="E51" s="256" t="s">
        <v>462</v>
      </c>
      <c r="F51" s="252"/>
      <c r="G51" s="252">
        <v>505757913</v>
      </c>
      <c r="H51" s="257">
        <f t="shared" si="0"/>
        <v>23576982</v>
      </c>
      <c r="I51" s="257">
        <f t="shared" si="1"/>
        <v>0</v>
      </c>
    </row>
    <row r="52" spans="1:9" s="245" customFormat="1" ht="22.5" customHeight="1">
      <c r="A52" s="253">
        <v>41967</v>
      </c>
      <c r="B52" s="254" t="s">
        <v>623</v>
      </c>
      <c r="C52" s="253">
        <v>41967</v>
      </c>
      <c r="D52" s="255" t="s">
        <v>687</v>
      </c>
      <c r="E52" s="256" t="s">
        <v>385</v>
      </c>
      <c r="F52" s="252">
        <v>681750</v>
      </c>
      <c r="G52" s="252"/>
      <c r="H52" s="257">
        <f t="shared" si="0"/>
        <v>24258732</v>
      </c>
      <c r="I52" s="257">
        <f t="shared" si="1"/>
        <v>0</v>
      </c>
    </row>
    <row r="53" spans="1:9" s="245" customFormat="1" ht="22.5" customHeight="1">
      <c r="A53" s="253">
        <v>41967</v>
      </c>
      <c r="B53" s="254" t="s">
        <v>653</v>
      </c>
      <c r="C53" s="253">
        <v>41967</v>
      </c>
      <c r="D53" s="255" t="s">
        <v>647</v>
      </c>
      <c r="E53" s="256" t="s">
        <v>385</v>
      </c>
      <c r="F53" s="252">
        <v>4250000</v>
      </c>
      <c r="G53" s="252"/>
      <c r="H53" s="257">
        <f t="shared" si="0"/>
        <v>28508732</v>
      </c>
      <c r="I53" s="257">
        <f t="shared" si="1"/>
        <v>0</v>
      </c>
    </row>
    <row r="54" spans="1:9" s="245" customFormat="1" ht="22.5" customHeight="1">
      <c r="A54" s="253">
        <v>41970</v>
      </c>
      <c r="B54" s="254" t="s">
        <v>568</v>
      </c>
      <c r="C54" s="253">
        <v>41970</v>
      </c>
      <c r="D54" s="255" t="s">
        <v>688</v>
      </c>
      <c r="E54" s="256" t="s">
        <v>369</v>
      </c>
      <c r="F54" s="252">
        <v>1440000</v>
      </c>
      <c r="G54" s="252"/>
      <c r="H54" s="257">
        <f t="shared" si="0"/>
        <v>29948732</v>
      </c>
      <c r="I54" s="257">
        <f t="shared" si="1"/>
        <v>0</v>
      </c>
    </row>
    <row r="55" spans="1:9" s="245" customFormat="1" ht="22.5" customHeight="1">
      <c r="A55" s="253">
        <v>41971</v>
      </c>
      <c r="B55" s="254" t="s">
        <v>503</v>
      </c>
      <c r="C55" s="253">
        <v>41971</v>
      </c>
      <c r="D55" s="255" t="s">
        <v>390</v>
      </c>
      <c r="E55" s="256" t="s">
        <v>369</v>
      </c>
      <c r="F55" s="252">
        <v>170591</v>
      </c>
      <c r="G55" s="252"/>
      <c r="H55" s="257">
        <f t="shared" si="0"/>
        <v>30119323</v>
      </c>
      <c r="I55" s="257">
        <f t="shared" si="1"/>
        <v>0</v>
      </c>
    </row>
    <row r="56" spans="1:9" s="245" customFormat="1" ht="22.5" customHeight="1">
      <c r="A56" s="253">
        <v>41971</v>
      </c>
      <c r="B56" s="254" t="s">
        <v>377</v>
      </c>
      <c r="C56" s="253">
        <v>41971</v>
      </c>
      <c r="D56" s="255" t="s">
        <v>561</v>
      </c>
      <c r="E56" s="256" t="s">
        <v>392</v>
      </c>
      <c r="F56" s="252">
        <v>21410</v>
      </c>
      <c r="G56" s="252"/>
      <c r="H56" s="257">
        <f t="shared" si="0"/>
        <v>30140733</v>
      </c>
      <c r="I56" s="257">
        <f t="shared" si="1"/>
        <v>0</v>
      </c>
    </row>
    <row r="57" spans="1:9" s="245" customFormat="1" ht="22.5" customHeight="1">
      <c r="A57" s="253">
        <v>41971</v>
      </c>
      <c r="B57" s="254" t="s">
        <v>377</v>
      </c>
      <c r="C57" s="253">
        <v>41971</v>
      </c>
      <c r="D57" s="255" t="s">
        <v>393</v>
      </c>
      <c r="E57" s="256" t="s">
        <v>392</v>
      </c>
      <c r="F57" s="252">
        <v>59092</v>
      </c>
      <c r="G57" s="252"/>
      <c r="H57" s="257">
        <f t="shared" si="0"/>
        <v>30199825</v>
      </c>
      <c r="I57" s="257">
        <f t="shared" si="1"/>
        <v>0</v>
      </c>
    </row>
    <row r="58" spans="1:9" s="245" customFormat="1" ht="22.5" customHeight="1">
      <c r="A58" s="253">
        <v>41971</v>
      </c>
      <c r="B58" s="254" t="s">
        <v>377</v>
      </c>
      <c r="C58" s="253">
        <v>41971</v>
      </c>
      <c r="D58" s="255" t="s">
        <v>393</v>
      </c>
      <c r="E58" s="256" t="s">
        <v>392</v>
      </c>
      <c r="F58" s="252">
        <v>76434</v>
      </c>
      <c r="G58" s="252"/>
      <c r="H58" s="257">
        <f t="shared" si="0"/>
        <v>30276259</v>
      </c>
      <c r="I58" s="257">
        <f t="shared" si="1"/>
        <v>0</v>
      </c>
    </row>
    <row r="59" spans="1:9" s="245" customFormat="1" ht="22.5" customHeight="1">
      <c r="A59" s="253">
        <v>41972</v>
      </c>
      <c r="B59" s="254" t="s">
        <v>689</v>
      </c>
      <c r="C59" s="253">
        <v>41972</v>
      </c>
      <c r="D59" s="255" t="s">
        <v>690</v>
      </c>
      <c r="E59" s="256" t="s">
        <v>385</v>
      </c>
      <c r="F59" s="252">
        <v>4498000</v>
      </c>
      <c r="G59" s="252"/>
      <c r="H59" s="257">
        <f t="shared" si="0"/>
        <v>34774259</v>
      </c>
      <c r="I59" s="257">
        <f t="shared" si="1"/>
        <v>0</v>
      </c>
    </row>
    <row r="60" spans="1:9" s="245" customFormat="1" ht="22.5" customHeight="1">
      <c r="A60" s="253">
        <v>41972</v>
      </c>
      <c r="B60" s="254" t="s">
        <v>689</v>
      </c>
      <c r="C60" s="253">
        <v>41972</v>
      </c>
      <c r="D60" s="255" t="s">
        <v>691</v>
      </c>
      <c r="E60" s="256" t="s">
        <v>385</v>
      </c>
      <c r="F60" s="252">
        <v>687990</v>
      </c>
      <c r="G60" s="252"/>
      <c r="H60" s="257">
        <f t="shared" si="0"/>
        <v>35462249</v>
      </c>
      <c r="I60" s="257">
        <f t="shared" si="1"/>
        <v>0</v>
      </c>
    </row>
    <row r="61" spans="1:9" s="245" customFormat="1" ht="22.5" customHeight="1">
      <c r="A61" s="253">
        <v>41973</v>
      </c>
      <c r="B61" s="254" t="s">
        <v>415</v>
      </c>
      <c r="C61" s="253">
        <v>41973</v>
      </c>
      <c r="D61" s="255" t="s">
        <v>390</v>
      </c>
      <c r="E61" s="256" t="s">
        <v>369</v>
      </c>
      <c r="F61" s="252">
        <v>79609</v>
      </c>
      <c r="G61" s="252"/>
      <c r="H61" s="257">
        <f t="shared" si="0"/>
        <v>35541858</v>
      </c>
      <c r="I61" s="257">
        <f t="shared" si="1"/>
        <v>0</v>
      </c>
    </row>
    <row r="62" spans="1:9" s="245" customFormat="1" ht="22.5" customHeight="1">
      <c r="A62" s="253">
        <v>41973</v>
      </c>
      <c r="B62" s="254" t="s">
        <v>416</v>
      </c>
      <c r="C62" s="253">
        <v>41973</v>
      </c>
      <c r="D62" s="255" t="s">
        <v>445</v>
      </c>
      <c r="E62" s="256" t="s">
        <v>369</v>
      </c>
      <c r="F62" s="252">
        <v>91909</v>
      </c>
      <c r="G62" s="252"/>
      <c r="H62" s="257">
        <f t="shared" si="0"/>
        <v>35633767</v>
      </c>
      <c r="I62" s="257">
        <f t="shared" si="1"/>
        <v>0</v>
      </c>
    </row>
    <row r="63" spans="1:9" s="245" customFormat="1" ht="22.5" customHeight="1">
      <c r="A63" s="253">
        <v>41973</v>
      </c>
      <c r="B63" s="254" t="s">
        <v>395</v>
      </c>
      <c r="C63" s="253">
        <v>41951</v>
      </c>
      <c r="D63" s="255" t="s">
        <v>692</v>
      </c>
      <c r="E63" s="256" t="s">
        <v>385</v>
      </c>
      <c r="F63" s="252">
        <v>2581110</v>
      </c>
      <c r="G63" s="252"/>
      <c r="H63" s="257">
        <f t="shared" si="0"/>
        <v>38214877</v>
      </c>
      <c r="I63" s="257">
        <f t="shared" si="1"/>
        <v>0</v>
      </c>
    </row>
    <row r="64" spans="1:9" s="245" customFormat="1" ht="22.5" customHeight="1">
      <c r="A64" s="253">
        <v>41973</v>
      </c>
      <c r="B64" s="254" t="s">
        <v>395</v>
      </c>
      <c r="C64" s="253">
        <v>41951</v>
      </c>
      <c r="D64" s="255" t="s">
        <v>423</v>
      </c>
      <c r="E64" s="256" t="s">
        <v>385</v>
      </c>
      <c r="F64" s="252">
        <v>200000</v>
      </c>
      <c r="G64" s="252"/>
      <c r="H64" s="257">
        <f t="shared" si="0"/>
        <v>38414877</v>
      </c>
      <c r="I64" s="257">
        <f t="shared" si="1"/>
        <v>0</v>
      </c>
    </row>
    <row r="65" spans="1:9" s="245" customFormat="1" ht="25.5">
      <c r="A65" s="253">
        <v>41973</v>
      </c>
      <c r="B65" s="254" t="s">
        <v>395</v>
      </c>
      <c r="C65" s="253">
        <v>41953</v>
      </c>
      <c r="D65" s="255" t="s">
        <v>588</v>
      </c>
      <c r="E65" s="256" t="s">
        <v>385</v>
      </c>
      <c r="F65" s="252">
        <v>379585</v>
      </c>
      <c r="G65" s="252"/>
      <c r="H65" s="257">
        <f t="shared" si="0"/>
        <v>38794462</v>
      </c>
      <c r="I65" s="257">
        <f t="shared" si="1"/>
        <v>0</v>
      </c>
    </row>
    <row r="66" spans="1:9" s="245" customFormat="1" ht="22.5" customHeight="1">
      <c r="A66" s="253">
        <v>41973</v>
      </c>
      <c r="B66" s="254" t="s">
        <v>395</v>
      </c>
      <c r="C66" s="253">
        <v>41960</v>
      </c>
      <c r="D66" s="255" t="s">
        <v>693</v>
      </c>
      <c r="E66" s="256" t="s">
        <v>385</v>
      </c>
      <c r="F66" s="252">
        <v>2504130</v>
      </c>
      <c r="G66" s="252"/>
      <c r="H66" s="257">
        <f t="shared" si="0"/>
        <v>41298592</v>
      </c>
      <c r="I66" s="257">
        <f t="shared" si="1"/>
        <v>0</v>
      </c>
    </row>
    <row r="67" spans="1:9" s="245" customFormat="1" ht="22.5" customHeight="1">
      <c r="A67" s="253">
        <v>41973</v>
      </c>
      <c r="B67" s="254" t="s">
        <v>395</v>
      </c>
      <c r="C67" s="253">
        <v>41967</v>
      </c>
      <c r="D67" s="255" t="s">
        <v>423</v>
      </c>
      <c r="E67" s="256" t="s">
        <v>385</v>
      </c>
      <c r="F67" s="252">
        <v>2168192</v>
      </c>
      <c r="G67" s="252"/>
      <c r="H67" s="257">
        <f>ROUND(IF(H66-I66+F67-G67&gt;0,H66-I66+F67-G67,0),0)</f>
        <v>43466784</v>
      </c>
      <c r="I67" s="257">
        <f>ROUND(IF(I66-H66+G67-F67&gt;0,I66-H66+G67-F67,0),0)</f>
        <v>0</v>
      </c>
    </row>
    <row r="68" spans="1:9" s="245" customFormat="1" ht="22.5" customHeight="1">
      <c r="A68" s="253"/>
      <c r="B68" s="254"/>
      <c r="C68" s="253"/>
      <c r="D68" s="255"/>
      <c r="E68" s="256"/>
      <c r="F68" s="252"/>
      <c r="G68" s="252"/>
      <c r="H68" s="257">
        <f>ROUND(IF(H67-I67+F68-G68&gt;0,H67-I67+F68-G68,0),0)</f>
        <v>43466784</v>
      </c>
      <c r="I68" s="257">
        <f>ROUND(IF(I67-H67+G68-F68&gt;0,I67-H67+G68-F68,0),0)</f>
        <v>0</v>
      </c>
    </row>
    <row r="69" spans="1:9" s="245" customFormat="1" ht="17.25" customHeight="1">
      <c r="A69" s="253"/>
      <c r="B69" s="254"/>
      <c r="C69" s="253"/>
      <c r="D69" s="260"/>
      <c r="E69" s="254"/>
      <c r="F69" s="252"/>
      <c r="G69" s="252"/>
      <c r="H69" s="257"/>
      <c r="I69" s="257"/>
    </row>
    <row r="70" spans="1:9" s="245" customFormat="1" ht="20.25" customHeight="1">
      <c r="A70" s="253"/>
      <c r="B70" s="254"/>
      <c r="C70" s="253"/>
      <c r="D70" s="261" t="s">
        <v>748</v>
      </c>
      <c r="E70" s="254" t="s">
        <v>14</v>
      </c>
      <c r="F70" s="259">
        <f>SUM(F15:F69)</f>
        <v>43466784</v>
      </c>
      <c r="G70" s="259">
        <f>SUM(G15:G69)</f>
        <v>505757913</v>
      </c>
      <c r="H70" s="259" t="s">
        <v>14</v>
      </c>
      <c r="I70" s="259" t="s">
        <v>14</v>
      </c>
    </row>
    <row r="71" spans="1:9" s="245" customFormat="1" ht="17.25" customHeight="1">
      <c r="A71" s="262"/>
      <c r="B71" s="263"/>
      <c r="C71" s="262"/>
      <c r="D71" s="264" t="s">
        <v>749</v>
      </c>
      <c r="E71" s="263" t="s">
        <v>14</v>
      </c>
      <c r="F71" s="265" t="s">
        <v>14</v>
      </c>
      <c r="G71" s="265" t="s">
        <v>14</v>
      </c>
      <c r="H71" s="266">
        <f>MAX(H14+F70-G70-I14,0)</f>
        <v>43466784</v>
      </c>
      <c r="I71" s="266">
        <f>MAX(I14+G70-F70-H14,0)</f>
        <v>0</v>
      </c>
    </row>
    <row r="72" spans="1:9" s="245" customFormat="1" ht="17.25" customHeight="1">
      <c r="A72" s="248"/>
      <c r="B72" s="248"/>
      <c r="C72" s="248"/>
      <c r="E72" s="248"/>
    </row>
    <row r="73" spans="1:9" s="245" customFormat="1" ht="12.75">
      <c r="A73" s="248"/>
      <c r="B73" s="248"/>
      <c r="C73" s="267" t="s">
        <v>764</v>
      </c>
      <c r="E73" s="248"/>
    </row>
    <row r="74" spans="1:9" s="245" customFormat="1" ht="12.75">
      <c r="A74" s="248"/>
      <c r="B74" s="248"/>
      <c r="C74" s="267" t="s">
        <v>778</v>
      </c>
      <c r="E74" s="248"/>
    </row>
    <row r="75" spans="1:9" s="245" customFormat="1" ht="13.5" customHeight="1">
      <c r="A75" s="248"/>
      <c r="B75" s="248"/>
      <c r="C75" s="248"/>
      <c r="E75" s="324" t="s">
        <v>779</v>
      </c>
      <c r="F75" s="324"/>
      <c r="G75" s="324"/>
      <c r="H75" s="324"/>
      <c r="I75" s="324"/>
    </row>
    <row r="76" spans="1:9" s="245" customFormat="1" ht="12.75">
      <c r="A76" s="324" t="s">
        <v>45</v>
      </c>
      <c r="B76" s="324"/>
      <c r="C76" s="324"/>
      <c r="D76" s="324"/>
      <c r="E76" s="324" t="s">
        <v>16</v>
      </c>
      <c r="F76" s="324"/>
      <c r="G76" s="324"/>
      <c r="H76" s="324"/>
      <c r="I76" s="324"/>
    </row>
    <row r="77" spans="1:9" s="245" customFormat="1" ht="12.75">
      <c r="A77" s="324" t="s">
        <v>753</v>
      </c>
      <c r="B77" s="324"/>
      <c r="C77" s="324"/>
      <c r="D77" s="324"/>
      <c r="E77" s="324" t="s">
        <v>753</v>
      </c>
      <c r="F77" s="324"/>
      <c r="G77" s="324"/>
      <c r="H77" s="324"/>
      <c r="I77" s="324"/>
    </row>
    <row r="79" spans="1:9">
      <c r="F79" s="268"/>
      <c r="G79" s="268"/>
    </row>
  </sheetData>
  <autoFilter ref="A13:J68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77:D77"/>
    <mergeCell ref="E77:I77"/>
    <mergeCell ref="G11:G12"/>
    <mergeCell ref="H11:H12"/>
    <mergeCell ref="I11:I12"/>
    <mergeCell ref="E75:I75"/>
    <mergeCell ref="A76:D76"/>
    <mergeCell ref="E76:I76"/>
  </mergeCells>
  <printOptions horizontalCentered="1"/>
  <pageMargins left="0.5" right="0.13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indexed="24"/>
  </sheetPr>
  <dimension ref="A2:I108"/>
  <sheetViews>
    <sheetView topLeftCell="A94" workbookViewId="0">
      <selection activeCell="D766" sqref="D766"/>
    </sheetView>
  </sheetViews>
  <sheetFormatPr defaultRowHeight="15"/>
  <cols>
    <col min="1" max="1" width="9.85546875" style="240" customWidth="1"/>
    <col min="2" max="2" width="6.140625" style="240" customWidth="1"/>
    <col min="3" max="3" width="9.85546875" style="240" customWidth="1"/>
    <col min="4" max="4" width="29.140625" style="241" customWidth="1"/>
    <col min="5" max="5" width="6.42578125" style="240" customWidth="1"/>
    <col min="6" max="9" width="13.2851562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'11'!H71</f>
        <v>43466784</v>
      </c>
      <c r="I14" s="252">
        <v>0</v>
      </c>
    </row>
    <row r="15" spans="1:9" s="245" customFormat="1" ht="22.5" customHeight="1">
      <c r="A15" s="253">
        <v>41974</v>
      </c>
      <c r="B15" s="254" t="s">
        <v>367</v>
      </c>
      <c r="C15" s="253">
        <v>41950</v>
      </c>
      <c r="D15" s="255" t="s">
        <v>694</v>
      </c>
      <c r="E15" s="256" t="s">
        <v>369</v>
      </c>
      <c r="F15" s="252">
        <v>25455</v>
      </c>
      <c r="G15" s="252"/>
      <c r="H15" s="257">
        <f>ROUND(IF(H14-I14+F15-G15&gt;0,H14-I14+F15-G15,0),0)</f>
        <v>43492239</v>
      </c>
      <c r="I15" s="257">
        <f>ROUND(IF(I14-H14+G15-F15&gt;0,I14-H14+G15-F15,0),0)</f>
        <v>0</v>
      </c>
    </row>
    <row r="16" spans="1:9" s="245" customFormat="1" ht="22.5" customHeight="1">
      <c r="A16" s="253">
        <v>41974</v>
      </c>
      <c r="B16" s="254" t="s">
        <v>371</v>
      </c>
      <c r="C16" s="253">
        <v>41967</v>
      </c>
      <c r="D16" s="255" t="s">
        <v>695</v>
      </c>
      <c r="E16" s="256" t="s">
        <v>369</v>
      </c>
      <c r="F16" s="252">
        <v>923182</v>
      </c>
      <c r="G16" s="252"/>
      <c r="H16" s="257">
        <f>ROUND(IF(H15-I15+F16-G16&gt;0,H15-I15+F16-G16,0),0)</f>
        <v>44415421</v>
      </c>
      <c r="I16" s="257">
        <f>ROUND(IF(I15-H15+G16-F16&gt;0,I15-H15+G16-F16,0),0)</f>
        <v>0</v>
      </c>
    </row>
    <row r="17" spans="1:9" s="245" customFormat="1" ht="22.5" customHeight="1">
      <c r="A17" s="253">
        <v>41974</v>
      </c>
      <c r="B17" s="254" t="s">
        <v>373</v>
      </c>
      <c r="C17" s="253">
        <v>41969</v>
      </c>
      <c r="D17" s="255" t="s">
        <v>696</v>
      </c>
      <c r="E17" s="256" t="s">
        <v>369</v>
      </c>
      <c r="F17" s="252">
        <v>27727</v>
      </c>
      <c r="G17" s="252"/>
      <c r="H17" s="257">
        <f>ROUND(IF(H16-I16+F17-G17&gt;0,H16-I16+F17-G17,0),0)</f>
        <v>44443148</v>
      </c>
      <c r="I17" s="257">
        <f>ROUND(IF(I16-H16+G17-F17&gt;0,I16-H16+G17-F17,0),0)</f>
        <v>0</v>
      </c>
    </row>
    <row r="18" spans="1:9" s="245" customFormat="1" ht="22.5" customHeight="1">
      <c r="A18" s="253">
        <v>41974</v>
      </c>
      <c r="B18" s="254" t="s">
        <v>375</v>
      </c>
      <c r="C18" s="253">
        <v>41971</v>
      </c>
      <c r="D18" s="255" t="s">
        <v>697</v>
      </c>
      <c r="E18" s="256" t="s">
        <v>369</v>
      </c>
      <c r="F18" s="252">
        <v>949120</v>
      </c>
      <c r="G18" s="252"/>
      <c r="H18" s="257">
        <f>ROUND(IF(H17-I17+F18-G18&gt;0,H17-I17+F18-G18,0),0)</f>
        <v>45392268</v>
      </c>
      <c r="I18" s="257">
        <f>ROUND(IF(I17-H17+G18-F18&gt;0,I17-H17+G18-F18,0),0)</f>
        <v>0</v>
      </c>
    </row>
    <row r="19" spans="1:9" s="245" customFormat="1" ht="22.5" customHeight="1">
      <c r="A19" s="253">
        <v>41975</v>
      </c>
      <c r="B19" s="254" t="s">
        <v>436</v>
      </c>
      <c r="C19" s="253">
        <v>41972</v>
      </c>
      <c r="D19" s="255" t="s">
        <v>698</v>
      </c>
      <c r="E19" s="256" t="s">
        <v>369</v>
      </c>
      <c r="F19" s="252">
        <v>246100</v>
      </c>
      <c r="G19" s="252"/>
      <c r="H19" s="257">
        <f>ROUND(IF(H18-I18+F19-G19&gt;0,H18-I18+F19-G19,0),0)</f>
        <v>45638368</v>
      </c>
      <c r="I19" s="257">
        <f>ROUND(IF(I18-H18+G19-F19&gt;0,I18-H18+G19-F19,0),0)</f>
        <v>0</v>
      </c>
    </row>
    <row r="20" spans="1:9" s="245" customFormat="1" ht="22.5" customHeight="1">
      <c r="A20" s="253">
        <v>41975</v>
      </c>
      <c r="B20" s="254" t="s">
        <v>380</v>
      </c>
      <c r="C20" s="253">
        <v>41973</v>
      </c>
      <c r="D20" s="255" t="s">
        <v>699</v>
      </c>
      <c r="E20" s="256" t="s">
        <v>369</v>
      </c>
      <c r="F20" s="252">
        <v>226916</v>
      </c>
      <c r="G20" s="252"/>
      <c r="H20" s="257">
        <f t="shared" ref="H20:H83" si="0">ROUND(IF(H19-I19+F20-G20&gt;0,H19-I19+F20-G20,0),0)</f>
        <v>45865284</v>
      </c>
      <c r="I20" s="257">
        <f t="shared" ref="I20:I83" si="1">ROUND(IF(I19-H19+G20-F20&gt;0,I19-H19+G20-F20,0),0)</f>
        <v>0</v>
      </c>
    </row>
    <row r="21" spans="1:9" s="245" customFormat="1" ht="22.5" customHeight="1">
      <c r="A21" s="253">
        <v>41976</v>
      </c>
      <c r="B21" s="254" t="s">
        <v>382</v>
      </c>
      <c r="C21" s="253">
        <v>41976</v>
      </c>
      <c r="D21" s="255" t="s">
        <v>700</v>
      </c>
      <c r="E21" s="256" t="s">
        <v>369</v>
      </c>
      <c r="F21" s="252">
        <v>48182</v>
      </c>
      <c r="G21" s="252"/>
      <c r="H21" s="257">
        <f t="shared" si="0"/>
        <v>45913466</v>
      </c>
      <c r="I21" s="257">
        <f t="shared" si="1"/>
        <v>0</v>
      </c>
    </row>
    <row r="22" spans="1:9" s="245" customFormat="1" ht="22.5" customHeight="1">
      <c r="A22" s="253">
        <v>41977</v>
      </c>
      <c r="B22" s="254" t="s">
        <v>438</v>
      </c>
      <c r="C22" s="253">
        <v>41977</v>
      </c>
      <c r="D22" s="255" t="s">
        <v>701</v>
      </c>
      <c r="E22" s="256" t="s">
        <v>369</v>
      </c>
      <c r="F22" s="252">
        <v>23182</v>
      </c>
      <c r="G22" s="252"/>
      <c r="H22" s="257">
        <f t="shared" si="0"/>
        <v>45936648</v>
      </c>
      <c r="I22" s="257">
        <f t="shared" si="1"/>
        <v>0</v>
      </c>
    </row>
    <row r="23" spans="1:9" s="245" customFormat="1" ht="22.5" customHeight="1">
      <c r="A23" s="253">
        <v>41977</v>
      </c>
      <c r="B23" s="254" t="s">
        <v>438</v>
      </c>
      <c r="C23" s="253">
        <v>41970</v>
      </c>
      <c r="D23" s="255" t="s">
        <v>702</v>
      </c>
      <c r="E23" s="256" t="s">
        <v>369</v>
      </c>
      <c r="F23" s="252">
        <v>25000</v>
      </c>
      <c r="G23" s="252"/>
      <c r="H23" s="257">
        <f t="shared" si="0"/>
        <v>45961648</v>
      </c>
      <c r="I23" s="257">
        <f t="shared" si="1"/>
        <v>0</v>
      </c>
    </row>
    <row r="24" spans="1:9" s="245" customFormat="1" ht="22.5" customHeight="1">
      <c r="A24" s="253">
        <v>41977</v>
      </c>
      <c r="B24" s="254" t="s">
        <v>438</v>
      </c>
      <c r="C24" s="253">
        <v>41959</v>
      </c>
      <c r="D24" s="255" t="s">
        <v>703</v>
      </c>
      <c r="E24" s="256" t="s">
        <v>369</v>
      </c>
      <c r="F24" s="252">
        <v>44091</v>
      </c>
      <c r="G24" s="252"/>
      <c r="H24" s="257">
        <f t="shared" si="0"/>
        <v>46005739</v>
      </c>
      <c r="I24" s="257">
        <f t="shared" si="1"/>
        <v>0</v>
      </c>
    </row>
    <row r="25" spans="1:9" s="245" customFormat="1" ht="22.5" customHeight="1">
      <c r="A25" s="253">
        <v>41977</v>
      </c>
      <c r="B25" s="254" t="s">
        <v>438</v>
      </c>
      <c r="C25" s="253">
        <v>41957</v>
      </c>
      <c r="D25" s="255" t="s">
        <v>701</v>
      </c>
      <c r="E25" s="256" t="s">
        <v>369</v>
      </c>
      <c r="F25" s="252">
        <v>34545</v>
      </c>
      <c r="G25" s="252"/>
      <c r="H25" s="257">
        <f t="shared" si="0"/>
        <v>46040284</v>
      </c>
      <c r="I25" s="257">
        <f t="shared" si="1"/>
        <v>0</v>
      </c>
    </row>
    <row r="26" spans="1:9" s="245" customFormat="1" ht="22.5" customHeight="1">
      <c r="A26" s="253">
        <v>41977</v>
      </c>
      <c r="B26" s="254" t="s">
        <v>438</v>
      </c>
      <c r="C26" s="253">
        <v>41951</v>
      </c>
      <c r="D26" s="255" t="s">
        <v>704</v>
      </c>
      <c r="E26" s="256" t="s">
        <v>369</v>
      </c>
      <c r="F26" s="252">
        <v>40000</v>
      </c>
      <c r="G26" s="252"/>
      <c r="H26" s="257">
        <f t="shared" si="0"/>
        <v>46080284</v>
      </c>
      <c r="I26" s="257">
        <f t="shared" si="1"/>
        <v>0</v>
      </c>
    </row>
    <row r="27" spans="1:9" s="245" customFormat="1" ht="22.5" customHeight="1">
      <c r="A27" s="253">
        <v>41977</v>
      </c>
      <c r="B27" s="254" t="s">
        <v>444</v>
      </c>
      <c r="C27" s="253">
        <v>41977</v>
      </c>
      <c r="D27" s="255" t="s">
        <v>705</v>
      </c>
      <c r="E27" s="256" t="s">
        <v>369</v>
      </c>
      <c r="F27" s="252">
        <v>28636</v>
      </c>
      <c r="G27" s="252"/>
      <c r="H27" s="257">
        <f t="shared" si="0"/>
        <v>46108920</v>
      </c>
      <c r="I27" s="257">
        <f t="shared" si="1"/>
        <v>0</v>
      </c>
    </row>
    <row r="28" spans="1:9" s="245" customFormat="1" ht="22.5" customHeight="1">
      <c r="A28" s="253">
        <v>41977</v>
      </c>
      <c r="B28" s="254" t="s">
        <v>560</v>
      </c>
      <c r="C28" s="253">
        <v>41977</v>
      </c>
      <c r="D28" s="255" t="s">
        <v>706</v>
      </c>
      <c r="E28" s="256" t="s">
        <v>369</v>
      </c>
      <c r="F28" s="252">
        <v>1254508</v>
      </c>
      <c r="G28" s="252"/>
      <c r="H28" s="257">
        <f t="shared" si="0"/>
        <v>47363428</v>
      </c>
      <c r="I28" s="257">
        <f t="shared" si="1"/>
        <v>0</v>
      </c>
    </row>
    <row r="29" spans="1:9" s="245" customFormat="1" ht="22.5" customHeight="1">
      <c r="A29" s="253">
        <v>41977</v>
      </c>
      <c r="B29" s="254" t="s">
        <v>395</v>
      </c>
      <c r="C29" s="253">
        <v>41977</v>
      </c>
      <c r="D29" s="255" t="s">
        <v>659</v>
      </c>
      <c r="E29" s="256" t="s">
        <v>397</v>
      </c>
      <c r="F29" s="252">
        <v>126760</v>
      </c>
      <c r="G29" s="252"/>
      <c r="H29" s="257">
        <f t="shared" si="0"/>
        <v>47490188</v>
      </c>
      <c r="I29" s="257">
        <f t="shared" si="1"/>
        <v>0</v>
      </c>
    </row>
    <row r="30" spans="1:9" s="245" customFormat="1" ht="22.5" customHeight="1">
      <c r="A30" s="253">
        <v>41977</v>
      </c>
      <c r="B30" s="254" t="s">
        <v>383</v>
      </c>
      <c r="C30" s="253">
        <v>41977</v>
      </c>
      <c r="D30" s="255" t="s">
        <v>707</v>
      </c>
      <c r="E30" s="256" t="s">
        <v>385</v>
      </c>
      <c r="F30" s="252">
        <v>1600000</v>
      </c>
      <c r="G30" s="252"/>
      <c r="H30" s="257">
        <f t="shared" si="0"/>
        <v>49090188</v>
      </c>
      <c r="I30" s="257">
        <f t="shared" si="1"/>
        <v>0</v>
      </c>
    </row>
    <row r="31" spans="1:9" s="245" customFormat="1" ht="22.5" customHeight="1">
      <c r="A31" s="253">
        <v>41977</v>
      </c>
      <c r="B31" s="254" t="s">
        <v>386</v>
      </c>
      <c r="C31" s="253">
        <v>41977</v>
      </c>
      <c r="D31" s="255" t="s">
        <v>708</v>
      </c>
      <c r="E31" s="256" t="s">
        <v>385</v>
      </c>
      <c r="F31" s="252">
        <v>583333</v>
      </c>
      <c r="G31" s="252"/>
      <c r="H31" s="257">
        <f t="shared" si="0"/>
        <v>49673521</v>
      </c>
      <c r="I31" s="257">
        <f t="shared" si="1"/>
        <v>0</v>
      </c>
    </row>
    <row r="32" spans="1:9" s="245" customFormat="1" ht="22.5" customHeight="1">
      <c r="A32" s="253">
        <v>41979</v>
      </c>
      <c r="B32" s="254" t="s">
        <v>474</v>
      </c>
      <c r="C32" s="253">
        <v>41979</v>
      </c>
      <c r="D32" s="255" t="s">
        <v>606</v>
      </c>
      <c r="E32" s="256" t="s">
        <v>369</v>
      </c>
      <c r="F32" s="252">
        <v>454377</v>
      </c>
      <c r="G32" s="252"/>
      <c r="H32" s="257">
        <f t="shared" si="0"/>
        <v>50127898</v>
      </c>
      <c r="I32" s="257">
        <f t="shared" si="1"/>
        <v>0</v>
      </c>
    </row>
    <row r="33" spans="1:9" s="245" customFormat="1" ht="22.5" customHeight="1">
      <c r="A33" s="253">
        <v>41981</v>
      </c>
      <c r="B33" s="254" t="s">
        <v>450</v>
      </c>
      <c r="C33" s="253">
        <v>41981</v>
      </c>
      <c r="D33" s="255" t="s">
        <v>709</v>
      </c>
      <c r="E33" s="256" t="s">
        <v>369</v>
      </c>
      <c r="F33" s="252">
        <v>1020000</v>
      </c>
      <c r="G33" s="252"/>
      <c r="H33" s="257">
        <f t="shared" si="0"/>
        <v>51147898</v>
      </c>
      <c r="I33" s="257">
        <f t="shared" si="1"/>
        <v>0</v>
      </c>
    </row>
    <row r="34" spans="1:9" s="245" customFormat="1" ht="22.5" customHeight="1">
      <c r="A34" s="253">
        <v>41981</v>
      </c>
      <c r="B34" s="254" t="s">
        <v>377</v>
      </c>
      <c r="C34" s="253">
        <v>41981</v>
      </c>
      <c r="D34" s="255" t="s">
        <v>476</v>
      </c>
      <c r="E34" s="256" t="s">
        <v>379</v>
      </c>
      <c r="F34" s="252">
        <v>4500</v>
      </c>
      <c r="G34" s="252"/>
      <c r="H34" s="257">
        <f t="shared" si="0"/>
        <v>51152398</v>
      </c>
      <c r="I34" s="257">
        <f t="shared" si="1"/>
        <v>0</v>
      </c>
    </row>
    <row r="35" spans="1:9" s="245" customFormat="1" ht="22.5" customHeight="1">
      <c r="A35" s="253">
        <v>41981</v>
      </c>
      <c r="B35" s="254" t="s">
        <v>387</v>
      </c>
      <c r="C35" s="253">
        <v>41981</v>
      </c>
      <c r="D35" s="255" t="s">
        <v>707</v>
      </c>
      <c r="E35" s="256" t="s">
        <v>385</v>
      </c>
      <c r="F35" s="252">
        <v>1600000</v>
      </c>
      <c r="G35" s="252"/>
      <c r="H35" s="257">
        <f t="shared" si="0"/>
        <v>52752398</v>
      </c>
      <c r="I35" s="257">
        <f t="shared" si="1"/>
        <v>0</v>
      </c>
    </row>
    <row r="36" spans="1:9" s="245" customFormat="1" ht="22.5" customHeight="1">
      <c r="A36" s="253">
        <v>41982</v>
      </c>
      <c r="B36" s="254" t="s">
        <v>406</v>
      </c>
      <c r="C36" s="253">
        <v>41982</v>
      </c>
      <c r="D36" s="255" t="s">
        <v>709</v>
      </c>
      <c r="E36" s="256" t="s">
        <v>369</v>
      </c>
      <c r="F36" s="252">
        <v>840000</v>
      </c>
      <c r="G36" s="252"/>
      <c r="H36" s="257">
        <f t="shared" si="0"/>
        <v>53592398</v>
      </c>
      <c r="I36" s="257">
        <f t="shared" si="1"/>
        <v>0</v>
      </c>
    </row>
    <row r="37" spans="1:9" s="245" customFormat="1" ht="22.5" customHeight="1">
      <c r="A37" s="253">
        <v>41982</v>
      </c>
      <c r="B37" s="254" t="s">
        <v>394</v>
      </c>
      <c r="C37" s="253">
        <v>41982</v>
      </c>
      <c r="D37" s="255" t="s">
        <v>707</v>
      </c>
      <c r="E37" s="256" t="s">
        <v>385</v>
      </c>
      <c r="F37" s="252">
        <v>1600000</v>
      </c>
      <c r="G37" s="252"/>
      <c r="H37" s="257">
        <f t="shared" si="0"/>
        <v>55192398</v>
      </c>
      <c r="I37" s="257">
        <f t="shared" si="1"/>
        <v>0</v>
      </c>
    </row>
    <row r="38" spans="1:9" s="245" customFormat="1" ht="22.5" customHeight="1">
      <c r="A38" s="253">
        <v>41983</v>
      </c>
      <c r="B38" s="254" t="s">
        <v>498</v>
      </c>
      <c r="C38" s="253">
        <v>41983</v>
      </c>
      <c r="D38" s="255" t="s">
        <v>710</v>
      </c>
      <c r="E38" s="256" t="s">
        <v>369</v>
      </c>
      <c r="F38" s="252">
        <v>15398</v>
      </c>
      <c r="G38" s="252"/>
      <c r="H38" s="257">
        <f t="shared" si="0"/>
        <v>55207796</v>
      </c>
      <c r="I38" s="257">
        <f t="shared" si="1"/>
        <v>0</v>
      </c>
    </row>
    <row r="39" spans="1:9" s="245" customFormat="1" ht="22.5" customHeight="1">
      <c r="A39" s="253">
        <v>41983</v>
      </c>
      <c r="B39" s="254" t="s">
        <v>404</v>
      </c>
      <c r="C39" s="253">
        <v>41983</v>
      </c>
      <c r="D39" s="255" t="s">
        <v>707</v>
      </c>
      <c r="E39" s="256" t="s">
        <v>385</v>
      </c>
      <c r="F39" s="252">
        <v>1600000</v>
      </c>
      <c r="G39" s="252"/>
      <c r="H39" s="257">
        <f t="shared" si="0"/>
        <v>56807796</v>
      </c>
      <c r="I39" s="257">
        <f t="shared" si="1"/>
        <v>0</v>
      </c>
    </row>
    <row r="40" spans="1:9" s="245" customFormat="1" ht="22.5" customHeight="1">
      <c r="A40" s="253">
        <v>41983</v>
      </c>
      <c r="B40" s="254" t="s">
        <v>571</v>
      </c>
      <c r="C40" s="253">
        <v>41983</v>
      </c>
      <c r="D40" s="255" t="s">
        <v>711</v>
      </c>
      <c r="E40" s="256" t="s">
        <v>385</v>
      </c>
      <c r="F40" s="252">
        <v>3057500</v>
      </c>
      <c r="G40" s="252"/>
      <c r="H40" s="257">
        <f t="shared" si="0"/>
        <v>59865296</v>
      </c>
      <c r="I40" s="257">
        <f t="shared" si="1"/>
        <v>0</v>
      </c>
    </row>
    <row r="41" spans="1:9" s="245" customFormat="1" ht="22.5" customHeight="1">
      <c r="A41" s="253">
        <v>41985</v>
      </c>
      <c r="B41" s="254" t="s">
        <v>409</v>
      </c>
      <c r="C41" s="253">
        <v>41985</v>
      </c>
      <c r="D41" s="255" t="s">
        <v>660</v>
      </c>
      <c r="E41" s="256" t="s">
        <v>369</v>
      </c>
      <c r="F41" s="252">
        <v>33629</v>
      </c>
      <c r="G41" s="252"/>
      <c r="H41" s="257">
        <f t="shared" si="0"/>
        <v>59898925</v>
      </c>
      <c r="I41" s="257">
        <f t="shared" si="1"/>
        <v>0</v>
      </c>
    </row>
    <row r="42" spans="1:9" s="245" customFormat="1" ht="22.5" customHeight="1">
      <c r="A42" s="253">
        <v>41985</v>
      </c>
      <c r="B42" s="254" t="s">
        <v>377</v>
      </c>
      <c r="C42" s="253">
        <v>41985</v>
      </c>
      <c r="D42" s="255" t="s">
        <v>476</v>
      </c>
      <c r="E42" s="256" t="s">
        <v>379</v>
      </c>
      <c r="F42" s="252">
        <v>2500</v>
      </c>
      <c r="G42" s="252"/>
      <c r="H42" s="257">
        <f t="shared" si="0"/>
        <v>59901425</v>
      </c>
      <c r="I42" s="257">
        <f t="shared" si="1"/>
        <v>0</v>
      </c>
    </row>
    <row r="43" spans="1:9" s="245" customFormat="1" ht="25.5">
      <c r="A43" s="253">
        <v>41986</v>
      </c>
      <c r="B43" s="254" t="s">
        <v>576</v>
      </c>
      <c r="C43" s="253">
        <v>41986</v>
      </c>
      <c r="D43" s="255" t="s">
        <v>712</v>
      </c>
      <c r="E43" s="256" t="s">
        <v>385</v>
      </c>
      <c r="F43" s="252">
        <v>3586440</v>
      </c>
      <c r="G43" s="252"/>
      <c r="H43" s="257">
        <f t="shared" si="0"/>
        <v>63487865</v>
      </c>
      <c r="I43" s="257">
        <f t="shared" si="1"/>
        <v>0</v>
      </c>
    </row>
    <row r="44" spans="1:9" s="245" customFormat="1" ht="22.5" customHeight="1">
      <c r="A44" s="253">
        <v>41988</v>
      </c>
      <c r="B44" s="254" t="s">
        <v>411</v>
      </c>
      <c r="C44" s="253">
        <v>41988</v>
      </c>
      <c r="D44" s="255" t="s">
        <v>713</v>
      </c>
      <c r="E44" s="256" t="s">
        <v>369</v>
      </c>
      <c r="F44" s="252">
        <v>251407</v>
      </c>
      <c r="G44" s="252"/>
      <c r="H44" s="257">
        <f t="shared" si="0"/>
        <v>63739272</v>
      </c>
      <c r="I44" s="257">
        <f t="shared" si="1"/>
        <v>0</v>
      </c>
    </row>
    <row r="45" spans="1:9" s="245" customFormat="1" ht="22.5" customHeight="1">
      <c r="A45" s="253">
        <v>41988</v>
      </c>
      <c r="B45" s="254" t="s">
        <v>623</v>
      </c>
      <c r="C45" s="253">
        <v>41988</v>
      </c>
      <c r="D45" s="255" t="s">
        <v>452</v>
      </c>
      <c r="E45" s="256" t="s">
        <v>385</v>
      </c>
      <c r="F45" s="252">
        <v>1062727</v>
      </c>
      <c r="G45" s="252"/>
      <c r="H45" s="257">
        <f t="shared" si="0"/>
        <v>64801999</v>
      </c>
      <c r="I45" s="257">
        <f t="shared" si="1"/>
        <v>0</v>
      </c>
    </row>
    <row r="46" spans="1:9" s="245" customFormat="1" ht="22.5" customHeight="1">
      <c r="A46" s="253">
        <v>41990</v>
      </c>
      <c r="B46" s="254" t="s">
        <v>503</v>
      </c>
      <c r="C46" s="253">
        <v>41990</v>
      </c>
      <c r="D46" s="255" t="s">
        <v>714</v>
      </c>
      <c r="E46" s="256" t="s">
        <v>369</v>
      </c>
      <c r="F46" s="252">
        <v>1778180</v>
      </c>
      <c r="G46" s="252"/>
      <c r="H46" s="257">
        <f t="shared" si="0"/>
        <v>66580179</v>
      </c>
      <c r="I46" s="257">
        <f t="shared" si="1"/>
        <v>0</v>
      </c>
    </row>
    <row r="47" spans="1:9" s="245" customFormat="1" ht="22.5" customHeight="1">
      <c r="A47" s="253">
        <v>41990</v>
      </c>
      <c r="B47" s="254" t="s">
        <v>395</v>
      </c>
      <c r="C47" s="253">
        <v>41990</v>
      </c>
      <c r="D47" s="255" t="s">
        <v>715</v>
      </c>
      <c r="E47" s="256" t="s">
        <v>397</v>
      </c>
      <c r="F47" s="252">
        <v>4276</v>
      </c>
      <c r="G47" s="252"/>
      <c r="H47" s="257">
        <f t="shared" si="0"/>
        <v>66584455</v>
      </c>
      <c r="I47" s="257">
        <f t="shared" si="1"/>
        <v>0</v>
      </c>
    </row>
    <row r="48" spans="1:9" s="245" customFormat="1" ht="22.5" customHeight="1">
      <c r="A48" s="253">
        <v>41990</v>
      </c>
      <c r="B48" s="254" t="s">
        <v>395</v>
      </c>
      <c r="C48" s="253">
        <v>41990</v>
      </c>
      <c r="D48" s="255" t="s">
        <v>716</v>
      </c>
      <c r="E48" s="256" t="s">
        <v>397</v>
      </c>
      <c r="F48" s="252">
        <v>23732</v>
      </c>
      <c r="G48" s="252"/>
      <c r="H48" s="257">
        <f t="shared" si="0"/>
        <v>66608187</v>
      </c>
      <c r="I48" s="257">
        <f t="shared" si="1"/>
        <v>0</v>
      </c>
    </row>
    <row r="49" spans="1:9" s="245" customFormat="1" ht="22.5" customHeight="1">
      <c r="A49" s="253">
        <v>41990</v>
      </c>
      <c r="B49" s="254" t="s">
        <v>395</v>
      </c>
      <c r="C49" s="253">
        <v>41990</v>
      </c>
      <c r="D49" s="255" t="s">
        <v>716</v>
      </c>
      <c r="E49" s="256" t="s">
        <v>397</v>
      </c>
      <c r="F49" s="252">
        <v>10690</v>
      </c>
      <c r="G49" s="252"/>
      <c r="H49" s="257">
        <f t="shared" si="0"/>
        <v>66618877</v>
      </c>
      <c r="I49" s="257">
        <f t="shared" si="1"/>
        <v>0</v>
      </c>
    </row>
    <row r="50" spans="1:9" s="245" customFormat="1" ht="22.5" customHeight="1">
      <c r="A50" s="253">
        <v>41990</v>
      </c>
      <c r="B50" s="254" t="s">
        <v>395</v>
      </c>
      <c r="C50" s="253">
        <v>41990</v>
      </c>
      <c r="D50" s="255" t="s">
        <v>717</v>
      </c>
      <c r="E50" s="256" t="s">
        <v>397</v>
      </c>
      <c r="F50" s="252">
        <v>4276</v>
      </c>
      <c r="G50" s="252"/>
      <c r="H50" s="257">
        <f t="shared" si="0"/>
        <v>66623153</v>
      </c>
      <c r="I50" s="257">
        <f t="shared" si="1"/>
        <v>0</v>
      </c>
    </row>
    <row r="51" spans="1:9" s="245" customFormat="1" ht="22.5" customHeight="1">
      <c r="A51" s="253">
        <v>41990</v>
      </c>
      <c r="B51" s="254" t="s">
        <v>395</v>
      </c>
      <c r="C51" s="253">
        <v>41990</v>
      </c>
      <c r="D51" s="255" t="s">
        <v>718</v>
      </c>
      <c r="E51" s="256" t="s">
        <v>397</v>
      </c>
      <c r="F51" s="252">
        <v>5131</v>
      </c>
      <c r="G51" s="252"/>
      <c r="H51" s="257">
        <f t="shared" si="0"/>
        <v>66628284</v>
      </c>
      <c r="I51" s="257">
        <f t="shared" si="1"/>
        <v>0</v>
      </c>
    </row>
    <row r="52" spans="1:9" s="245" customFormat="1" ht="22.5" customHeight="1">
      <c r="A52" s="253">
        <v>41992</v>
      </c>
      <c r="B52" s="254" t="s">
        <v>377</v>
      </c>
      <c r="C52" s="253">
        <v>41992</v>
      </c>
      <c r="D52" s="255" t="s">
        <v>476</v>
      </c>
      <c r="E52" s="256" t="s">
        <v>379</v>
      </c>
      <c r="F52" s="252">
        <v>5116</v>
      </c>
      <c r="G52" s="252"/>
      <c r="H52" s="257">
        <f t="shared" si="0"/>
        <v>66633400</v>
      </c>
      <c r="I52" s="257">
        <f t="shared" si="1"/>
        <v>0</v>
      </c>
    </row>
    <row r="53" spans="1:9" s="245" customFormat="1" ht="22.5" customHeight="1">
      <c r="A53" s="253">
        <v>41992</v>
      </c>
      <c r="B53" s="254" t="s">
        <v>377</v>
      </c>
      <c r="C53" s="253">
        <v>41992</v>
      </c>
      <c r="D53" s="255" t="s">
        <v>476</v>
      </c>
      <c r="E53" s="256" t="s">
        <v>379</v>
      </c>
      <c r="F53" s="252">
        <v>3262</v>
      </c>
      <c r="G53" s="252"/>
      <c r="H53" s="257">
        <f t="shared" si="0"/>
        <v>66636662</v>
      </c>
      <c r="I53" s="257">
        <f t="shared" si="1"/>
        <v>0</v>
      </c>
    </row>
    <row r="54" spans="1:9" s="245" customFormat="1" ht="22.5" customHeight="1">
      <c r="A54" s="253">
        <v>41995</v>
      </c>
      <c r="B54" s="254" t="s">
        <v>582</v>
      </c>
      <c r="C54" s="253">
        <v>41995</v>
      </c>
      <c r="D54" s="255" t="s">
        <v>390</v>
      </c>
      <c r="E54" s="256" t="s">
        <v>369</v>
      </c>
      <c r="F54" s="252">
        <v>470745</v>
      </c>
      <c r="G54" s="252"/>
      <c r="H54" s="257">
        <f t="shared" si="0"/>
        <v>67107407</v>
      </c>
      <c r="I54" s="257">
        <f t="shared" si="1"/>
        <v>0</v>
      </c>
    </row>
    <row r="55" spans="1:9" s="245" customFormat="1" ht="22.5" customHeight="1">
      <c r="A55" s="253">
        <v>41995</v>
      </c>
      <c r="B55" s="254" t="s">
        <v>377</v>
      </c>
      <c r="C55" s="253">
        <v>41995</v>
      </c>
      <c r="D55" s="255" t="s">
        <v>476</v>
      </c>
      <c r="E55" s="256" t="s">
        <v>379</v>
      </c>
      <c r="F55" s="252">
        <v>4500</v>
      </c>
      <c r="G55" s="252"/>
      <c r="H55" s="257">
        <f t="shared" si="0"/>
        <v>67111907</v>
      </c>
      <c r="I55" s="257">
        <f t="shared" si="1"/>
        <v>0</v>
      </c>
    </row>
    <row r="56" spans="1:9" s="245" customFormat="1" ht="22.5" customHeight="1">
      <c r="A56" s="253">
        <v>41995</v>
      </c>
      <c r="B56" s="254" t="s">
        <v>653</v>
      </c>
      <c r="C56" s="253">
        <v>41995</v>
      </c>
      <c r="D56" s="255" t="s">
        <v>719</v>
      </c>
      <c r="E56" s="256" t="s">
        <v>385</v>
      </c>
      <c r="F56" s="252">
        <v>5733400</v>
      </c>
      <c r="G56" s="252"/>
      <c r="H56" s="257">
        <f t="shared" si="0"/>
        <v>72845307</v>
      </c>
      <c r="I56" s="257">
        <f t="shared" si="1"/>
        <v>0</v>
      </c>
    </row>
    <row r="57" spans="1:9" s="245" customFormat="1" ht="22.5" customHeight="1">
      <c r="A57" s="253">
        <v>41996</v>
      </c>
      <c r="B57" s="254" t="s">
        <v>720</v>
      </c>
      <c r="C57" s="253">
        <v>41996</v>
      </c>
      <c r="D57" s="255" t="s">
        <v>721</v>
      </c>
      <c r="E57" s="256" t="s">
        <v>369</v>
      </c>
      <c r="F57" s="252">
        <v>49545</v>
      </c>
      <c r="G57" s="252"/>
      <c r="H57" s="257">
        <f t="shared" si="0"/>
        <v>72894852</v>
      </c>
      <c r="I57" s="257">
        <f t="shared" si="1"/>
        <v>0</v>
      </c>
    </row>
    <row r="58" spans="1:9" s="245" customFormat="1" ht="22.5" customHeight="1">
      <c r="A58" s="253">
        <v>41996</v>
      </c>
      <c r="B58" s="254" t="s">
        <v>722</v>
      </c>
      <c r="C58" s="253">
        <v>41996</v>
      </c>
      <c r="D58" s="255" t="s">
        <v>592</v>
      </c>
      <c r="E58" s="256" t="s">
        <v>369</v>
      </c>
      <c r="F58" s="252">
        <v>1000000</v>
      </c>
      <c r="G58" s="252"/>
      <c r="H58" s="257">
        <f t="shared" si="0"/>
        <v>73894852</v>
      </c>
      <c r="I58" s="257">
        <f t="shared" si="1"/>
        <v>0</v>
      </c>
    </row>
    <row r="59" spans="1:9" s="245" customFormat="1" ht="22.5" customHeight="1">
      <c r="A59" s="253">
        <v>41996</v>
      </c>
      <c r="B59" s="254" t="s">
        <v>377</v>
      </c>
      <c r="C59" s="253">
        <v>41996</v>
      </c>
      <c r="D59" s="255" t="s">
        <v>723</v>
      </c>
      <c r="E59" s="256" t="s">
        <v>379</v>
      </c>
      <c r="F59" s="252">
        <v>5000</v>
      </c>
      <c r="G59" s="252"/>
      <c r="H59" s="257">
        <f t="shared" si="0"/>
        <v>73899852</v>
      </c>
      <c r="I59" s="257">
        <f t="shared" si="1"/>
        <v>0</v>
      </c>
    </row>
    <row r="60" spans="1:9" s="245" customFormat="1" ht="22.5" customHeight="1">
      <c r="A60" s="253">
        <v>41996</v>
      </c>
      <c r="B60" s="254" t="s">
        <v>377</v>
      </c>
      <c r="C60" s="253">
        <v>41996</v>
      </c>
      <c r="D60" s="255" t="s">
        <v>723</v>
      </c>
      <c r="E60" s="256" t="s">
        <v>379</v>
      </c>
      <c r="F60" s="252">
        <v>5000</v>
      </c>
      <c r="G60" s="252"/>
      <c r="H60" s="257">
        <f t="shared" si="0"/>
        <v>73904852</v>
      </c>
      <c r="I60" s="257">
        <f t="shared" si="1"/>
        <v>0</v>
      </c>
    </row>
    <row r="61" spans="1:9" s="245" customFormat="1" ht="22.5" customHeight="1">
      <c r="A61" s="253">
        <v>41996</v>
      </c>
      <c r="B61" s="254" t="s">
        <v>377</v>
      </c>
      <c r="C61" s="253">
        <v>41996</v>
      </c>
      <c r="D61" s="255" t="s">
        <v>723</v>
      </c>
      <c r="E61" s="256" t="s">
        <v>379</v>
      </c>
      <c r="F61" s="252">
        <v>5000</v>
      </c>
      <c r="G61" s="252"/>
      <c r="H61" s="257">
        <f t="shared" si="0"/>
        <v>73909852</v>
      </c>
      <c r="I61" s="257">
        <f t="shared" si="1"/>
        <v>0</v>
      </c>
    </row>
    <row r="62" spans="1:9" s="245" customFormat="1" ht="22.5" customHeight="1">
      <c r="A62" s="253">
        <v>41996</v>
      </c>
      <c r="B62" s="254" t="s">
        <v>377</v>
      </c>
      <c r="C62" s="253">
        <v>41996</v>
      </c>
      <c r="D62" s="255" t="s">
        <v>723</v>
      </c>
      <c r="E62" s="256" t="s">
        <v>379</v>
      </c>
      <c r="F62" s="252">
        <v>5000</v>
      </c>
      <c r="G62" s="252"/>
      <c r="H62" s="257">
        <f t="shared" si="0"/>
        <v>73914852</v>
      </c>
      <c r="I62" s="257">
        <f t="shared" si="1"/>
        <v>0</v>
      </c>
    </row>
    <row r="63" spans="1:9" s="245" customFormat="1" ht="22.5" customHeight="1">
      <c r="A63" s="253">
        <v>41996</v>
      </c>
      <c r="B63" s="254" t="s">
        <v>377</v>
      </c>
      <c r="C63" s="253">
        <v>41996</v>
      </c>
      <c r="D63" s="255" t="s">
        <v>723</v>
      </c>
      <c r="E63" s="256" t="s">
        <v>379</v>
      </c>
      <c r="F63" s="252">
        <v>5000</v>
      </c>
      <c r="G63" s="252"/>
      <c r="H63" s="257">
        <f t="shared" si="0"/>
        <v>73919852</v>
      </c>
      <c r="I63" s="257">
        <f t="shared" si="1"/>
        <v>0</v>
      </c>
    </row>
    <row r="64" spans="1:9" s="245" customFormat="1" ht="22.5" customHeight="1">
      <c r="A64" s="253">
        <v>41996</v>
      </c>
      <c r="B64" s="254" t="s">
        <v>377</v>
      </c>
      <c r="C64" s="253">
        <v>41996</v>
      </c>
      <c r="D64" s="255" t="s">
        <v>723</v>
      </c>
      <c r="E64" s="256" t="s">
        <v>379</v>
      </c>
      <c r="F64" s="252">
        <v>5000</v>
      </c>
      <c r="G64" s="252"/>
      <c r="H64" s="257">
        <f t="shared" si="0"/>
        <v>73924852</v>
      </c>
      <c r="I64" s="257">
        <f t="shared" si="1"/>
        <v>0</v>
      </c>
    </row>
    <row r="65" spans="1:9" s="245" customFormat="1" ht="22.5" customHeight="1">
      <c r="A65" s="253">
        <v>41996</v>
      </c>
      <c r="B65" s="254" t="s">
        <v>395</v>
      </c>
      <c r="C65" s="253">
        <v>41996</v>
      </c>
      <c r="D65" s="255" t="s">
        <v>679</v>
      </c>
      <c r="E65" s="256" t="s">
        <v>397</v>
      </c>
      <c r="F65" s="252">
        <v>8975</v>
      </c>
      <c r="G65" s="252"/>
      <c r="H65" s="257">
        <f t="shared" si="0"/>
        <v>73933827</v>
      </c>
      <c r="I65" s="257">
        <f t="shared" si="1"/>
        <v>0</v>
      </c>
    </row>
    <row r="66" spans="1:9" s="245" customFormat="1" ht="22.5" customHeight="1">
      <c r="A66" s="253">
        <v>41996</v>
      </c>
      <c r="B66" s="254" t="s">
        <v>724</v>
      </c>
      <c r="C66" s="253">
        <v>41996</v>
      </c>
      <c r="D66" s="255" t="s">
        <v>719</v>
      </c>
      <c r="E66" s="256" t="s">
        <v>385</v>
      </c>
      <c r="F66" s="252">
        <v>1914000</v>
      </c>
      <c r="G66" s="252"/>
      <c r="H66" s="257">
        <f t="shared" si="0"/>
        <v>75847827</v>
      </c>
      <c r="I66" s="257">
        <f t="shared" si="1"/>
        <v>0</v>
      </c>
    </row>
    <row r="67" spans="1:9" s="245" customFormat="1" ht="22.5" customHeight="1">
      <c r="A67" s="253">
        <v>41997</v>
      </c>
      <c r="B67" s="254" t="s">
        <v>377</v>
      </c>
      <c r="C67" s="253">
        <v>41997</v>
      </c>
      <c r="D67" s="255" t="s">
        <v>476</v>
      </c>
      <c r="E67" s="256" t="s">
        <v>379</v>
      </c>
      <c r="F67" s="252">
        <v>2000</v>
      </c>
      <c r="G67" s="252"/>
      <c r="H67" s="257">
        <f t="shared" si="0"/>
        <v>75849827</v>
      </c>
      <c r="I67" s="257">
        <f t="shared" si="1"/>
        <v>0</v>
      </c>
    </row>
    <row r="68" spans="1:9" s="245" customFormat="1" ht="22.5" customHeight="1">
      <c r="A68" s="253">
        <v>41997</v>
      </c>
      <c r="B68" s="254" t="s">
        <v>689</v>
      </c>
      <c r="C68" s="253">
        <v>41997</v>
      </c>
      <c r="D68" s="255" t="s">
        <v>711</v>
      </c>
      <c r="E68" s="256" t="s">
        <v>385</v>
      </c>
      <c r="F68" s="252">
        <v>1154400</v>
      </c>
      <c r="G68" s="252"/>
      <c r="H68" s="257">
        <f t="shared" si="0"/>
        <v>77004227</v>
      </c>
      <c r="I68" s="257">
        <f t="shared" si="1"/>
        <v>0</v>
      </c>
    </row>
    <row r="69" spans="1:9" s="245" customFormat="1" ht="22.5" customHeight="1">
      <c r="A69" s="253">
        <v>41998</v>
      </c>
      <c r="B69" s="254" t="s">
        <v>377</v>
      </c>
      <c r="C69" s="253">
        <v>41998</v>
      </c>
      <c r="D69" s="255" t="s">
        <v>476</v>
      </c>
      <c r="E69" s="256" t="s">
        <v>379</v>
      </c>
      <c r="F69" s="252">
        <v>2000</v>
      </c>
      <c r="G69" s="252"/>
      <c r="H69" s="257">
        <f t="shared" si="0"/>
        <v>77006227</v>
      </c>
      <c r="I69" s="257">
        <f t="shared" si="1"/>
        <v>0</v>
      </c>
    </row>
    <row r="70" spans="1:9" s="245" customFormat="1" ht="22.5" customHeight="1">
      <c r="A70" s="253">
        <v>41998</v>
      </c>
      <c r="B70" s="254" t="s">
        <v>377</v>
      </c>
      <c r="C70" s="253">
        <v>41998</v>
      </c>
      <c r="D70" s="255" t="s">
        <v>476</v>
      </c>
      <c r="E70" s="256" t="s">
        <v>379</v>
      </c>
      <c r="F70" s="252">
        <v>5000</v>
      </c>
      <c r="G70" s="252"/>
      <c r="H70" s="257">
        <f t="shared" si="0"/>
        <v>77011227</v>
      </c>
      <c r="I70" s="257">
        <f t="shared" si="1"/>
        <v>0</v>
      </c>
    </row>
    <row r="71" spans="1:9" s="245" customFormat="1" ht="22.5" customHeight="1">
      <c r="A71" s="253">
        <v>41998</v>
      </c>
      <c r="B71" s="254" t="s">
        <v>377</v>
      </c>
      <c r="C71" s="253">
        <v>41998</v>
      </c>
      <c r="D71" s="255" t="s">
        <v>476</v>
      </c>
      <c r="E71" s="256" t="s">
        <v>379</v>
      </c>
      <c r="F71" s="252">
        <v>2000</v>
      </c>
      <c r="G71" s="252"/>
      <c r="H71" s="257">
        <f t="shared" si="0"/>
        <v>77013227</v>
      </c>
      <c r="I71" s="257">
        <f t="shared" si="1"/>
        <v>0</v>
      </c>
    </row>
    <row r="72" spans="1:9" s="245" customFormat="1" ht="22.5" customHeight="1">
      <c r="A72" s="253">
        <v>41999</v>
      </c>
      <c r="B72" s="254" t="s">
        <v>725</v>
      </c>
      <c r="C72" s="253">
        <v>41999</v>
      </c>
      <c r="D72" s="255" t="s">
        <v>726</v>
      </c>
      <c r="E72" s="256" t="s">
        <v>369</v>
      </c>
      <c r="F72" s="252">
        <v>440768</v>
      </c>
      <c r="G72" s="252"/>
      <c r="H72" s="257">
        <f t="shared" si="0"/>
        <v>77453995</v>
      </c>
      <c r="I72" s="257">
        <f t="shared" si="1"/>
        <v>0</v>
      </c>
    </row>
    <row r="73" spans="1:9" s="245" customFormat="1" ht="22.5" customHeight="1">
      <c r="A73" s="253">
        <v>42000</v>
      </c>
      <c r="B73" s="254" t="s">
        <v>727</v>
      </c>
      <c r="C73" s="253">
        <v>42000</v>
      </c>
      <c r="D73" s="255" t="s">
        <v>728</v>
      </c>
      <c r="E73" s="256" t="s">
        <v>369</v>
      </c>
      <c r="F73" s="252">
        <v>1630000</v>
      </c>
      <c r="G73" s="252"/>
      <c r="H73" s="257">
        <f t="shared" si="0"/>
        <v>79083995</v>
      </c>
      <c r="I73" s="257">
        <f t="shared" si="1"/>
        <v>0</v>
      </c>
    </row>
    <row r="74" spans="1:9" s="245" customFormat="1" ht="22.5" customHeight="1">
      <c r="A74" s="253">
        <v>42002</v>
      </c>
      <c r="B74" s="254" t="s">
        <v>729</v>
      </c>
      <c r="C74" s="253">
        <v>42002</v>
      </c>
      <c r="D74" s="255" t="s">
        <v>730</v>
      </c>
      <c r="E74" s="256" t="s">
        <v>369</v>
      </c>
      <c r="F74" s="252">
        <v>1440000</v>
      </c>
      <c r="G74" s="252"/>
      <c r="H74" s="257">
        <f t="shared" si="0"/>
        <v>80523995</v>
      </c>
      <c r="I74" s="257">
        <f t="shared" si="1"/>
        <v>0</v>
      </c>
    </row>
    <row r="75" spans="1:9" s="245" customFormat="1" ht="22.5" customHeight="1">
      <c r="A75" s="253">
        <v>42002</v>
      </c>
      <c r="B75" s="254" t="s">
        <v>377</v>
      </c>
      <c r="C75" s="253">
        <v>42002</v>
      </c>
      <c r="D75" s="255" t="s">
        <v>476</v>
      </c>
      <c r="E75" s="256" t="s">
        <v>379</v>
      </c>
      <c r="F75" s="252">
        <v>2000</v>
      </c>
      <c r="G75" s="252"/>
      <c r="H75" s="257">
        <f t="shared" si="0"/>
        <v>80525995</v>
      </c>
      <c r="I75" s="257">
        <f t="shared" si="1"/>
        <v>0</v>
      </c>
    </row>
    <row r="76" spans="1:9" s="245" customFormat="1" ht="22.5" customHeight="1">
      <c r="A76" s="253">
        <v>42002</v>
      </c>
      <c r="B76" s="254" t="s">
        <v>395</v>
      </c>
      <c r="C76" s="253">
        <v>42002</v>
      </c>
      <c r="D76" s="255" t="s">
        <v>679</v>
      </c>
      <c r="E76" s="256" t="s">
        <v>397</v>
      </c>
      <c r="F76" s="252">
        <v>37415</v>
      </c>
      <c r="G76" s="252"/>
      <c r="H76" s="257">
        <f t="shared" si="0"/>
        <v>80563410</v>
      </c>
      <c r="I76" s="257">
        <f t="shared" si="1"/>
        <v>0</v>
      </c>
    </row>
    <row r="77" spans="1:9" s="245" customFormat="1" ht="22.5" customHeight="1">
      <c r="A77" s="253">
        <v>42003</v>
      </c>
      <c r="B77" s="254" t="s">
        <v>731</v>
      </c>
      <c r="C77" s="253">
        <v>42003</v>
      </c>
      <c r="D77" s="255" t="s">
        <v>390</v>
      </c>
      <c r="E77" s="256" t="s">
        <v>369</v>
      </c>
      <c r="F77" s="252">
        <v>159600</v>
      </c>
      <c r="G77" s="252"/>
      <c r="H77" s="257">
        <f t="shared" si="0"/>
        <v>80723010</v>
      </c>
      <c r="I77" s="257">
        <f t="shared" si="1"/>
        <v>0</v>
      </c>
    </row>
    <row r="78" spans="1:9" s="245" customFormat="1" ht="22.5" customHeight="1">
      <c r="A78" s="253">
        <v>42003</v>
      </c>
      <c r="B78" s="254" t="s">
        <v>732</v>
      </c>
      <c r="C78" s="253">
        <v>42003</v>
      </c>
      <c r="D78" s="255" t="s">
        <v>719</v>
      </c>
      <c r="E78" s="256" t="s">
        <v>385</v>
      </c>
      <c r="F78" s="252">
        <v>1242000</v>
      </c>
      <c r="G78" s="252"/>
      <c r="H78" s="257">
        <f t="shared" si="0"/>
        <v>81965010</v>
      </c>
      <c r="I78" s="257">
        <f t="shared" si="1"/>
        <v>0</v>
      </c>
    </row>
    <row r="79" spans="1:9" s="245" customFormat="1" ht="22.5" customHeight="1">
      <c r="A79" s="253">
        <v>42003</v>
      </c>
      <c r="B79" s="254" t="s">
        <v>733</v>
      </c>
      <c r="C79" s="253">
        <v>42003</v>
      </c>
      <c r="D79" s="255" t="s">
        <v>452</v>
      </c>
      <c r="E79" s="256" t="s">
        <v>385</v>
      </c>
      <c r="F79" s="252">
        <v>1062727</v>
      </c>
      <c r="G79" s="252"/>
      <c r="H79" s="257">
        <f t="shared" si="0"/>
        <v>83027737</v>
      </c>
      <c r="I79" s="257">
        <f t="shared" si="1"/>
        <v>0</v>
      </c>
    </row>
    <row r="80" spans="1:9" s="245" customFormat="1" ht="22.5" customHeight="1">
      <c r="A80" s="253">
        <v>42003</v>
      </c>
      <c r="B80" s="254" t="s">
        <v>734</v>
      </c>
      <c r="C80" s="253">
        <v>42003</v>
      </c>
      <c r="D80" s="255" t="s">
        <v>388</v>
      </c>
      <c r="E80" s="256" t="s">
        <v>385</v>
      </c>
      <c r="F80" s="252">
        <v>522000</v>
      </c>
      <c r="G80" s="252"/>
      <c r="H80" s="257">
        <f t="shared" si="0"/>
        <v>83549737</v>
      </c>
      <c r="I80" s="257">
        <f t="shared" si="1"/>
        <v>0</v>
      </c>
    </row>
    <row r="81" spans="1:9" s="245" customFormat="1" ht="22.5" customHeight="1">
      <c r="A81" s="253">
        <v>42004</v>
      </c>
      <c r="B81" s="254" t="s">
        <v>735</v>
      </c>
      <c r="C81" s="253">
        <v>41995</v>
      </c>
      <c r="D81" s="255" t="s">
        <v>736</v>
      </c>
      <c r="E81" s="256" t="s">
        <v>369</v>
      </c>
      <c r="F81" s="252">
        <v>161363</v>
      </c>
      <c r="G81" s="252"/>
      <c r="H81" s="257">
        <f t="shared" si="0"/>
        <v>83711100</v>
      </c>
      <c r="I81" s="257">
        <f t="shared" si="1"/>
        <v>0</v>
      </c>
    </row>
    <row r="82" spans="1:9" s="245" customFormat="1" ht="22.5" customHeight="1">
      <c r="A82" s="253">
        <v>42004</v>
      </c>
      <c r="B82" s="254" t="s">
        <v>737</v>
      </c>
      <c r="C82" s="253">
        <v>42004</v>
      </c>
      <c r="D82" s="255" t="s">
        <v>606</v>
      </c>
      <c r="E82" s="256" t="s">
        <v>369</v>
      </c>
      <c r="F82" s="252">
        <v>99873</v>
      </c>
      <c r="G82" s="252"/>
      <c r="H82" s="257">
        <f t="shared" si="0"/>
        <v>83810973</v>
      </c>
      <c r="I82" s="257">
        <f t="shared" si="1"/>
        <v>0</v>
      </c>
    </row>
    <row r="83" spans="1:9" s="245" customFormat="1" ht="22.5" customHeight="1">
      <c r="A83" s="253">
        <v>42004</v>
      </c>
      <c r="B83" s="254" t="s">
        <v>738</v>
      </c>
      <c r="C83" s="253">
        <v>42004</v>
      </c>
      <c r="D83" s="255" t="s">
        <v>739</v>
      </c>
      <c r="E83" s="256" t="s">
        <v>369</v>
      </c>
      <c r="F83" s="252">
        <v>33636</v>
      </c>
      <c r="G83" s="252"/>
      <c r="H83" s="257">
        <f t="shared" si="0"/>
        <v>83844609</v>
      </c>
      <c r="I83" s="257">
        <f t="shared" si="1"/>
        <v>0</v>
      </c>
    </row>
    <row r="84" spans="1:9" s="245" customFormat="1" ht="22.5" customHeight="1">
      <c r="A84" s="253">
        <v>42004</v>
      </c>
      <c r="B84" s="254" t="s">
        <v>740</v>
      </c>
      <c r="C84" s="253">
        <v>42004</v>
      </c>
      <c r="D84" s="255" t="s">
        <v>741</v>
      </c>
      <c r="E84" s="256" t="s">
        <v>369</v>
      </c>
      <c r="F84" s="252">
        <v>10281</v>
      </c>
      <c r="G84" s="252"/>
      <c r="H84" s="257">
        <f t="shared" ref="H84:H97" si="2">ROUND(IF(H83-I83+F84-G84&gt;0,H83-I83+F84-G84,0),0)</f>
        <v>83854890</v>
      </c>
      <c r="I84" s="257">
        <f t="shared" ref="I84:I97" si="3">ROUND(IF(I83-H83+G84-F84&gt;0,I83-H83+G84-F84,0),0)</f>
        <v>0</v>
      </c>
    </row>
    <row r="85" spans="1:9" s="245" customFormat="1" ht="22.5" customHeight="1">
      <c r="A85" s="253">
        <v>42004</v>
      </c>
      <c r="B85" s="254" t="s">
        <v>742</v>
      </c>
      <c r="C85" s="253">
        <v>42004</v>
      </c>
      <c r="D85" s="255" t="s">
        <v>743</v>
      </c>
      <c r="E85" s="256" t="s">
        <v>369</v>
      </c>
      <c r="F85" s="252">
        <v>208292</v>
      </c>
      <c r="G85" s="252"/>
      <c r="H85" s="257">
        <f t="shared" si="2"/>
        <v>84063182</v>
      </c>
      <c r="I85" s="257">
        <f t="shared" si="3"/>
        <v>0</v>
      </c>
    </row>
    <row r="86" spans="1:9" s="245" customFormat="1" ht="22.5" customHeight="1">
      <c r="A86" s="253">
        <v>42004</v>
      </c>
      <c r="B86" s="254" t="s">
        <v>742</v>
      </c>
      <c r="C86" s="253">
        <v>42004</v>
      </c>
      <c r="D86" s="255" t="s">
        <v>744</v>
      </c>
      <c r="E86" s="256" t="s">
        <v>369</v>
      </c>
      <c r="F86" s="252">
        <v>28930</v>
      </c>
      <c r="G86" s="252"/>
      <c r="H86" s="257">
        <f t="shared" si="2"/>
        <v>84092112</v>
      </c>
      <c r="I86" s="257">
        <f t="shared" si="3"/>
        <v>0</v>
      </c>
    </row>
    <row r="87" spans="1:9" s="245" customFormat="1" ht="22.5" customHeight="1">
      <c r="A87" s="253">
        <v>42004</v>
      </c>
      <c r="B87" s="254" t="s">
        <v>395</v>
      </c>
      <c r="C87" s="253">
        <v>42004</v>
      </c>
      <c r="D87" s="255" t="s">
        <v>423</v>
      </c>
      <c r="E87" s="256" t="s">
        <v>385</v>
      </c>
      <c r="F87" s="252">
        <v>12444130</v>
      </c>
      <c r="G87" s="252"/>
      <c r="H87" s="257">
        <f t="shared" si="2"/>
        <v>96536242</v>
      </c>
      <c r="I87" s="257">
        <f t="shared" si="3"/>
        <v>0</v>
      </c>
    </row>
    <row r="88" spans="1:9" s="245" customFormat="1" ht="22.5" customHeight="1">
      <c r="A88" s="253">
        <v>42004</v>
      </c>
      <c r="B88" s="254" t="s">
        <v>395</v>
      </c>
      <c r="C88" s="253">
        <v>41970</v>
      </c>
      <c r="D88" s="255" t="s">
        <v>745</v>
      </c>
      <c r="E88" s="256" t="s">
        <v>385</v>
      </c>
      <c r="F88" s="252">
        <v>4511710</v>
      </c>
      <c r="G88" s="252"/>
      <c r="H88" s="257">
        <f t="shared" si="2"/>
        <v>101047952</v>
      </c>
      <c r="I88" s="257">
        <f t="shared" si="3"/>
        <v>0</v>
      </c>
    </row>
    <row r="89" spans="1:9" s="245" customFormat="1" ht="26.25" customHeight="1">
      <c r="A89" s="253">
        <v>42004</v>
      </c>
      <c r="B89" s="254" t="s">
        <v>395</v>
      </c>
      <c r="C89" s="253">
        <v>41970</v>
      </c>
      <c r="D89" s="255" t="s">
        <v>588</v>
      </c>
      <c r="E89" s="256" t="s">
        <v>385</v>
      </c>
      <c r="F89" s="252">
        <v>520020</v>
      </c>
      <c r="G89" s="252"/>
      <c r="H89" s="257">
        <f t="shared" si="2"/>
        <v>101567972</v>
      </c>
      <c r="I89" s="257">
        <f t="shared" si="3"/>
        <v>0</v>
      </c>
    </row>
    <row r="90" spans="1:9" s="245" customFormat="1" ht="26.25" customHeight="1">
      <c r="A90" s="253">
        <v>42004</v>
      </c>
      <c r="B90" s="254" t="s">
        <v>395</v>
      </c>
      <c r="C90" s="253">
        <v>41977</v>
      </c>
      <c r="D90" s="255" t="s">
        <v>588</v>
      </c>
      <c r="E90" s="256" t="s">
        <v>385</v>
      </c>
      <c r="F90" s="252">
        <v>455394</v>
      </c>
      <c r="G90" s="252"/>
      <c r="H90" s="257">
        <f t="shared" si="2"/>
        <v>102023366</v>
      </c>
      <c r="I90" s="257">
        <f t="shared" si="3"/>
        <v>0</v>
      </c>
    </row>
    <row r="91" spans="1:9" s="245" customFormat="1" ht="26.25" customHeight="1">
      <c r="A91" s="253">
        <v>42004</v>
      </c>
      <c r="B91" s="254" t="s">
        <v>395</v>
      </c>
      <c r="C91" s="253">
        <v>41981</v>
      </c>
      <c r="D91" s="255" t="s">
        <v>746</v>
      </c>
      <c r="E91" s="256" t="s">
        <v>385</v>
      </c>
      <c r="F91" s="252">
        <v>3693890</v>
      </c>
      <c r="G91" s="252"/>
      <c r="H91" s="257">
        <f t="shared" si="2"/>
        <v>105717256</v>
      </c>
      <c r="I91" s="257">
        <f t="shared" si="3"/>
        <v>0</v>
      </c>
    </row>
    <row r="92" spans="1:9" s="245" customFormat="1" ht="26.25" customHeight="1">
      <c r="A92" s="253">
        <v>42004</v>
      </c>
      <c r="B92" s="254" t="s">
        <v>395</v>
      </c>
      <c r="C92" s="253">
        <v>41991</v>
      </c>
      <c r="D92" s="255" t="s">
        <v>482</v>
      </c>
      <c r="E92" s="256" t="s">
        <v>385</v>
      </c>
      <c r="F92" s="252">
        <v>2959000</v>
      </c>
      <c r="G92" s="252"/>
      <c r="H92" s="257">
        <f t="shared" si="2"/>
        <v>108676256</v>
      </c>
      <c r="I92" s="257">
        <f t="shared" si="3"/>
        <v>0</v>
      </c>
    </row>
    <row r="93" spans="1:9" s="245" customFormat="1" ht="26.25" customHeight="1">
      <c r="A93" s="253">
        <v>42004</v>
      </c>
      <c r="B93" s="254" t="s">
        <v>395</v>
      </c>
      <c r="C93" s="253">
        <v>41998</v>
      </c>
      <c r="D93" s="255" t="s">
        <v>588</v>
      </c>
      <c r="E93" s="256" t="s">
        <v>385</v>
      </c>
      <c r="F93" s="252">
        <v>595059</v>
      </c>
      <c r="G93" s="252"/>
      <c r="H93" s="257">
        <f t="shared" si="2"/>
        <v>109271315</v>
      </c>
      <c r="I93" s="257">
        <f t="shared" si="3"/>
        <v>0</v>
      </c>
    </row>
    <row r="94" spans="1:9" s="245" customFormat="1" ht="26.25" customHeight="1">
      <c r="A94" s="253">
        <v>42004</v>
      </c>
      <c r="B94" s="254" t="s">
        <v>395</v>
      </c>
      <c r="C94" s="253">
        <v>41999</v>
      </c>
      <c r="D94" s="255" t="s">
        <v>747</v>
      </c>
      <c r="E94" s="256" t="s">
        <v>385</v>
      </c>
      <c r="F94" s="252">
        <v>2512580</v>
      </c>
      <c r="G94" s="252"/>
      <c r="H94" s="257">
        <f t="shared" si="2"/>
        <v>111783895</v>
      </c>
      <c r="I94" s="257">
        <f t="shared" si="3"/>
        <v>0</v>
      </c>
    </row>
    <row r="95" spans="1:9" s="245" customFormat="1" ht="26.25" customHeight="1">
      <c r="A95" s="253">
        <v>42004</v>
      </c>
      <c r="B95" s="254" t="s">
        <v>395</v>
      </c>
      <c r="C95" s="253">
        <v>42003</v>
      </c>
      <c r="D95" s="255" t="s">
        <v>588</v>
      </c>
      <c r="E95" s="256" t="s">
        <v>385</v>
      </c>
      <c r="F95" s="252">
        <v>573655</v>
      </c>
      <c r="G95" s="252"/>
      <c r="H95" s="257">
        <f t="shared" si="2"/>
        <v>112357550</v>
      </c>
      <c r="I95" s="257">
        <f t="shared" si="3"/>
        <v>0</v>
      </c>
    </row>
    <row r="96" spans="1:9" s="245" customFormat="1" ht="22.5" customHeight="1">
      <c r="A96" s="253"/>
      <c r="B96" s="254"/>
      <c r="C96" s="253"/>
      <c r="D96" s="255"/>
      <c r="E96" s="256"/>
      <c r="F96" s="252"/>
      <c r="G96" s="252"/>
      <c r="H96" s="257">
        <f t="shared" si="2"/>
        <v>112357550</v>
      </c>
      <c r="I96" s="257">
        <f t="shared" si="3"/>
        <v>0</v>
      </c>
    </row>
    <row r="97" spans="1:9" s="245" customFormat="1" ht="22.5" customHeight="1">
      <c r="A97" s="253"/>
      <c r="B97" s="254"/>
      <c r="C97" s="253"/>
      <c r="D97" s="258"/>
      <c r="E97" s="256"/>
      <c r="F97" s="257"/>
      <c r="G97" s="259"/>
      <c r="H97" s="257">
        <f t="shared" si="2"/>
        <v>112357550</v>
      </c>
      <c r="I97" s="257">
        <f t="shared" si="3"/>
        <v>0</v>
      </c>
    </row>
    <row r="98" spans="1:9" s="245" customFormat="1" ht="17.25" customHeight="1">
      <c r="A98" s="253"/>
      <c r="B98" s="254"/>
      <c r="C98" s="253"/>
      <c r="D98" s="260"/>
      <c r="E98" s="254"/>
      <c r="F98" s="252"/>
      <c r="G98" s="252"/>
      <c r="H98" s="257"/>
      <c r="I98" s="257"/>
    </row>
    <row r="99" spans="1:9" s="245" customFormat="1" ht="20.25" customHeight="1">
      <c r="A99" s="253"/>
      <c r="B99" s="254"/>
      <c r="C99" s="253"/>
      <c r="D99" s="261" t="s">
        <v>748</v>
      </c>
      <c r="E99" s="254" t="s">
        <v>14</v>
      </c>
      <c r="F99" s="259">
        <f>SUM(F15:F98)</f>
        <v>68890766</v>
      </c>
      <c r="G99" s="259">
        <f>SUM(G15:G98)</f>
        <v>0</v>
      </c>
      <c r="H99" s="259" t="s">
        <v>14</v>
      </c>
      <c r="I99" s="259" t="s">
        <v>14</v>
      </c>
    </row>
    <row r="100" spans="1:9" s="245" customFormat="1" ht="17.25" customHeight="1">
      <c r="A100" s="262"/>
      <c r="B100" s="263"/>
      <c r="C100" s="262"/>
      <c r="D100" s="264" t="s">
        <v>749</v>
      </c>
      <c r="E100" s="263" t="s">
        <v>14</v>
      </c>
      <c r="F100" s="265" t="s">
        <v>14</v>
      </c>
      <c r="G100" s="265" t="s">
        <v>14</v>
      </c>
      <c r="H100" s="266">
        <f>MAX(H14+F99-G99-I14,0)</f>
        <v>112357550</v>
      </c>
      <c r="I100" s="266">
        <f>MAX(I14+G99-F99-H14,0)</f>
        <v>0</v>
      </c>
    </row>
    <row r="101" spans="1:9" s="245" customFormat="1" ht="17.25" customHeight="1">
      <c r="A101" s="248"/>
      <c r="B101" s="248"/>
      <c r="C101" s="248"/>
      <c r="E101" s="248"/>
    </row>
    <row r="102" spans="1:9" s="245" customFormat="1" ht="12.75">
      <c r="A102" s="248"/>
      <c r="B102" s="248"/>
      <c r="C102" s="267" t="s">
        <v>755</v>
      </c>
      <c r="E102" s="248"/>
    </row>
    <row r="103" spans="1:9" s="245" customFormat="1" ht="12.75">
      <c r="A103" s="248"/>
      <c r="B103" s="248"/>
      <c r="C103" s="267" t="s">
        <v>780</v>
      </c>
      <c r="E103" s="248"/>
    </row>
    <row r="104" spans="1:9" s="245" customFormat="1" ht="13.5" customHeight="1">
      <c r="A104" s="248"/>
      <c r="B104" s="248"/>
      <c r="C104" s="248"/>
      <c r="E104" s="324" t="s">
        <v>752</v>
      </c>
      <c r="F104" s="324"/>
      <c r="G104" s="324"/>
      <c r="H104" s="324"/>
      <c r="I104" s="324"/>
    </row>
    <row r="105" spans="1:9" s="245" customFormat="1" ht="12.75">
      <c r="A105" s="324" t="s">
        <v>45</v>
      </c>
      <c r="B105" s="324"/>
      <c r="C105" s="324"/>
      <c r="D105" s="324"/>
      <c r="E105" s="324" t="s">
        <v>16</v>
      </c>
      <c r="F105" s="324"/>
      <c r="G105" s="324"/>
      <c r="H105" s="324"/>
      <c r="I105" s="324"/>
    </row>
    <row r="106" spans="1:9" s="245" customFormat="1" ht="12.75">
      <c r="A106" s="324" t="s">
        <v>753</v>
      </c>
      <c r="B106" s="324"/>
      <c r="C106" s="324"/>
      <c r="D106" s="324"/>
      <c r="E106" s="324" t="s">
        <v>753</v>
      </c>
      <c r="F106" s="324"/>
      <c r="G106" s="324"/>
      <c r="H106" s="324"/>
      <c r="I106" s="324"/>
    </row>
    <row r="108" spans="1:9">
      <c r="F108" s="268"/>
      <c r="G108" s="268"/>
    </row>
  </sheetData>
  <autoFilter ref="A13:J97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106:D106"/>
    <mergeCell ref="E106:I106"/>
    <mergeCell ref="G11:G12"/>
    <mergeCell ref="H11:H12"/>
    <mergeCell ref="I11:I12"/>
    <mergeCell ref="E104:I104"/>
    <mergeCell ref="A105:D105"/>
    <mergeCell ref="E105:I105"/>
  </mergeCells>
  <printOptions horizontalCentered="1"/>
  <pageMargins left="0.5" right="0.25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31"/>
  </sheetPr>
  <dimension ref="A1:K1076"/>
  <sheetViews>
    <sheetView topLeftCell="A1076" workbookViewId="0">
      <selection activeCell="A1031" sqref="A1031:H1076"/>
    </sheetView>
  </sheetViews>
  <sheetFormatPr defaultRowHeight="12.75"/>
  <cols>
    <col min="1" max="1" width="3.7109375" style="9" customWidth="1"/>
    <col min="2" max="2" width="9.7109375" style="9" customWidth="1"/>
    <col min="3" max="3" width="10.42578125" style="8" customWidth="1"/>
    <col min="4" max="4" width="29.42578125" style="8" customWidth="1"/>
    <col min="5" max="5" width="13.7109375" style="8" customWidth="1"/>
    <col min="6" max="6" width="8" style="8" customWidth="1"/>
    <col min="7" max="7" width="13.5703125" style="8" bestFit="1" customWidth="1"/>
    <col min="8" max="8" width="12.42578125" style="8" customWidth="1"/>
    <col min="9" max="9" width="9.85546875" style="7" bestFit="1" customWidth="1"/>
    <col min="10" max="11" width="12" style="7" bestFit="1" customWidth="1"/>
    <col min="12" max="16384" width="9.140625" style="7"/>
  </cols>
  <sheetData>
    <row r="1" spans="1:9" ht="15" customHeight="1">
      <c r="A1" s="1" t="s">
        <v>61</v>
      </c>
      <c r="B1" s="1"/>
      <c r="C1" s="1"/>
      <c r="D1" s="1"/>
      <c r="E1" s="284" t="s">
        <v>94</v>
      </c>
      <c r="F1" s="284"/>
      <c r="G1" s="284"/>
      <c r="H1" s="284"/>
      <c r="I1" s="55"/>
    </row>
    <row r="2" spans="1:9">
      <c r="A2" s="1" t="s">
        <v>108</v>
      </c>
      <c r="B2" s="1"/>
      <c r="C2" s="1"/>
      <c r="D2" s="1"/>
      <c r="E2" s="271" t="s">
        <v>92</v>
      </c>
      <c r="F2" s="271"/>
      <c r="G2" s="271"/>
      <c r="H2" s="271"/>
      <c r="I2" s="93"/>
    </row>
    <row r="3" spans="1:9">
      <c r="E3" s="271" t="s">
        <v>93</v>
      </c>
      <c r="F3" s="271"/>
      <c r="G3" s="271"/>
      <c r="H3" s="271"/>
      <c r="I3" s="93"/>
    </row>
    <row r="5" spans="1:9" s="34" customFormat="1" ht="16.5">
      <c r="A5" s="283" t="s">
        <v>47</v>
      </c>
      <c r="B5" s="283"/>
      <c r="C5" s="283"/>
      <c r="D5" s="283"/>
      <c r="E5" s="283"/>
      <c r="F5" s="283"/>
      <c r="G5" s="283"/>
      <c r="H5" s="283"/>
    </row>
    <row r="6" spans="1:9" s="34" customFormat="1" ht="16.5">
      <c r="A6" s="283" t="s">
        <v>115</v>
      </c>
      <c r="B6" s="283"/>
      <c r="C6" s="283"/>
      <c r="D6" s="283"/>
      <c r="E6" s="283"/>
      <c r="F6" s="283"/>
      <c r="G6" s="283"/>
      <c r="H6" s="283"/>
    </row>
    <row r="7" spans="1:9" s="34" customFormat="1" ht="16.5">
      <c r="A7" s="295" t="s">
        <v>126</v>
      </c>
      <c r="B7" s="295"/>
      <c r="C7" s="295"/>
      <c r="D7" s="295"/>
      <c r="E7" s="295"/>
      <c r="F7" s="295"/>
      <c r="G7" s="295"/>
      <c r="H7" s="295"/>
    </row>
    <row r="8" spans="1:9" s="34" customFormat="1" ht="16.5">
      <c r="A8" s="54"/>
      <c r="B8" s="54"/>
      <c r="C8" s="54"/>
      <c r="D8" s="54"/>
      <c r="E8" s="54"/>
      <c r="F8" s="54"/>
      <c r="G8" s="136"/>
      <c r="H8" s="136"/>
    </row>
    <row r="9" spans="1:9">
      <c r="A9" s="294" t="s">
        <v>174</v>
      </c>
      <c r="B9" s="294"/>
      <c r="C9" s="294"/>
      <c r="D9" s="294"/>
      <c r="E9" s="294"/>
      <c r="F9" s="294"/>
      <c r="G9" s="294"/>
      <c r="H9" s="294"/>
    </row>
    <row r="10" spans="1:9">
      <c r="A10" s="294" t="s">
        <v>123</v>
      </c>
      <c r="B10" s="294"/>
      <c r="C10" s="294"/>
      <c r="D10" s="294"/>
      <c r="E10" s="294"/>
      <c r="F10" s="294"/>
      <c r="G10" s="294"/>
      <c r="H10" s="294"/>
    </row>
    <row r="11" spans="1:9">
      <c r="A11" s="294" t="s">
        <v>73</v>
      </c>
      <c r="B11" s="294"/>
      <c r="C11" s="294"/>
      <c r="D11" s="294"/>
      <c r="E11" s="294"/>
      <c r="F11" s="294"/>
      <c r="G11" s="294"/>
      <c r="H11" s="294"/>
    </row>
    <row r="12" spans="1:9">
      <c r="A12" s="294" t="s">
        <v>141</v>
      </c>
      <c r="B12" s="294"/>
      <c r="C12" s="294"/>
      <c r="D12" s="294"/>
      <c r="E12" s="294"/>
      <c r="F12" s="294"/>
      <c r="G12" s="294"/>
      <c r="H12" s="294"/>
    </row>
    <row r="13" spans="1:9">
      <c r="A13" s="294" t="s">
        <v>74</v>
      </c>
      <c r="B13" s="294"/>
      <c r="C13" s="294"/>
      <c r="D13" s="294"/>
      <c r="E13" s="294"/>
      <c r="F13" s="294"/>
      <c r="G13" s="294"/>
      <c r="H13" s="294"/>
    </row>
    <row r="14" spans="1:9">
      <c r="A14" s="294" t="s">
        <v>79</v>
      </c>
      <c r="B14" s="294"/>
      <c r="C14" s="294"/>
      <c r="D14" s="294"/>
      <c r="E14" s="294"/>
      <c r="F14" s="294"/>
      <c r="G14" s="294"/>
      <c r="H14" s="294"/>
    </row>
    <row r="15" spans="1:9">
      <c r="A15" s="288" t="s">
        <v>80</v>
      </c>
      <c r="B15" s="288"/>
      <c r="C15" s="288"/>
      <c r="D15" s="288"/>
      <c r="E15" s="288"/>
      <c r="F15" s="288"/>
      <c r="G15" s="288"/>
      <c r="H15" s="288"/>
    </row>
    <row r="16" spans="1:9" s="16" customFormat="1" ht="33" customHeight="1">
      <c r="A16" s="296" t="s">
        <v>48</v>
      </c>
      <c r="B16" s="297"/>
      <c r="C16" s="300" t="s">
        <v>1</v>
      </c>
      <c r="D16" s="301"/>
      <c r="E16" s="302"/>
      <c r="F16" s="290" t="s">
        <v>51</v>
      </c>
      <c r="G16" s="291"/>
      <c r="H16" s="292"/>
    </row>
    <row r="17" spans="1:10" s="16" customFormat="1" ht="51.75" customHeight="1">
      <c r="A17" s="298"/>
      <c r="B17" s="299"/>
      <c r="C17" s="39" t="s">
        <v>49</v>
      </c>
      <c r="D17" s="39" t="s">
        <v>50</v>
      </c>
      <c r="E17" s="39" t="s">
        <v>8</v>
      </c>
      <c r="F17" s="40" t="s">
        <v>42</v>
      </c>
      <c r="G17" s="39" t="s">
        <v>52</v>
      </c>
      <c r="H17" s="39" t="s">
        <v>53</v>
      </c>
    </row>
    <row r="18" spans="1:10" s="15" customFormat="1">
      <c r="A18" s="296" t="s">
        <v>9</v>
      </c>
      <c r="B18" s="297"/>
      <c r="C18" s="18" t="s">
        <v>10</v>
      </c>
      <c r="D18" s="18" t="s">
        <v>11</v>
      </c>
      <c r="E18" s="18">
        <v>1</v>
      </c>
      <c r="F18" s="18">
        <v>2</v>
      </c>
      <c r="G18" s="18">
        <v>3</v>
      </c>
      <c r="H18" s="18">
        <v>4</v>
      </c>
    </row>
    <row r="19" spans="1:10" s="45" customFormat="1">
      <c r="A19" s="104">
        <v>1</v>
      </c>
      <c r="B19" s="94" t="s">
        <v>119</v>
      </c>
      <c r="C19" s="71">
        <v>40543</v>
      </c>
      <c r="D19" s="72" t="s">
        <v>142</v>
      </c>
      <c r="E19" s="72">
        <v>17000000</v>
      </c>
      <c r="F19" s="41" t="s">
        <v>176</v>
      </c>
      <c r="G19" s="42">
        <v>3399996</v>
      </c>
      <c r="H19" s="42">
        <f>G19</f>
        <v>3399996</v>
      </c>
      <c r="J19" s="74" t="s">
        <v>60</v>
      </c>
    </row>
    <row r="20" spans="1:10" s="45" customFormat="1">
      <c r="A20" s="104"/>
      <c r="B20" s="41"/>
      <c r="C20" s="62"/>
      <c r="D20" s="62"/>
      <c r="E20" s="77"/>
      <c r="F20" s="97" t="s">
        <v>177</v>
      </c>
      <c r="G20" s="42">
        <v>3399996</v>
      </c>
      <c r="H20" s="42">
        <f>H19+G20</f>
        <v>6799992</v>
      </c>
    </row>
    <row r="21" spans="1:10" s="45" customFormat="1">
      <c r="A21" s="104"/>
      <c r="B21" s="41"/>
      <c r="C21" s="62"/>
      <c r="D21" s="62"/>
      <c r="E21" s="43"/>
      <c r="F21" s="67" t="s">
        <v>225</v>
      </c>
      <c r="G21" s="42">
        <v>1416665</v>
      </c>
      <c r="H21" s="42">
        <f>H20+G21</f>
        <v>8216657</v>
      </c>
    </row>
    <row r="22" spans="1:10" s="45" customFormat="1">
      <c r="A22" s="104"/>
      <c r="B22" s="41"/>
      <c r="C22" s="62"/>
      <c r="D22" s="62"/>
      <c r="E22" s="43"/>
      <c r="F22" s="73"/>
      <c r="G22" s="42"/>
      <c r="H22" s="42"/>
    </row>
    <row r="23" spans="1:10" s="45" customFormat="1">
      <c r="A23" s="104"/>
      <c r="B23" s="41"/>
      <c r="C23" s="62"/>
      <c r="D23" s="62"/>
      <c r="E23" s="43"/>
      <c r="F23" s="67"/>
      <c r="G23" s="42"/>
      <c r="H23" s="42"/>
    </row>
    <row r="24" spans="1:10" s="45" customFormat="1">
      <c r="A24" s="104"/>
      <c r="B24" s="41"/>
      <c r="C24" s="62"/>
      <c r="D24" s="62"/>
      <c r="E24" s="43"/>
      <c r="F24" s="73"/>
      <c r="G24" s="42"/>
      <c r="H24" s="42"/>
    </row>
    <row r="25" spans="1:10" s="45" customFormat="1">
      <c r="A25" s="104"/>
      <c r="B25" s="41"/>
      <c r="C25" s="62"/>
      <c r="D25" s="62"/>
      <c r="E25" s="43"/>
      <c r="F25" s="67"/>
      <c r="G25" s="42"/>
      <c r="H25" s="42"/>
    </row>
    <row r="26" spans="1:10" s="45" customFormat="1">
      <c r="A26" s="105"/>
      <c r="B26" s="68"/>
      <c r="C26" s="69"/>
      <c r="D26" s="69"/>
      <c r="E26" s="70"/>
      <c r="F26" s="67"/>
      <c r="G26" s="133"/>
      <c r="H26" s="42"/>
    </row>
    <row r="27" spans="1:10" s="45" customFormat="1">
      <c r="A27" s="104"/>
      <c r="B27" s="41"/>
      <c r="C27" s="62"/>
      <c r="D27" s="62"/>
      <c r="E27" s="43"/>
      <c r="F27" s="43"/>
      <c r="G27" s="42"/>
      <c r="H27" s="42"/>
    </row>
    <row r="28" spans="1:10" s="45" customFormat="1">
      <c r="A28" s="104"/>
      <c r="B28" s="41"/>
      <c r="C28" s="62"/>
      <c r="D28" s="62"/>
      <c r="E28" s="43"/>
      <c r="F28" s="43"/>
      <c r="G28" s="42"/>
      <c r="H28" s="42"/>
    </row>
    <row r="29" spans="1:10" s="48" customFormat="1">
      <c r="A29" s="19"/>
      <c r="B29" s="19" t="s">
        <v>13</v>
      </c>
      <c r="C29" s="46"/>
      <c r="D29" s="46"/>
      <c r="E29" s="46">
        <f>SUM(E19:E28)</f>
        <v>17000000</v>
      </c>
      <c r="F29" s="46"/>
      <c r="G29" s="39">
        <f>SUM(G19:G28)</f>
        <v>8216657</v>
      </c>
      <c r="H29" s="39"/>
    </row>
    <row r="30" spans="1:10" s="48" customFormat="1">
      <c r="A30" s="50"/>
      <c r="B30" s="50"/>
      <c r="C30" s="64"/>
      <c r="D30" s="64"/>
      <c r="E30" s="64"/>
      <c r="F30" s="64"/>
      <c r="G30" s="137"/>
      <c r="H30" s="137"/>
    </row>
    <row r="31" spans="1:10" s="48" customFormat="1">
      <c r="A31" s="50"/>
      <c r="B31" s="50"/>
      <c r="C31" s="64"/>
      <c r="D31" s="64"/>
      <c r="E31" s="64"/>
      <c r="F31" s="64"/>
      <c r="G31" s="137"/>
      <c r="H31" s="137"/>
    </row>
    <row r="32" spans="1:10" s="48" customFormat="1">
      <c r="A32" s="293" t="s">
        <v>54</v>
      </c>
      <c r="B32" s="293"/>
      <c r="C32" s="293"/>
      <c r="D32" s="293"/>
      <c r="E32" s="293"/>
      <c r="F32" s="293"/>
      <c r="G32" s="293"/>
      <c r="H32" s="293"/>
    </row>
    <row r="33" spans="1:8" s="48" customFormat="1" ht="37.5" customHeight="1">
      <c r="A33" s="19" t="s">
        <v>0</v>
      </c>
      <c r="B33" s="281" t="s">
        <v>55</v>
      </c>
      <c r="C33" s="281"/>
      <c r="D33" s="46" t="s">
        <v>56</v>
      </c>
      <c r="E33" s="46" t="s">
        <v>57</v>
      </c>
      <c r="F33" s="46" t="s">
        <v>58</v>
      </c>
      <c r="G33" s="137"/>
      <c r="H33" s="137"/>
    </row>
    <row r="34" spans="1:8" s="48" customFormat="1">
      <c r="A34" s="19" t="s">
        <v>9</v>
      </c>
      <c r="B34" s="19" t="s">
        <v>10</v>
      </c>
      <c r="C34" s="46"/>
      <c r="D34" s="46" t="s">
        <v>11</v>
      </c>
      <c r="E34" s="46">
        <v>1</v>
      </c>
      <c r="F34" s="46">
        <v>2</v>
      </c>
      <c r="G34" s="137"/>
      <c r="H34" s="137"/>
    </row>
    <row r="35" spans="1:8" s="48" customFormat="1">
      <c r="A35" s="19"/>
      <c r="B35" s="19"/>
      <c r="C35" s="46"/>
      <c r="D35" s="46"/>
      <c r="E35" s="46"/>
      <c r="F35" s="46"/>
      <c r="G35" s="137"/>
      <c r="H35" s="137"/>
    </row>
    <row r="36" spans="1:8" s="48" customFormat="1">
      <c r="A36" s="19"/>
      <c r="B36" s="19"/>
      <c r="C36" s="46"/>
      <c r="D36" s="46"/>
      <c r="E36" s="46"/>
      <c r="F36" s="46"/>
      <c r="G36" s="137"/>
      <c r="H36" s="137"/>
    </row>
    <row r="37" spans="1:8" s="48" customFormat="1">
      <c r="A37" s="19"/>
      <c r="B37" s="19"/>
      <c r="C37" s="46"/>
      <c r="D37" s="46"/>
      <c r="E37" s="46"/>
      <c r="F37" s="46"/>
      <c r="G37" s="137"/>
      <c r="H37" s="137"/>
    </row>
    <row r="38" spans="1:8" s="48" customFormat="1">
      <c r="A38" s="19"/>
      <c r="B38" s="19"/>
      <c r="C38" s="46"/>
      <c r="D38" s="46"/>
      <c r="E38" s="46"/>
      <c r="F38" s="46"/>
      <c r="G38" s="137"/>
      <c r="H38" s="137"/>
    </row>
    <row r="39" spans="1:8" s="48" customFormat="1">
      <c r="A39" s="19"/>
      <c r="B39" s="19"/>
      <c r="C39" s="46"/>
      <c r="D39" s="46"/>
      <c r="E39" s="46"/>
      <c r="F39" s="46"/>
      <c r="G39" s="137"/>
      <c r="H39" s="137"/>
    </row>
    <row r="40" spans="1:8" s="48" customFormat="1">
      <c r="A40" s="19"/>
      <c r="B40" s="19"/>
      <c r="C40" s="46"/>
      <c r="D40" s="46"/>
      <c r="E40" s="46"/>
      <c r="F40" s="46"/>
      <c r="G40" s="137"/>
      <c r="H40" s="137"/>
    </row>
    <row r="41" spans="1:8" s="48" customFormat="1">
      <c r="A41" s="19"/>
      <c r="B41" s="19"/>
      <c r="C41" s="46"/>
      <c r="D41" s="46"/>
      <c r="E41" s="46"/>
      <c r="F41" s="46"/>
      <c r="G41" s="137"/>
      <c r="H41" s="137"/>
    </row>
    <row r="42" spans="1:8" s="48" customFormat="1">
      <c r="A42" s="50"/>
      <c r="B42" s="50"/>
      <c r="C42" s="64"/>
      <c r="D42" s="64"/>
      <c r="E42" s="64"/>
      <c r="F42" s="64"/>
      <c r="G42" s="137"/>
      <c r="H42" s="137"/>
    </row>
    <row r="43" spans="1:8" s="14" customFormat="1" ht="30.75" customHeight="1">
      <c r="A43" s="304" t="s">
        <v>234</v>
      </c>
      <c r="B43" s="304"/>
      <c r="C43" s="304"/>
      <c r="D43" s="304"/>
      <c r="E43" s="304"/>
      <c r="F43" s="304"/>
      <c r="G43" s="304"/>
      <c r="H43" s="304"/>
    </row>
    <row r="44" spans="1:8" s="14" customFormat="1" ht="17.25" customHeight="1">
      <c r="A44" s="304" t="s">
        <v>235</v>
      </c>
      <c r="B44" s="304"/>
      <c r="C44" s="304"/>
      <c r="D44" s="304"/>
      <c r="E44" s="304"/>
      <c r="F44" s="304"/>
      <c r="G44" s="304"/>
      <c r="H44" s="304"/>
    </row>
    <row r="45" spans="1:8" s="49" customFormat="1">
      <c r="C45" s="51"/>
      <c r="D45" s="51"/>
      <c r="E45" s="286" t="s">
        <v>236</v>
      </c>
      <c r="F45" s="286"/>
      <c r="G45" s="286"/>
      <c r="H45" s="286"/>
    </row>
    <row r="46" spans="1:8" s="52" customFormat="1">
      <c r="A46" s="287" t="s">
        <v>59</v>
      </c>
      <c r="B46" s="287"/>
      <c r="C46" s="287" t="s">
        <v>16</v>
      </c>
      <c r="D46" s="287"/>
      <c r="E46" s="284" t="s">
        <v>28</v>
      </c>
      <c r="F46" s="284"/>
      <c r="G46" s="284"/>
      <c r="H46" s="284"/>
    </row>
    <row r="47" spans="1:8" s="14" customFormat="1">
      <c r="A47" s="303"/>
      <c r="B47" s="303"/>
      <c r="C47" s="303"/>
      <c r="D47" s="303"/>
      <c r="E47" s="271"/>
      <c r="F47" s="271"/>
      <c r="G47" s="271"/>
      <c r="H47" s="271"/>
    </row>
    <row r="48" spans="1:8" s="14" customFormat="1">
      <c r="C48" s="53"/>
      <c r="D48" s="53"/>
      <c r="E48" s="53"/>
      <c r="F48" s="53"/>
      <c r="G48" s="53"/>
      <c r="H48" s="53"/>
    </row>
    <row r="49" spans="1:8" s="14" customFormat="1">
      <c r="C49" s="53"/>
      <c r="D49" s="53"/>
      <c r="E49" s="53"/>
      <c r="F49" s="53"/>
      <c r="G49" s="53"/>
      <c r="H49" s="53"/>
    </row>
    <row r="50" spans="1:8" s="14" customFormat="1">
      <c r="C50" s="53"/>
      <c r="D50" s="53"/>
      <c r="E50" s="53"/>
      <c r="F50" s="53"/>
      <c r="G50" s="53"/>
      <c r="H50" s="53"/>
    </row>
    <row r="51" spans="1:8" s="14" customFormat="1">
      <c r="C51" s="53"/>
      <c r="D51" s="53"/>
      <c r="E51" s="53"/>
      <c r="F51" s="53"/>
      <c r="G51" s="53"/>
      <c r="H51" s="53"/>
    </row>
    <row r="52" spans="1:8" s="14" customFormat="1">
      <c r="C52" s="53"/>
      <c r="D52" s="53"/>
      <c r="E52" s="53"/>
      <c r="F52" s="53"/>
      <c r="G52" s="53"/>
      <c r="H52" s="53"/>
    </row>
    <row r="53" spans="1:8" s="14" customFormat="1">
      <c r="C53" s="53"/>
      <c r="D53" s="53"/>
      <c r="E53" s="53"/>
      <c r="F53" s="53"/>
      <c r="G53" s="53"/>
      <c r="H53" s="53"/>
    </row>
    <row r="54" spans="1:8" s="14" customFormat="1">
      <c r="C54" s="53"/>
      <c r="D54" s="53"/>
      <c r="E54" s="53"/>
      <c r="F54" s="53"/>
      <c r="G54" s="53"/>
      <c r="H54" s="53"/>
    </row>
    <row r="55" spans="1:8" s="14" customFormat="1">
      <c r="C55" s="53"/>
      <c r="D55" s="53"/>
      <c r="E55" s="53"/>
      <c r="F55" s="53"/>
      <c r="G55" s="53"/>
      <c r="H55" s="53"/>
    </row>
    <row r="56" spans="1:8" s="14" customFormat="1">
      <c r="C56" s="53"/>
      <c r="D56" s="53"/>
      <c r="E56" s="53"/>
      <c r="F56" s="53"/>
      <c r="G56" s="53"/>
      <c r="H56" s="53"/>
    </row>
    <row r="57" spans="1:8" s="14" customFormat="1">
      <c r="C57" s="53"/>
      <c r="D57" s="53"/>
      <c r="E57" s="53"/>
      <c r="F57" s="53"/>
      <c r="G57" s="53"/>
      <c r="H57" s="53"/>
    </row>
    <row r="58" spans="1:8" s="14" customFormat="1">
      <c r="A58" s="1" t="s">
        <v>61</v>
      </c>
      <c r="B58" s="1"/>
      <c r="C58" s="1"/>
      <c r="D58" s="1"/>
      <c r="E58" s="284" t="s">
        <v>94</v>
      </c>
      <c r="F58" s="284"/>
      <c r="G58" s="284"/>
      <c r="H58" s="284"/>
    </row>
    <row r="59" spans="1:8" s="14" customFormat="1">
      <c r="A59" s="1" t="s">
        <v>108</v>
      </c>
      <c r="B59" s="1"/>
      <c r="C59" s="1"/>
      <c r="D59" s="1"/>
      <c r="E59" s="271" t="s">
        <v>92</v>
      </c>
      <c r="F59" s="271"/>
      <c r="G59" s="271"/>
      <c r="H59" s="271"/>
    </row>
    <row r="60" spans="1:8" s="14" customFormat="1">
      <c r="A60" s="9"/>
      <c r="B60" s="9"/>
      <c r="C60" s="8"/>
      <c r="D60" s="8"/>
      <c r="E60" s="271" t="s">
        <v>93</v>
      </c>
      <c r="F60" s="271"/>
      <c r="G60" s="271"/>
      <c r="H60" s="271"/>
    </row>
    <row r="62" spans="1:8" ht="16.5">
      <c r="A62" s="283" t="s">
        <v>47</v>
      </c>
      <c r="B62" s="283"/>
      <c r="C62" s="283"/>
      <c r="D62" s="283"/>
      <c r="E62" s="283"/>
      <c r="F62" s="283"/>
      <c r="G62" s="283"/>
      <c r="H62" s="283"/>
    </row>
    <row r="63" spans="1:8" ht="16.5">
      <c r="A63" s="283" t="s">
        <v>143</v>
      </c>
      <c r="B63" s="283"/>
      <c r="C63" s="283"/>
      <c r="D63" s="283"/>
      <c r="E63" s="283"/>
      <c r="F63" s="283"/>
      <c r="G63" s="283"/>
      <c r="H63" s="283"/>
    </row>
    <row r="64" spans="1:8" ht="16.5">
      <c r="A64" s="295" t="s">
        <v>126</v>
      </c>
      <c r="B64" s="295"/>
      <c r="C64" s="295"/>
      <c r="D64" s="295"/>
      <c r="E64" s="295"/>
      <c r="F64" s="295"/>
      <c r="G64" s="295"/>
      <c r="H64" s="295"/>
    </row>
    <row r="65" spans="1:8" ht="16.5">
      <c r="A65" s="54"/>
      <c r="B65" s="54"/>
      <c r="C65" s="54"/>
      <c r="D65" s="54"/>
      <c r="E65" s="54"/>
      <c r="F65" s="54"/>
      <c r="G65" s="136"/>
      <c r="H65" s="136"/>
    </row>
    <row r="66" spans="1:8">
      <c r="A66" s="294" t="s">
        <v>175</v>
      </c>
      <c r="B66" s="294"/>
      <c r="C66" s="294"/>
      <c r="D66" s="294"/>
      <c r="E66" s="294"/>
      <c r="F66" s="294"/>
      <c r="G66" s="294"/>
      <c r="H66" s="294"/>
    </row>
    <row r="67" spans="1:8">
      <c r="A67" s="294" t="s">
        <v>144</v>
      </c>
      <c r="B67" s="294"/>
      <c r="C67" s="294"/>
      <c r="D67" s="294"/>
      <c r="E67" s="294"/>
      <c r="F67" s="294"/>
      <c r="G67" s="294"/>
      <c r="H67" s="294"/>
    </row>
    <row r="68" spans="1:8">
      <c r="A68" s="294" t="s">
        <v>73</v>
      </c>
      <c r="B68" s="294"/>
      <c r="C68" s="294"/>
      <c r="D68" s="294"/>
      <c r="E68" s="294"/>
      <c r="F68" s="294"/>
      <c r="G68" s="294"/>
      <c r="H68" s="294"/>
    </row>
    <row r="69" spans="1:8">
      <c r="A69" s="294" t="s">
        <v>145</v>
      </c>
      <c r="B69" s="294"/>
      <c r="C69" s="294"/>
      <c r="D69" s="294"/>
      <c r="E69" s="294"/>
      <c r="F69" s="294"/>
      <c r="G69" s="294"/>
      <c r="H69" s="294"/>
    </row>
    <row r="70" spans="1:8">
      <c r="A70" s="294" t="s">
        <v>74</v>
      </c>
      <c r="B70" s="294"/>
      <c r="C70" s="294"/>
      <c r="D70" s="294"/>
      <c r="E70" s="294"/>
      <c r="F70" s="294"/>
      <c r="G70" s="294"/>
      <c r="H70" s="294"/>
    </row>
    <row r="71" spans="1:8">
      <c r="A71" s="294" t="s">
        <v>79</v>
      </c>
      <c r="B71" s="294"/>
      <c r="C71" s="294"/>
      <c r="D71" s="294"/>
      <c r="E71" s="294"/>
      <c r="F71" s="294"/>
      <c r="G71" s="294"/>
      <c r="H71" s="294"/>
    </row>
    <row r="72" spans="1:8">
      <c r="A72" s="288" t="s">
        <v>80</v>
      </c>
      <c r="B72" s="288"/>
      <c r="C72" s="288"/>
      <c r="D72" s="288"/>
      <c r="E72" s="288"/>
      <c r="F72" s="288"/>
      <c r="G72" s="288"/>
      <c r="H72" s="288"/>
    </row>
    <row r="73" spans="1:8">
      <c r="A73" s="296" t="s">
        <v>48</v>
      </c>
      <c r="B73" s="297"/>
      <c r="C73" s="300" t="s">
        <v>1</v>
      </c>
      <c r="D73" s="301"/>
      <c r="E73" s="302"/>
      <c r="F73" s="290" t="s">
        <v>51</v>
      </c>
      <c r="G73" s="291"/>
      <c r="H73" s="292"/>
    </row>
    <row r="74" spans="1:8" ht="25.5">
      <c r="A74" s="298"/>
      <c r="B74" s="299"/>
      <c r="C74" s="39" t="s">
        <v>49</v>
      </c>
      <c r="D74" s="39" t="s">
        <v>50</v>
      </c>
      <c r="E74" s="39" t="s">
        <v>8</v>
      </c>
      <c r="F74" s="40" t="s">
        <v>42</v>
      </c>
      <c r="G74" s="39" t="s">
        <v>52</v>
      </c>
      <c r="H74" s="39" t="s">
        <v>53</v>
      </c>
    </row>
    <row r="75" spans="1:8">
      <c r="A75" s="281" t="s">
        <v>9</v>
      </c>
      <c r="B75" s="281"/>
      <c r="C75" s="18" t="s">
        <v>10</v>
      </c>
      <c r="D75" s="18" t="s">
        <v>11</v>
      </c>
      <c r="E75" s="18">
        <v>1</v>
      </c>
      <c r="F75" s="18">
        <v>2</v>
      </c>
      <c r="G75" s="18">
        <v>3</v>
      </c>
      <c r="H75" s="18">
        <v>4</v>
      </c>
    </row>
    <row r="76" spans="1:8">
      <c r="A76" s="104">
        <v>1</v>
      </c>
      <c r="B76" s="97" t="s">
        <v>120</v>
      </c>
      <c r="C76" s="71">
        <v>40543</v>
      </c>
      <c r="D76" s="72" t="s">
        <v>113</v>
      </c>
      <c r="E76" s="72">
        <v>210000000</v>
      </c>
      <c r="F76" s="73" t="s">
        <v>176</v>
      </c>
      <c r="G76" s="139">
        <v>42000000</v>
      </c>
      <c r="H76" s="139">
        <f>G76</f>
        <v>42000000</v>
      </c>
    </row>
    <row r="77" spans="1:8">
      <c r="A77" s="104"/>
      <c r="B77" s="41"/>
      <c r="C77" s="62"/>
      <c r="D77" s="62"/>
      <c r="E77" s="72"/>
      <c r="F77" s="73" t="s">
        <v>177</v>
      </c>
      <c r="G77" s="139">
        <v>42000000</v>
      </c>
      <c r="H77" s="42">
        <f>H76+G77</f>
        <v>84000000</v>
      </c>
    </row>
    <row r="78" spans="1:8">
      <c r="A78" s="104"/>
      <c r="B78" s="41"/>
      <c r="C78" s="62"/>
      <c r="D78" s="62"/>
      <c r="E78" s="43"/>
      <c r="F78" s="67" t="s">
        <v>225</v>
      </c>
      <c r="G78" s="139">
        <v>42000000</v>
      </c>
      <c r="H78" s="42">
        <f>H77+G78</f>
        <v>126000000</v>
      </c>
    </row>
    <row r="79" spans="1:8">
      <c r="A79" s="104"/>
      <c r="B79" s="41"/>
      <c r="C79" s="62"/>
      <c r="D79" s="62"/>
      <c r="E79" s="43"/>
      <c r="F79" s="73" t="s">
        <v>274</v>
      </c>
      <c r="G79" s="42">
        <f>'SO-TS'!J44</f>
        <v>42000000</v>
      </c>
      <c r="H79" s="42">
        <f>H78+G79</f>
        <v>168000000</v>
      </c>
    </row>
    <row r="80" spans="1:8">
      <c r="A80" s="104"/>
      <c r="B80" s="41"/>
      <c r="C80" s="62"/>
      <c r="D80" s="62"/>
      <c r="E80" s="43"/>
      <c r="F80" s="67"/>
      <c r="G80" s="42"/>
      <c r="H80" s="42"/>
    </row>
    <row r="81" spans="1:9">
      <c r="A81" s="104"/>
      <c r="B81" s="41"/>
      <c r="C81" s="62"/>
      <c r="D81" s="62"/>
      <c r="E81" s="43"/>
      <c r="F81" s="73"/>
      <c r="G81" s="42"/>
      <c r="H81" s="42"/>
    </row>
    <row r="82" spans="1:9">
      <c r="A82" s="104"/>
      <c r="B82" s="41"/>
      <c r="C82" s="62"/>
      <c r="D82" s="62"/>
      <c r="E82" s="43"/>
      <c r="F82" s="67"/>
      <c r="G82" s="42"/>
      <c r="H82" s="42"/>
    </row>
    <row r="83" spans="1:9">
      <c r="A83" s="105"/>
      <c r="B83" s="68"/>
      <c r="C83" s="69"/>
      <c r="D83" s="69"/>
      <c r="E83" s="70"/>
      <c r="F83" s="73"/>
      <c r="G83" s="133"/>
      <c r="H83" s="42"/>
      <c r="I83" s="75"/>
    </row>
    <row r="84" spans="1:9">
      <c r="A84" s="104"/>
      <c r="B84" s="41"/>
      <c r="C84" s="62"/>
      <c r="D84" s="62"/>
      <c r="E84" s="43"/>
      <c r="F84" s="67"/>
      <c r="G84" s="42"/>
      <c r="H84" s="42"/>
    </row>
    <row r="85" spans="1:9">
      <c r="A85" s="104"/>
      <c r="B85" s="41"/>
      <c r="C85" s="62"/>
      <c r="D85" s="62"/>
      <c r="E85" s="43"/>
      <c r="F85" s="43"/>
      <c r="G85" s="42"/>
      <c r="H85" s="42"/>
    </row>
    <row r="86" spans="1:9">
      <c r="A86" s="19"/>
      <c r="B86" s="19" t="s">
        <v>13</v>
      </c>
      <c r="C86" s="46"/>
      <c r="D86" s="46"/>
      <c r="E86" s="46">
        <f>SUM(E76:E85)</f>
        <v>210000000</v>
      </c>
      <c r="F86" s="46"/>
      <c r="G86" s="39">
        <f>SUM(G76:G85)</f>
        <v>168000000</v>
      </c>
      <c r="H86" s="39"/>
    </row>
    <row r="87" spans="1:9">
      <c r="A87" s="50"/>
      <c r="B87" s="50"/>
      <c r="C87" s="64"/>
      <c r="D87" s="64"/>
      <c r="E87" s="64"/>
      <c r="F87" s="64"/>
      <c r="G87" s="137"/>
      <c r="H87" s="137"/>
    </row>
    <row r="88" spans="1:9">
      <c r="A88" s="50"/>
      <c r="B88" s="50"/>
      <c r="C88" s="64"/>
      <c r="D88" s="64"/>
      <c r="E88" s="64"/>
      <c r="F88" s="64"/>
      <c r="G88" s="137"/>
      <c r="H88" s="137"/>
    </row>
    <row r="89" spans="1:9">
      <c r="A89" s="293" t="s">
        <v>54</v>
      </c>
      <c r="B89" s="293"/>
      <c r="C89" s="293"/>
      <c r="D89" s="293"/>
      <c r="E89" s="293"/>
      <c r="F89" s="293"/>
      <c r="G89" s="293"/>
      <c r="H89" s="293"/>
    </row>
    <row r="90" spans="1:9" ht="25.5">
      <c r="A90" s="19" t="s">
        <v>0</v>
      </c>
      <c r="B90" s="281" t="s">
        <v>55</v>
      </c>
      <c r="C90" s="281"/>
      <c r="D90" s="46" t="s">
        <v>56</v>
      </c>
      <c r="E90" s="46" t="s">
        <v>57</v>
      </c>
      <c r="F90" s="46" t="s">
        <v>58</v>
      </c>
      <c r="G90" s="137"/>
      <c r="H90" s="137"/>
    </row>
    <row r="91" spans="1:9">
      <c r="A91" s="19" t="s">
        <v>9</v>
      </c>
      <c r="B91" s="19" t="s">
        <v>10</v>
      </c>
      <c r="C91" s="46"/>
      <c r="D91" s="46" t="s">
        <v>11</v>
      </c>
      <c r="E91" s="46">
        <v>1</v>
      </c>
      <c r="F91" s="46">
        <v>2</v>
      </c>
      <c r="G91" s="137"/>
      <c r="H91" s="137"/>
    </row>
    <row r="92" spans="1:9">
      <c r="A92" s="19"/>
      <c r="B92" s="19"/>
      <c r="C92" s="46"/>
      <c r="D92" s="46"/>
      <c r="E92" s="46"/>
      <c r="F92" s="46"/>
      <c r="G92" s="137"/>
      <c r="H92" s="137"/>
    </row>
    <row r="93" spans="1:9">
      <c r="A93" s="19"/>
      <c r="B93" s="19"/>
      <c r="C93" s="46"/>
      <c r="D93" s="46"/>
      <c r="E93" s="46"/>
      <c r="F93" s="46"/>
      <c r="G93" s="137"/>
      <c r="H93" s="137"/>
    </row>
    <row r="94" spans="1:9">
      <c r="A94" s="19"/>
      <c r="B94" s="19"/>
      <c r="C94" s="46"/>
      <c r="D94" s="46"/>
      <c r="E94" s="46"/>
      <c r="F94" s="46"/>
      <c r="G94" s="137"/>
      <c r="H94" s="137"/>
    </row>
    <row r="95" spans="1:9">
      <c r="A95" s="19"/>
      <c r="B95" s="19"/>
      <c r="C95" s="46"/>
      <c r="D95" s="46"/>
      <c r="E95" s="46"/>
      <c r="F95" s="46"/>
      <c r="G95" s="137"/>
      <c r="H95" s="137"/>
    </row>
    <row r="96" spans="1:9">
      <c r="A96" s="19"/>
      <c r="B96" s="19"/>
      <c r="C96" s="46"/>
      <c r="D96" s="46"/>
      <c r="E96" s="46"/>
      <c r="F96" s="46"/>
      <c r="G96" s="137"/>
      <c r="H96" s="137"/>
    </row>
    <row r="97" spans="1:8">
      <c r="A97" s="19"/>
      <c r="B97" s="19"/>
      <c r="C97" s="46"/>
      <c r="D97" s="46"/>
      <c r="E97" s="46"/>
      <c r="F97" s="46"/>
      <c r="G97" s="137"/>
      <c r="H97" s="137"/>
    </row>
    <row r="98" spans="1:8">
      <c r="A98" s="19"/>
      <c r="B98" s="19"/>
      <c r="C98" s="46"/>
      <c r="D98" s="46"/>
      <c r="E98" s="46"/>
      <c r="F98" s="46"/>
      <c r="G98" s="137"/>
      <c r="H98" s="137"/>
    </row>
    <row r="99" spans="1:8">
      <c r="A99" s="50"/>
      <c r="B99" s="50"/>
      <c r="C99" s="64"/>
      <c r="D99" s="64"/>
      <c r="E99" s="64"/>
      <c r="F99" s="64"/>
      <c r="G99" s="137"/>
      <c r="H99" s="137"/>
    </row>
    <row r="100" spans="1:8">
      <c r="A100" s="285" t="s">
        <v>75</v>
      </c>
      <c r="B100" s="285"/>
      <c r="C100" s="285"/>
      <c r="D100" s="285"/>
      <c r="E100" s="285"/>
      <c r="F100" s="285"/>
      <c r="G100" s="285"/>
      <c r="H100" s="285"/>
    </row>
    <row r="101" spans="1:8">
      <c r="A101" s="285" t="s">
        <v>76</v>
      </c>
      <c r="B101" s="285"/>
      <c r="C101" s="285"/>
      <c r="D101" s="285"/>
      <c r="E101" s="285"/>
      <c r="F101" s="285"/>
      <c r="G101" s="285"/>
      <c r="H101" s="285"/>
    </row>
    <row r="102" spans="1:8">
      <c r="A102" s="49"/>
      <c r="B102" s="49"/>
      <c r="C102" s="51"/>
      <c r="D102" s="51"/>
      <c r="E102" s="286" t="s">
        <v>345</v>
      </c>
      <c r="F102" s="286"/>
      <c r="G102" s="286"/>
      <c r="H102" s="286"/>
    </row>
    <row r="103" spans="1:8">
      <c r="A103" s="287" t="s">
        <v>59</v>
      </c>
      <c r="B103" s="287"/>
      <c r="C103" s="287" t="s">
        <v>16</v>
      </c>
      <c r="D103" s="287"/>
      <c r="E103" s="284" t="s">
        <v>28</v>
      </c>
      <c r="F103" s="284"/>
      <c r="G103" s="284"/>
      <c r="H103" s="284"/>
    </row>
    <row r="120" spans="1:8" s="14" customFormat="1">
      <c r="A120" s="1" t="s">
        <v>61</v>
      </c>
      <c r="B120" s="1"/>
      <c r="C120" s="1"/>
      <c r="D120" s="1"/>
      <c r="E120" s="284" t="s">
        <v>94</v>
      </c>
      <c r="F120" s="284"/>
      <c r="G120" s="284"/>
      <c r="H120" s="284"/>
    </row>
    <row r="121" spans="1:8" s="14" customFormat="1">
      <c r="A121" s="1" t="s">
        <v>108</v>
      </c>
      <c r="B121" s="1"/>
      <c r="C121" s="1"/>
      <c r="D121" s="1"/>
      <c r="E121" s="271" t="s">
        <v>92</v>
      </c>
      <c r="F121" s="271"/>
      <c r="G121" s="271"/>
      <c r="H121" s="271"/>
    </row>
    <row r="122" spans="1:8" s="14" customFormat="1">
      <c r="A122" s="9"/>
      <c r="B122" s="9"/>
      <c r="C122" s="8"/>
      <c r="D122" s="8"/>
      <c r="E122" s="271" t="s">
        <v>93</v>
      </c>
      <c r="F122" s="271"/>
      <c r="G122" s="271"/>
      <c r="H122" s="271"/>
    </row>
    <row r="124" spans="1:8" ht="16.5">
      <c r="A124" s="283" t="s">
        <v>47</v>
      </c>
      <c r="B124" s="283"/>
      <c r="C124" s="283"/>
      <c r="D124" s="283"/>
      <c r="E124" s="283"/>
      <c r="F124" s="283"/>
      <c r="G124" s="283"/>
      <c r="H124" s="283"/>
    </row>
    <row r="125" spans="1:8" ht="16.5">
      <c r="A125" s="283" t="s">
        <v>146</v>
      </c>
      <c r="B125" s="283"/>
      <c r="C125" s="283"/>
      <c r="D125" s="283"/>
      <c r="E125" s="283"/>
      <c r="F125" s="283"/>
      <c r="G125" s="283"/>
      <c r="H125" s="283"/>
    </row>
    <row r="126" spans="1:8" ht="16.5">
      <c r="A126" s="295" t="s">
        <v>126</v>
      </c>
      <c r="B126" s="295"/>
      <c r="C126" s="295"/>
      <c r="D126" s="295"/>
      <c r="E126" s="295"/>
      <c r="F126" s="295"/>
      <c r="G126" s="295"/>
      <c r="H126" s="295"/>
    </row>
    <row r="127" spans="1:8" ht="16.5">
      <c r="A127" s="54"/>
      <c r="B127" s="54"/>
      <c r="C127" s="54"/>
      <c r="D127" s="54"/>
      <c r="E127" s="54"/>
      <c r="F127" s="54"/>
      <c r="G127" s="136"/>
      <c r="H127" s="136"/>
    </row>
    <row r="128" spans="1:8">
      <c r="A128" s="294" t="s">
        <v>152</v>
      </c>
      <c r="B128" s="294"/>
      <c r="C128" s="294"/>
      <c r="D128" s="294"/>
      <c r="E128" s="294"/>
      <c r="F128" s="294"/>
      <c r="G128" s="294"/>
      <c r="H128" s="294"/>
    </row>
    <row r="129" spans="1:8">
      <c r="A129" s="294" t="s">
        <v>147</v>
      </c>
      <c r="B129" s="294"/>
      <c r="C129" s="294"/>
      <c r="D129" s="294"/>
      <c r="E129" s="294"/>
      <c r="F129" s="294"/>
      <c r="G129" s="294"/>
      <c r="H129" s="294"/>
    </row>
    <row r="130" spans="1:8">
      <c r="A130" s="294" t="s">
        <v>148</v>
      </c>
      <c r="B130" s="294"/>
      <c r="C130" s="294"/>
      <c r="D130" s="294"/>
      <c r="E130" s="294"/>
      <c r="F130" s="294"/>
      <c r="G130" s="294"/>
      <c r="H130" s="294"/>
    </row>
    <row r="131" spans="1:8">
      <c r="A131" s="294" t="s">
        <v>149</v>
      </c>
      <c r="B131" s="294"/>
      <c r="C131" s="294"/>
      <c r="D131" s="294"/>
      <c r="E131" s="294"/>
      <c r="F131" s="294"/>
      <c r="G131" s="294"/>
      <c r="H131" s="294"/>
    </row>
    <row r="132" spans="1:8">
      <c r="A132" s="294" t="s">
        <v>74</v>
      </c>
      <c r="B132" s="294"/>
      <c r="C132" s="294"/>
      <c r="D132" s="294"/>
      <c r="E132" s="294"/>
      <c r="F132" s="294"/>
      <c r="G132" s="294"/>
      <c r="H132" s="294"/>
    </row>
    <row r="133" spans="1:8">
      <c r="A133" s="294" t="s">
        <v>79</v>
      </c>
      <c r="B133" s="294"/>
      <c r="C133" s="294"/>
      <c r="D133" s="294"/>
      <c r="E133" s="294"/>
      <c r="F133" s="294"/>
      <c r="G133" s="294"/>
      <c r="H133" s="294"/>
    </row>
    <row r="134" spans="1:8">
      <c r="A134" s="288" t="s">
        <v>80</v>
      </c>
      <c r="B134" s="288"/>
      <c r="C134" s="288"/>
      <c r="D134" s="288"/>
      <c r="E134" s="288"/>
      <c r="F134" s="288"/>
      <c r="G134" s="288"/>
      <c r="H134" s="288"/>
    </row>
    <row r="135" spans="1:8">
      <c r="A135" s="296" t="s">
        <v>48</v>
      </c>
      <c r="B135" s="297"/>
      <c r="C135" s="300" t="s">
        <v>1</v>
      </c>
      <c r="D135" s="301"/>
      <c r="E135" s="302"/>
      <c r="F135" s="290" t="s">
        <v>51</v>
      </c>
      <c r="G135" s="291"/>
      <c r="H135" s="292"/>
    </row>
    <row r="136" spans="1:8" ht="25.5">
      <c r="A136" s="298"/>
      <c r="B136" s="299"/>
      <c r="C136" s="39" t="s">
        <v>49</v>
      </c>
      <c r="D136" s="39" t="s">
        <v>50</v>
      </c>
      <c r="E136" s="39" t="s">
        <v>8</v>
      </c>
      <c r="F136" s="40" t="s">
        <v>42</v>
      </c>
      <c r="G136" s="39" t="s">
        <v>52</v>
      </c>
      <c r="H136" s="39" t="s">
        <v>53</v>
      </c>
    </row>
    <row r="137" spans="1:8">
      <c r="A137" s="281" t="s">
        <v>9</v>
      </c>
      <c r="B137" s="281"/>
      <c r="C137" s="18" t="s">
        <v>10</v>
      </c>
      <c r="D137" s="18" t="s">
        <v>11</v>
      </c>
      <c r="E137" s="18">
        <v>1</v>
      </c>
      <c r="F137" s="18">
        <v>2</v>
      </c>
      <c r="G137" s="18">
        <v>3</v>
      </c>
      <c r="H137" s="18">
        <v>4</v>
      </c>
    </row>
    <row r="138" spans="1:8">
      <c r="A138" s="41">
        <v>1</v>
      </c>
      <c r="B138" s="96" t="s">
        <v>128</v>
      </c>
      <c r="C138" s="71">
        <v>40543</v>
      </c>
      <c r="D138" s="76" t="s">
        <v>127</v>
      </c>
      <c r="E138" s="5">
        <v>1169229569</v>
      </c>
      <c r="F138" s="73" t="s">
        <v>176</v>
      </c>
      <c r="G138" s="139">
        <v>44053992</v>
      </c>
      <c r="H138" s="139">
        <f>G138</f>
        <v>44053992</v>
      </c>
    </row>
    <row r="139" spans="1:8">
      <c r="A139" s="41"/>
      <c r="B139" s="41"/>
      <c r="C139" s="62"/>
      <c r="D139" s="62"/>
      <c r="E139" s="72"/>
      <c r="F139" s="73" t="s">
        <v>177</v>
      </c>
      <c r="G139" s="139">
        <v>44053992</v>
      </c>
      <c r="H139" s="42">
        <f>H138+G139</f>
        <v>88107984</v>
      </c>
    </row>
    <row r="140" spans="1:8">
      <c r="A140" s="41"/>
      <c r="B140" s="41"/>
      <c r="C140" s="62"/>
      <c r="D140" s="62"/>
      <c r="E140" s="43"/>
      <c r="F140" s="67" t="s">
        <v>225</v>
      </c>
      <c r="G140" s="139">
        <v>44053992</v>
      </c>
      <c r="H140" s="42">
        <f>H139+G140</f>
        <v>132161976</v>
      </c>
    </row>
    <row r="141" spans="1:8">
      <c r="A141" s="41"/>
      <c r="B141" s="41"/>
      <c r="C141" s="62"/>
      <c r="D141" s="62"/>
      <c r="E141" s="43"/>
      <c r="F141" s="73" t="s">
        <v>274</v>
      </c>
      <c r="G141" s="42">
        <f>'SO-TS'!J13</f>
        <v>44053992</v>
      </c>
      <c r="H141" s="42">
        <f>H140+G141</f>
        <v>176215968</v>
      </c>
    </row>
    <row r="142" spans="1:8">
      <c r="A142" s="41"/>
      <c r="B142" s="41"/>
      <c r="C142" s="62"/>
      <c r="D142" s="62"/>
      <c r="E142" s="43"/>
      <c r="F142" s="67"/>
      <c r="G142" s="42"/>
      <c r="H142" s="42"/>
    </row>
    <row r="143" spans="1:8">
      <c r="A143" s="41"/>
      <c r="B143" s="41"/>
      <c r="C143" s="62"/>
      <c r="D143" s="62"/>
      <c r="E143" s="43"/>
      <c r="F143" s="73"/>
      <c r="G143" s="42"/>
      <c r="H143" s="42"/>
    </row>
    <row r="144" spans="1:8">
      <c r="A144" s="41"/>
      <c r="B144" s="41"/>
      <c r="C144" s="62"/>
      <c r="D144" s="62"/>
      <c r="E144" s="43"/>
      <c r="F144" s="67"/>
      <c r="G144" s="42"/>
      <c r="H144" s="42"/>
    </row>
    <row r="145" spans="1:9">
      <c r="A145" s="68"/>
      <c r="B145" s="68"/>
      <c r="C145" s="69"/>
      <c r="D145" s="69"/>
      <c r="E145" s="70"/>
      <c r="F145" s="73"/>
      <c r="G145" s="133"/>
      <c r="H145" s="42"/>
      <c r="I145" s="75"/>
    </row>
    <row r="146" spans="1:9">
      <c r="A146" s="41"/>
      <c r="B146" s="41"/>
      <c r="C146" s="62"/>
      <c r="D146" s="62"/>
      <c r="E146" s="43"/>
      <c r="F146" s="67"/>
      <c r="G146" s="42"/>
      <c r="H146" s="42"/>
    </row>
    <row r="147" spans="1:9">
      <c r="A147" s="41"/>
      <c r="B147" s="41"/>
      <c r="C147" s="62"/>
      <c r="D147" s="62"/>
      <c r="E147" s="43"/>
      <c r="F147" s="43"/>
      <c r="G147" s="42"/>
      <c r="H147" s="42"/>
    </row>
    <row r="148" spans="1:9">
      <c r="A148" s="19"/>
      <c r="B148" s="19" t="s">
        <v>13</v>
      </c>
      <c r="C148" s="46"/>
      <c r="D148" s="46"/>
      <c r="E148" s="46">
        <f>SUM(E138:E147)</f>
        <v>1169229569</v>
      </c>
      <c r="F148" s="46"/>
      <c r="G148" s="39">
        <f>SUM(G138:G147)</f>
        <v>176215968</v>
      </c>
      <c r="H148" s="39"/>
    </row>
    <row r="149" spans="1:9">
      <c r="A149" s="50"/>
      <c r="B149" s="50"/>
      <c r="C149" s="64"/>
      <c r="D149" s="64"/>
      <c r="E149" s="64"/>
      <c r="F149" s="64"/>
      <c r="G149" s="137"/>
      <c r="H149" s="137"/>
    </row>
    <row r="150" spans="1:9">
      <c r="A150" s="50"/>
      <c r="B150" s="50"/>
      <c r="C150" s="64"/>
      <c r="D150" s="64"/>
      <c r="E150" s="64"/>
      <c r="F150" s="64"/>
      <c r="G150" s="137"/>
      <c r="H150" s="137"/>
    </row>
    <row r="151" spans="1:9">
      <c r="A151" s="293" t="s">
        <v>54</v>
      </c>
      <c r="B151" s="293"/>
      <c r="C151" s="293"/>
      <c r="D151" s="293"/>
      <c r="E151" s="293"/>
      <c r="F151" s="293"/>
      <c r="G151" s="293"/>
      <c r="H151" s="293"/>
    </row>
    <row r="152" spans="1:9" ht="25.5">
      <c r="A152" s="19" t="s">
        <v>0</v>
      </c>
      <c r="B152" s="281" t="s">
        <v>55</v>
      </c>
      <c r="C152" s="281"/>
      <c r="D152" s="46" t="s">
        <v>56</v>
      </c>
      <c r="E152" s="46" t="s">
        <v>57</v>
      </c>
      <c r="F152" s="46" t="s">
        <v>58</v>
      </c>
      <c r="G152" s="137"/>
      <c r="H152" s="137"/>
    </row>
    <row r="153" spans="1:9">
      <c r="A153" s="19" t="s">
        <v>9</v>
      </c>
      <c r="B153" s="19" t="s">
        <v>10</v>
      </c>
      <c r="C153" s="46"/>
      <c r="D153" s="46" t="s">
        <v>11</v>
      </c>
      <c r="E153" s="46">
        <v>1</v>
      </c>
      <c r="F153" s="46">
        <v>2</v>
      </c>
      <c r="G153" s="137"/>
      <c r="H153" s="137"/>
    </row>
    <row r="154" spans="1:9">
      <c r="A154" s="19"/>
      <c r="B154" s="19"/>
      <c r="C154" s="46"/>
      <c r="D154" s="46"/>
      <c r="E154" s="46"/>
      <c r="F154" s="46"/>
      <c r="G154" s="137"/>
      <c r="H154" s="137"/>
    </row>
    <row r="155" spans="1:9">
      <c r="A155" s="19"/>
      <c r="B155" s="19"/>
      <c r="C155" s="46"/>
      <c r="D155" s="46"/>
      <c r="E155" s="46"/>
      <c r="F155" s="46"/>
      <c r="G155" s="137"/>
      <c r="H155" s="137"/>
    </row>
    <row r="156" spans="1:9">
      <c r="A156" s="19"/>
      <c r="B156" s="19"/>
      <c r="C156" s="46"/>
      <c r="D156" s="46"/>
      <c r="E156" s="46"/>
      <c r="F156" s="46"/>
      <c r="G156" s="137"/>
      <c r="H156" s="137"/>
    </row>
    <row r="157" spans="1:9">
      <c r="A157" s="19"/>
      <c r="B157" s="19"/>
      <c r="C157" s="46"/>
      <c r="D157" s="46"/>
      <c r="E157" s="46"/>
      <c r="F157" s="46"/>
      <c r="G157" s="137"/>
      <c r="H157" s="137"/>
    </row>
    <row r="158" spans="1:9">
      <c r="A158" s="19"/>
      <c r="B158" s="19"/>
      <c r="C158" s="46"/>
      <c r="D158" s="46"/>
      <c r="E158" s="46"/>
      <c r="F158" s="46"/>
      <c r="G158" s="137"/>
      <c r="H158" s="137"/>
    </row>
    <row r="159" spans="1:9">
      <c r="A159" s="19"/>
      <c r="B159" s="19"/>
      <c r="C159" s="46"/>
      <c r="D159" s="46"/>
      <c r="E159" s="46"/>
      <c r="F159" s="46"/>
      <c r="G159" s="137"/>
      <c r="H159" s="137"/>
    </row>
    <row r="160" spans="1:9">
      <c r="A160" s="19"/>
      <c r="B160" s="19"/>
      <c r="C160" s="46"/>
      <c r="D160" s="46"/>
      <c r="E160" s="46"/>
      <c r="F160" s="46"/>
      <c r="G160" s="137"/>
      <c r="H160" s="137"/>
    </row>
    <row r="161" spans="1:8">
      <c r="A161" s="50"/>
      <c r="B161" s="50"/>
      <c r="C161" s="64"/>
      <c r="D161" s="64"/>
      <c r="E161" s="64"/>
      <c r="F161" s="64"/>
      <c r="G161" s="137"/>
      <c r="H161" s="137"/>
    </row>
    <row r="162" spans="1:8">
      <c r="A162" s="285" t="s">
        <v>75</v>
      </c>
      <c r="B162" s="285"/>
      <c r="C162" s="285"/>
      <c r="D162" s="285"/>
      <c r="E162" s="285"/>
      <c r="F162" s="285"/>
      <c r="G162" s="285"/>
      <c r="H162" s="285"/>
    </row>
    <row r="163" spans="1:8">
      <c r="A163" s="285" t="s">
        <v>76</v>
      </c>
      <c r="B163" s="285"/>
      <c r="C163" s="285"/>
      <c r="D163" s="285"/>
      <c r="E163" s="285"/>
      <c r="F163" s="285"/>
      <c r="G163" s="285"/>
      <c r="H163" s="285"/>
    </row>
    <row r="164" spans="1:8">
      <c r="A164" s="49"/>
      <c r="B164" s="49"/>
      <c r="C164" s="51"/>
      <c r="D164" s="51"/>
      <c r="E164" s="286" t="s">
        <v>346</v>
      </c>
      <c r="F164" s="286"/>
      <c r="G164" s="286"/>
      <c r="H164" s="286"/>
    </row>
    <row r="165" spans="1:8">
      <c r="A165" s="287" t="s">
        <v>59</v>
      </c>
      <c r="B165" s="287"/>
      <c r="C165" s="287" t="s">
        <v>16</v>
      </c>
      <c r="D165" s="287"/>
      <c r="E165" s="284" t="s">
        <v>28</v>
      </c>
      <c r="F165" s="284"/>
      <c r="G165" s="284"/>
      <c r="H165" s="284"/>
    </row>
    <row r="182" spans="1:8" s="14" customFormat="1">
      <c r="A182" s="1" t="s">
        <v>61</v>
      </c>
      <c r="B182" s="1"/>
      <c r="C182" s="1"/>
      <c r="D182" s="1"/>
      <c r="E182" s="284" t="s">
        <v>94</v>
      </c>
      <c r="F182" s="284"/>
      <c r="G182" s="284"/>
      <c r="H182" s="284"/>
    </row>
    <row r="183" spans="1:8" s="14" customFormat="1">
      <c r="A183" s="1" t="s">
        <v>108</v>
      </c>
      <c r="B183" s="1"/>
      <c r="C183" s="1"/>
      <c r="D183" s="1"/>
      <c r="E183" s="271" t="s">
        <v>92</v>
      </c>
      <c r="F183" s="271"/>
      <c r="G183" s="271"/>
      <c r="H183" s="271"/>
    </row>
    <row r="184" spans="1:8" s="14" customFormat="1">
      <c r="A184" s="9"/>
      <c r="B184" s="9"/>
      <c r="C184" s="8"/>
      <c r="D184" s="8"/>
      <c r="E184" s="271" t="s">
        <v>93</v>
      </c>
      <c r="F184" s="271"/>
      <c r="G184" s="271"/>
      <c r="H184" s="271"/>
    </row>
    <row r="186" spans="1:8" ht="16.5">
      <c r="A186" s="283" t="s">
        <v>47</v>
      </c>
      <c r="B186" s="283"/>
      <c r="C186" s="283"/>
      <c r="D186" s="283"/>
      <c r="E186" s="283"/>
      <c r="F186" s="283"/>
      <c r="G186" s="283"/>
      <c r="H186" s="283"/>
    </row>
    <row r="187" spans="1:8" ht="16.5">
      <c r="A187" s="283" t="s">
        <v>150</v>
      </c>
      <c r="B187" s="283"/>
      <c r="C187" s="283"/>
      <c r="D187" s="283"/>
      <c r="E187" s="283"/>
      <c r="F187" s="283"/>
      <c r="G187" s="283"/>
      <c r="H187" s="283"/>
    </row>
    <row r="188" spans="1:8" ht="16.5">
      <c r="A188" s="295" t="s">
        <v>126</v>
      </c>
      <c r="B188" s="295"/>
      <c r="C188" s="295"/>
      <c r="D188" s="295"/>
      <c r="E188" s="295"/>
      <c r="F188" s="295"/>
      <c r="G188" s="295"/>
      <c r="H188" s="295"/>
    </row>
    <row r="189" spans="1:8" ht="16.5">
      <c r="A189" s="54"/>
      <c r="B189" s="54"/>
      <c r="C189" s="54"/>
      <c r="D189" s="54"/>
      <c r="E189" s="54"/>
      <c r="F189" s="54"/>
      <c r="G189" s="136"/>
      <c r="H189" s="136"/>
    </row>
    <row r="190" spans="1:8">
      <c r="A190" s="294" t="s">
        <v>151</v>
      </c>
      <c r="B190" s="294"/>
      <c r="C190" s="294"/>
      <c r="D190" s="294"/>
      <c r="E190" s="294"/>
      <c r="F190" s="294"/>
      <c r="G190" s="294"/>
      <c r="H190" s="294"/>
    </row>
    <row r="191" spans="1:8">
      <c r="A191" s="294" t="s">
        <v>153</v>
      </c>
      <c r="B191" s="294"/>
      <c r="C191" s="294"/>
      <c r="D191" s="294"/>
      <c r="E191" s="294"/>
      <c r="F191" s="294"/>
      <c r="G191" s="294"/>
      <c r="H191" s="294"/>
    </row>
    <row r="192" spans="1:8">
      <c r="A192" s="294" t="s">
        <v>154</v>
      </c>
      <c r="B192" s="294"/>
      <c r="C192" s="294"/>
      <c r="D192" s="294"/>
      <c r="E192" s="294"/>
      <c r="F192" s="294"/>
      <c r="G192" s="294"/>
      <c r="H192" s="294"/>
    </row>
    <row r="193" spans="1:11">
      <c r="A193" s="294" t="s">
        <v>149</v>
      </c>
      <c r="B193" s="294"/>
      <c r="C193" s="294"/>
      <c r="D193" s="294"/>
      <c r="E193" s="294"/>
      <c r="F193" s="294"/>
      <c r="G193" s="294"/>
      <c r="H193" s="294"/>
    </row>
    <row r="194" spans="1:11">
      <c r="A194" s="294" t="s">
        <v>74</v>
      </c>
      <c r="B194" s="294"/>
      <c r="C194" s="294"/>
      <c r="D194" s="294"/>
      <c r="E194" s="294"/>
      <c r="F194" s="294"/>
      <c r="G194" s="294"/>
      <c r="H194" s="294"/>
    </row>
    <row r="195" spans="1:11">
      <c r="A195" s="294" t="s">
        <v>79</v>
      </c>
      <c r="B195" s="294"/>
      <c r="C195" s="294"/>
      <c r="D195" s="294"/>
      <c r="E195" s="294"/>
      <c r="F195" s="294"/>
      <c r="G195" s="294"/>
      <c r="H195" s="294"/>
    </row>
    <row r="196" spans="1:11">
      <c r="A196" s="288" t="s">
        <v>80</v>
      </c>
      <c r="B196" s="288"/>
      <c r="C196" s="288"/>
      <c r="D196" s="288"/>
      <c r="E196" s="288"/>
      <c r="F196" s="288"/>
      <c r="G196" s="288"/>
      <c r="H196" s="288"/>
    </row>
    <row r="197" spans="1:11">
      <c r="A197" s="296" t="s">
        <v>48</v>
      </c>
      <c r="B197" s="297"/>
      <c r="C197" s="300" t="s">
        <v>1</v>
      </c>
      <c r="D197" s="301"/>
      <c r="E197" s="302"/>
      <c r="F197" s="290" t="s">
        <v>51</v>
      </c>
      <c r="G197" s="291"/>
      <c r="H197" s="292"/>
    </row>
    <row r="198" spans="1:11" ht="25.5">
      <c r="A198" s="298"/>
      <c r="B198" s="299"/>
      <c r="C198" s="39" t="s">
        <v>49</v>
      </c>
      <c r="D198" s="39" t="s">
        <v>50</v>
      </c>
      <c r="E198" s="39" t="s">
        <v>8</v>
      </c>
      <c r="F198" s="40" t="s">
        <v>42</v>
      </c>
      <c r="G198" s="39" t="s">
        <v>52</v>
      </c>
      <c r="H198" s="39" t="s">
        <v>53</v>
      </c>
    </row>
    <row r="199" spans="1:11">
      <c r="A199" s="281" t="s">
        <v>9</v>
      </c>
      <c r="B199" s="281"/>
      <c r="C199" s="18" t="s">
        <v>10</v>
      </c>
      <c r="D199" s="18" t="s">
        <v>11</v>
      </c>
      <c r="E199" s="18">
        <v>1</v>
      </c>
      <c r="F199" s="18">
        <v>2</v>
      </c>
      <c r="G199" s="18">
        <v>3</v>
      </c>
      <c r="H199" s="18">
        <v>4</v>
      </c>
    </row>
    <row r="200" spans="1:11">
      <c r="A200" s="41">
        <v>1</v>
      </c>
      <c r="B200" s="96" t="s">
        <v>132</v>
      </c>
      <c r="C200" s="71">
        <v>40543</v>
      </c>
      <c r="D200" s="78" t="s">
        <v>129</v>
      </c>
      <c r="E200" s="77">
        <v>2128274016</v>
      </c>
      <c r="F200" s="73" t="s">
        <v>176</v>
      </c>
      <c r="G200" s="139">
        <v>342562044</v>
      </c>
      <c r="H200" s="139">
        <f>G200</f>
        <v>342562044</v>
      </c>
    </row>
    <row r="201" spans="1:11">
      <c r="A201" s="41"/>
      <c r="B201" s="41"/>
      <c r="C201" s="62"/>
      <c r="D201" s="62"/>
      <c r="E201" s="72"/>
      <c r="F201" s="73" t="s">
        <v>177</v>
      </c>
      <c r="G201" s="139">
        <v>342562044</v>
      </c>
      <c r="H201" s="42">
        <f>H200+G201</f>
        <v>685124088</v>
      </c>
    </row>
    <row r="202" spans="1:11">
      <c r="A202" s="41"/>
      <c r="B202" s="41"/>
      <c r="C202" s="62"/>
      <c r="D202" s="62"/>
      <c r="E202" s="43"/>
      <c r="F202" s="67" t="s">
        <v>225</v>
      </c>
      <c r="G202" s="139">
        <v>342562044</v>
      </c>
      <c r="H202" s="42">
        <f>H201+G202</f>
        <v>1027686132</v>
      </c>
    </row>
    <row r="203" spans="1:11">
      <c r="A203" s="41"/>
      <c r="B203" s="41"/>
      <c r="C203" s="62"/>
      <c r="D203" s="62"/>
      <c r="E203" s="43"/>
      <c r="F203" s="73" t="s">
        <v>274</v>
      </c>
      <c r="G203" s="42">
        <f>'SO-TS'!J14</f>
        <v>342562044</v>
      </c>
      <c r="H203" s="42">
        <f>H202+G203</f>
        <v>1370248176</v>
      </c>
      <c r="J203" s="8"/>
      <c r="K203" s="8"/>
    </row>
    <row r="204" spans="1:11">
      <c r="A204" s="41"/>
      <c r="B204" s="41"/>
      <c r="C204" s="62"/>
      <c r="D204" s="62"/>
      <c r="E204" s="43"/>
      <c r="F204" s="67"/>
      <c r="G204" s="42"/>
      <c r="H204" s="42"/>
      <c r="J204" s="8"/>
      <c r="K204" s="8"/>
    </row>
    <row r="205" spans="1:11">
      <c r="A205" s="41"/>
      <c r="B205" s="41"/>
      <c r="C205" s="62"/>
      <c r="D205" s="62"/>
      <c r="E205" s="43"/>
      <c r="F205" s="73"/>
      <c r="G205" s="42"/>
      <c r="H205" s="42"/>
      <c r="J205" s="8"/>
      <c r="K205" s="8"/>
    </row>
    <row r="206" spans="1:11">
      <c r="A206" s="41"/>
      <c r="B206" s="41"/>
      <c r="C206" s="62"/>
      <c r="D206" s="62"/>
      <c r="E206" s="43"/>
      <c r="F206" s="67"/>
      <c r="G206" s="42"/>
      <c r="H206" s="42"/>
      <c r="J206" s="8"/>
      <c r="K206" s="8"/>
    </row>
    <row r="207" spans="1:11">
      <c r="A207" s="68"/>
      <c r="B207" s="68"/>
      <c r="C207" s="69"/>
      <c r="D207" s="69"/>
      <c r="E207" s="70"/>
      <c r="F207" s="73"/>
      <c r="G207" s="133"/>
      <c r="H207" s="42"/>
      <c r="I207" s="75"/>
    </row>
    <row r="208" spans="1:11">
      <c r="A208" s="41"/>
      <c r="B208" s="41"/>
      <c r="C208" s="62"/>
      <c r="D208" s="62"/>
      <c r="E208" s="43"/>
      <c r="F208" s="67"/>
      <c r="G208" s="42"/>
      <c r="H208" s="42"/>
    </row>
    <row r="209" spans="1:8">
      <c r="A209" s="41"/>
      <c r="B209" s="41"/>
      <c r="C209" s="62"/>
      <c r="D209" s="62"/>
      <c r="E209" s="43"/>
      <c r="F209" s="43"/>
      <c r="G209" s="42"/>
      <c r="H209" s="42"/>
    </row>
    <row r="210" spans="1:8">
      <c r="A210" s="19"/>
      <c r="B210" s="19" t="s">
        <v>13</v>
      </c>
      <c r="C210" s="46"/>
      <c r="D210" s="46"/>
      <c r="E210" s="46">
        <f>SUM(E200:E209)</f>
        <v>2128274016</v>
      </c>
      <c r="F210" s="46"/>
      <c r="G210" s="39">
        <f>SUM(G200:G209)</f>
        <v>1370248176</v>
      </c>
      <c r="H210" s="39"/>
    </row>
    <row r="211" spans="1:8">
      <c r="A211" s="50"/>
      <c r="B211" s="50"/>
      <c r="C211" s="64"/>
      <c r="D211" s="64"/>
      <c r="E211" s="64"/>
      <c r="F211" s="64"/>
      <c r="G211" s="137"/>
      <c r="H211" s="137"/>
    </row>
    <row r="212" spans="1:8">
      <c r="A212" s="50"/>
      <c r="B212" s="50"/>
      <c r="C212" s="64"/>
      <c r="D212" s="64"/>
      <c r="E212" s="64"/>
      <c r="F212" s="64"/>
      <c r="G212" s="22"/>
      <c r="H212" s="137"/>
    </row>
    <row r="213" spans="1:8">
      <c r="A213" s="293" t="s">
        <v>54</v>
      </c>
      <c r="B213" s="293"/>
      <c r="C213" s="293"/>
      <c r="D213" s="293"/>
      <c r="E213" s="293"/>
      <c r="F213" s="293"/>
      <c r="G213" s="293"/>
      <c r="H213" s="293"/>
    </row>
    <row r="214" spans="1:8" ht="25.5">
      <c r="A214" s="19" t="s">
        <v>0</v>
      </c>
      <c r="B214" s="281" t="s">
        <v>55</v>
      </c>
      <c r="C214" s="281"/>
      <c r="D214" s="46" t="s">
        <v>56</v>
      </c>
      <c r="E214" s="46" t="s">
        <v>57</v>
      </c>
      <c r="F214" s="46" t="s">
        <v>58</v>
      </c>
      <c r="G214" s="137"/>
      <c r="H214" s="137"/>
    </row>
    <row r="215" spans="1:8">
      <c r="A215" s="19" t="s">
        <v>9</v>
      </c>
      <c r="B215" s="19" t="s">
        <v>10</v>
      </c>
      <c r="C215" s="46"/>
      <c r="D215" s="46" t="s">
        <v>11</v>
      </c>
      <c r="E215" s="46">
        <v>1</v>
      </c>
      <c r="F215" s="46">
        <v>2</v>
      </c>
      <c r="G215" s="137"/>
      <c r="H215" s="137"/>
    </row>
    <row r="216" spans="1:8">
      <c r="A216" s="19"/>
      <c r="B216" s="19"/>
      <c r="C216" s="46"/>
      <c r="D216" s="46"/>
      <c r="E216" s="46"/>
      <c r="F216" s="46"/>
      <c r="G216" s="137"/>
      <c r="H216" s="137"/>
    </row>
    <row r="217" spans="1:8">
      <c r="A217" s="19"/>
      <c r="B217" s="19"/>
      <c r="C217" s="46"/>
      <c r="D217" s="46"/>
      <c r="E217" s="46"/>
      <c r="F217" s="46"/>
      <c r="G217" s="137"/>
      <c r="H217" s="137"/>
    </row>
    <row r="218" spans="1:8">
      <c r="A218" s="19"/>
      <c r="B218" s="19"/>
      <c r="C218" s="46"/>
      <c r="D218" s="46"/>
      <c r="E218" s="46"/>
      <c r="F218" s="46"/>
      <c r="G218" s="137"/>
      <c r="H218" s="137"/>
    </row>
    <row r="219" spans="1:8">
      <c r="A219" s="19"/>
      <c r="B219" s="19"/>
      <c r="C219" s="46"/>
      <c r="D219" s="46"/>
      <c r="E219" s="46"/>
      <c r="F219" s="46"/>
      <c r="G219" s="137"/>
      <c r="H219" s="137"/>
    </row>
    <row r="220" spans="1:8">
      <c r="A220" s="19"/>
      <c r="B220" s="19"/>
      <c r="C220" s="46"/>
      <c r="D220" s="46"/>
      <c r="E220" s="46"/>
      <c r="F220" s="46"/>
      <c r="G220" s="137"/>
      <c r="H220" s="137"/>
    </row>
    <row r="221" spans="1:8">
      <c r="A221" s="19"/>
      <c r="B221" s="19"/>
      <c r="C221" s="46"/>
      <c r="D221" s="46"/>
      <c r="E221" s="46"/>
      <c r="F221" s="46"/>
      <c r="G221" s="137"/>
      <c r="H221" s="137"/>
    </row>
    <row r="222" spans="1:8">
      <c r="A222" s="19"/>
      <c r="B222" s="19"/>
      <c r="C222" s="46"/>
      <c r="D222" s="46"/>
      <c r="E222" s="46"/>
      <c r="F222" s="46"/>
      <c r="G222" s="137"/>
      <c r="H222" s="137"/>
    </row>
    <row r="223" spans="1:8">
      <c r="A223" s="50"/>
      <c r="B223" s="50"/>
      <c r="C223" s="64"/>
      <c r="D223" s="64"/>
      <c r="E223" s="64"/>
      <c r="F223" s="64"/>
      <c r="G223" s="137"/>
      <c r="H223" s="137"/>
    </row>
    <row r="224" spans="1:8" ht="12.75" customHeight="1">
      <c r="A224" s="285" t="s">
        <v>78</v>
      </c>
      <c r="B224" s="285"/>
      <c r="C224" s="285"/>
      <c r="D224" s="285"/>
      <c r="E224" s="285"/>
      <c r="F224" s="285"/>
      <c r="G224" s="285"/>
      <c r="H224" s="285"/>
    </row>
    <row r="225" spans="1:8" ht="12.75" customHeight="1">
      <c r="A225" s="285" t="s">
        <v>76</v>
      </c>
      <c r="B225" s="285"/>
      <c r="C225" s="285"/>
      <c r="D225" s="285"/>
      <c r="E225" s="285"/>
      <c r="F225" s="285"/>
      <c r="G225" s="285"/>
      <c r="H225" s="285"/>
    </row>
    <row r="226" spans="1:8">
      <c r="A226" s="49"/>
      <c r="B226" s="49"/>
      <c r="C226" s="51"/>
      <c r="D226" s="51"/>
      <c r="E226" s="286" t="s">
        <v>346</v>
      </c>
      <c r="F226" s="286"/>
      <c r="G226" s="286"/>
      <c r="H226" s="286"/>
    </row>
    <row r="227" spans="1:8">
      <c r="A227" s="287" t="s">
        <v>59</v>
      </c>
      <c r="B227" s="287"/>
      <c r="C227" s="287" t="s">
        <v>16</v>
      </c>
      <c r="D227" s="287"/>
      <c r="E227" s="284" t="s">
        <v>28</v>
      </c>
      <c r="F227" s="284"/>
      <c r="G227" s="284"/>
      <c r="H227" s="284"/>
    </row>
    <row r="244" spans="1:8" s="14" customFormat="1">
      <c r="A244" s="1" t="s">
        <v>61</v>
      </c>
      <c r="B244" s="1"/>
      <c r="C244" s="1"/>
      <c r="D244" s="1"/>
      <c r="E244" s="284" t="s">
        <v>94</v>
      </c>
      <c r="F244" s="284"/>
      <c r="G244" s="284"/>
      <c r="H244" s="284"/>
    </row>
    <row r="245" spans="1:8" s="14" customFormat="1">
      <c r="A245" s="1" t="s">
        <v>108</v>
      </c>
      <c r="B245" s="1"/>
      <c r="C245" s="1"/>
      <c r="D245" s="1"/>
      <c r="E245" s="271" t="s">
        <v>92</v>
      </c>
      <c r="F245" s="271"/>
      <c r="G245" s="271"/>
      <c r="H245" s="271"/>
    </row>
    <row r="246" spans="1:8" s="14" customFormat="1">
      <c r="A246" s="9"/>
      <c r="B246" s="9"/>
      <c r="C246" s="8"/>
      <c r="D246" s="8"/>
      <c r="E246" s="271" t="s">
        <v>93</v>
      </c>
      <c r="F246" s="271"/>
      <c r="G246" s="271"/>
      <c r="H246" s="271"/>
    </row>
    <row r="248" spans="1:8" ht="16.5">
      <c r="A248" s="283" t="s">
        <v>47</v>
      </c>
      <c r="B248" s="283"/>
      <c r="C248" s="283"/>
      <c r="D248" s="283"/>
      <c r="E248" s="283"/>
      <c r="F248" s="283"/>
      <c r="G248" s="283"/>
      <c r="H248" s="283"/>
    </row>
    <row r="249" spans="1:8" ht="16.5">
      <c r="A249" s="283" t="s">
        <v>155</v>
      </c>
      <c r="B249" s="283"/>
      <c r="C249" s="283"/>
      <c r="D249" s="283"/>
      <c r="E249" s="283"/>
      <c r="F249" s="283"/>
      <c r="G249" s="283"/>
      <c r="H249" s="283"/>
    </row>
    <row r="250" spans="1:8" ht="16.5">
      <c r="A250" s="295" t="s">
        <v>126</v>
      </c>
      <c r="B250" s="295"/>
      <c r="C250" s="295"/>
      <c r="D250" s="295"/>
      <c r="E250" s="295"/>
      <c r="F250" s="295"/>
      <c r="G250" s="295"/>
      <c r="H250" s="295"/>
    </row>
    <row r="251" spans="1:8" ht="16.5">
      <c r="A251" s="54"/>
      <c r="B251" s="54"/>
      <c r="C251" s="54"/>
      <c r="D251" s="54"/>
      <c r="E251" s="54"/>
      <c r="F251" s="54"/>
      <c r="G251" s="136"/>
      <c r="H251" s="136"/>
    </row>
    <row r="252" spans="1:8">
      <c r="A252" s="294" t="s">
        <v>167</v>
      </c>
      <c r="B252" s="294"/>
      <c r="C252" s="294"/>
      <c r="D252" s="294"/>
      <c r="E252" s="294"/>
      <c r="F252" s="294"/>
      <c r="G252" s="294"/>
      <c r="H252" s="294"/>
    </row>
    <row r="253" spans="1:8">
      <c r="A253" s="294" t="s">
        <v>156</v>
      </c>
      <c r="B253" s="294"/>
      <c r="C253" s="294"/>
      <c r="D253" s="294"/>
      <c r="E253" s="294"/>
      <c r="F253" s="294"/>
      <c r="G253" s="294"/>
      <c r="H253" s="294"/>
    </row>
    <row r="254" spans="1:8">
      <c r="A254" s="294" t="s">
        <v>148</v>
      </c>
      <c r="B254" s="294"/>
      <c r="C254" s="294"/>
      <c r="D254" s="294"/>
      <c r="E254" s="294"/>
      <c r="F254" s="294"/>
      <c r="G254" s="294"/>
      <c r="H254" s="294"/>
    </row>
    <row r="255" spans="1:8">
      <c r="A255" s="294" t="s">
        <v>157</v>
      </c>
      <c r="B255" s="294"/>
      <c r="C255" s="294"/>
      <c r="D255" s="294"/>
      <c r="E255" s="294"/>
      <c r="F255" s="294"/>
      <c r="G255" s="294"/>
      <c r="H255" s="294"/>
    </row>
    <row r="256" spans="1:8">
      <c r="A256" s="294" t="s">
        <v>74</v>
      </c>
      <c r="B256" s="294"/>
      <c r="C256" s="294"/>
      <c r="D256" s="294"/>
      <c r="E256" s="294"/>
      <c r="F256" s="294"/>
      <c r="G256" s="294"/>
      <c r="H256" s="294"/>
    </row>
    <row r="257" spans="1:11">
      <c r="A257" s="294" t="s">
        <v>79</v>
      </c>
      <c r="B257" s="294"/>
      <c r="C257" s="294"/>
      <c r="D257" s="294"/>
      <c r="E257" s="294"/>
      <c r="F257" s="294"/>
      <c r="G257" s="294"/>
      <c r="H257" s="294"/>
    </row>
    <row r="258" spans="1:11">
      <c r="A258" s="288" t="s">
        <v>80</v>
      </c>
      <c r="B258" s="288"/>
      <c r="C258" s="288"/>
      <c r="D258" s="288"/>
      <c r="E258" s="288"/>
      <c r="F258" s="288"/>
      <c r="G258" s="288"/>
      <c r="H258" s="288"/>
    </row>
    <row r="259" spans="1:11">
      <c r="A259" s="296" t="s">
        <v>48</v>
      </c>
      <c r="B259" s="297"/>
      <c r="C259" s="300" t="s">
        <v>1</v>
      </c>
      <c r="D259" s="301"/>
      <c r="E259" s="302"/>
      <c r="F259" s="290" t="s">
        <v>51</v>
      </c>
      <c r="G259" s="291"/>
      <c r="H259" s="292"/>
    </row>
    <row r="260" spans="1:11" ht="25.5">
      <c r="A260" s="298"/>
      <c r="B260" s="299"/>
      <c r="C260" s="39" t="s">
        <v>49</v>
      </c>
      <c r="D260" s="39" t="s">
        <v>50</v>
      </c>
      <c r="E260" s="39" t="s">
        <v>8</v>
      </c>
      <c r="F260" s="40" t="s">
        <v>42</v>
      </c>
      <c r="G260" s="39" t="s">
        <v>52</v>
      </c>
      <c r="H260" s="39" t="s">
        <v>53</v>
      </c>
    </row>
    <row r="261" spans="1:11">
      <c r="A261" s="281" t="s">
        <v>9</v>
      </c>
      <c r="B261" s="281"/>
      <c r="C261" s="18" t="s">
        <v>10</v>
      </c>
      <c r="D261" s="18" t="s">
        <v>11</v>
      </c>
      <c r="E261" s="18">
        <v>1</v>
      </c>
      <c r="F261" s="18">
        <v>2</v>
      </c>
      <c r="G261" s="18">
        <v>3</v>
      </c>
      <c r="H261" s="18">
        <v>4</v>
      </c>
    </row>
    <row r="262" spans="1:11">
      <c r="A262" s="41">
        <v>1</v>
      </c>
      <c r="B262" s="96" t="s">
        <v>133</v>
      </c>
      <c r="C262" s="71">
        <v>40543</v>
      </c>
      <c r="D262" s="78" t="s">
        <v>130</v>
      </c>
      <c r="E262" s="5">
        <f>5024532971-10951</f>
        <v>5024522020</v>
      </c>
      <c r="F262" s="73" t="s">
        <v>176</v>
      </c>
      <c r="G262" s="139">
        <v>182704548</v>
      </c>
      <c r="H262" s="139">
        <f>G262</f>
        <v>182704548</v>
      </c>
    </row>
    <row r="263" spans="1:11">
      <c r="A263" s="41"/>
      <c r="B263" s="41"/>
      <c r="C263" s="62"/>
      <c r="D263" s="62"/>
      <c r="E263" s="72"/>
      <c r="F263" s="73" t="s">
        <v>177</v>
      </c>
      <c r="G263" s="139">
        <v>182704548</v>
      </c>
      <c r="H263" s="42">
        <f>H262+G263</f>
        <v>365409096</v>
      </c>
    </row>
    <row r="264" spans="1:11">
      <c r="A264" s="41"/>
      <c r="B264" s="41"/>
      <c r="C264" s="62"/>
      <c r="D264" s="62"/>
      <c r="E264" s="43"/>
      <c r="F264" s="67" t="s">
        <v>225</v>
      </c>
      <c r="G264" s="139">
        <v>182704548</v>
      </c>
      <c r="H264" s="42">
        <f>H263+G264</f>
        <v>548113644</v>
      </c>
    </row>
    <row r="265" spans="1:11">
      <c r="A265" s="41"/>
      <c r="B265" s="41"/>
      <c r="C265" s="62"/>
      <c r="D265" s="62"/>
      <c r="E265" s="43"/>
      <c r="F265" s="73" t="s">
        <v>274</v>
      </c>
      <c r="G265" s="42">
        <f>'SO-TS'!J15</f>
        <v>182704548</v>
      </c>
      <c r="H265" s="42">
        <f>H264+G265</f>
        <v>730818192</v>
      </c>
      <c r="J265" s="8"/>
      <c r="K265" s="8"/>
    </row>
    <row r="266" spans="1:11">
      <c r="A266" s="41"/>
      <c r="B266" s="41"/>
      <c r="C266" s="62"/>
      <c r="D266" s="62"/>
      <c r="E266" s="43"/>
      <c r="F266" s="67"/>
      <c r="G266" s="42"/>
      <c r="H266" s="42"/>
      <c r="J266" s="8"/>
      <c r="K266" s="8"/>
    </row>
    <row r="267" spans="1:11">
      <c r="A267" s="41"/>
      <c r="B267" s="41"/>
      <c r="C267" s="62"/>
      <c r="D267" s="62"/>
      <c r="E267" s="43"/>
      <c r="F267" s="73"/>
      <c r="G267" s="42"/>
      <c r="H267" s="42"/>
      <c r="J267" s="8"/>
      <c r="K267" s="8"/>
    </row>
    <row r="268" spans="1:11">
      <c r="A268" s="41"/>
      <c r="B268" s="41"/>
      <c r="C268" s="62"/>
      <c r="D268" s="62"/>
      <c r="E268" s="43"/>
      <c r="F268" s="67"/>
      <c r="G268" s="42"/>
      <c r="H268" s="42"/>
      <c r="J268" s="8"/>
      <c r="K268" s="8"/>
    </row>
    <row r="269" spans="1:11">
      <c r="A269" s="68"/>
      <c r="B269" s="68"/>
      <c r="C269" s="69"/>
      <c r="D269" s="69"/>
      <c r="E269" s="70"/>
      <c r="F269" s="73"/>
      <c r="G269" s="133"/>
      <c r="H269" s="42"/>
      <c r="I269" s="75"/>
    </row>
    <row r="270" spans="1:11">
      <c r="A270" s="41"/>
      <c r="B270" s="41"/>
      <c r="C270" s="62"/>
      <c r="D270" s="62"/>
      <c r="E270" s="43"/>
      <c r="F270" s="67"/>
      <c r="G270" s="42"/>
      <c r="H270" s="42"/>
    </row>
    <row r="271" spans="1:11">
      <c r="A271" s="41"/>
      <c r="B271" s="41"/>
      <c r="C271" s="62"/>
      <c r="D271" s="62"/>
      <c r="E271" s="43"/>
      <c r="F271" s="43"/>
      <c r="G271" s="42"/>
      <c r="H271" s="42"/>
    </row>
    <row r="272" spans="1:11">
      <c r="A272" s="19"/>
      <c r="B272" s="19" t="s">
        <v>13</v>
      </c>
      <c r="C272" s="46"/>
      <c r="D272" s="46"/>
      <c r="E272" s="46">
        <f>SUM(E262:E271)</f>
        <v>5024522020</v>
      </c>
      <c r="F272" s="46"/>
      <c r="G272" s="39">
        <f>SUM(G262:G271)</f>
        <v>730818192</v>
      </c>
      <c r="H272" s="39"/>
    </row>
    <row r="273" spans="1:8">
      <c r="A273" s="50"/>
      <c r="B273" s="50"/>
      <c r="C273" s="64"/>
      <c r="D273" s="64"/>
      <c r="E273" s="64"/>
      <c r="F273" s="64"/>
      <c r="G273" s="137"/>
      <c r="H273" s="137"/>
    </row>
    <row r="274" spans="1:8">
      <c r="A274" s="50"/>
      <c r="B274" s="50"/>
      <c r="C274" s="64"/>
      <c r="D274" s="64"/>
      <c r="E274" s="64"/>
      <c r="F274" s="64"/>
      <c r="G274" s="22"/>
      <c r="H274" s="137"/>
    </row>
    <row r="275" spans="1:8">
      <c r="A275" s="293" t="s">
        <v>54</v>
      </c>
      <c r="B275" s="293"/>
      <c r="C275" s="293"/>
      <c r="D275" s="293"/>
      <c r="E275" s="293"/>
      <c r="F275" s="293"/>
      <c r="G275" s="293"/>
      <c r="H275" s="293"/>
    </row>
    <row r="276" spans="1:8" ht="25.5">
      <c r="A276" s="19" t="s">
        <v>0</v>
      </c>
      <c r="B276" s="281" t="s">
        <v>55</v>
      </c>
      <c r="C276" s="281"/>
      <c r="D276" s="46" t="s">
        <v>56</v>
      </c>
      <c r="E276" s="46" t="s">
        <v>57</v>
      </c>
      <c r="F276" s="46" t="s">
        <v>58</v>
      </c>
      <c r="G276" s="137"/>
      <c r="H276" s="137"/>
    </row>
    <row r="277" spans="1:8">
      <c r="A277" s="19" t="s">
        <v>9</v>
      </c>
      <c r="B277" s="19" t="s">
        <v>10</v>
      </c>
      <c r="C277" s="46"/>
      <c r="D277" s="46" t="s">
        <v>11</v>
      </c>
      <c r="E277" s="46">
        <v>1</v>
      </c>
      <c r="F277" s="46">
        <v>2</v>
      </c>
      <c r="G277" s="137"/>
      <c r="H277" s="137"/>
    </row>
    <row r="278" spans="1:8">
      <c r="A278" s="19"/>
      <c r="B278" s="19"/>
      <c r="C278" s="46"/>
      <c r="D278" s="46"/>
      <c r="E278" s="46"/>
      <c r="F278" s="46"/>
      <c r="G278" s="137"/>
      <c r="H278" s="137"/>
    </row>
    <row r="279" spans="1:8">
      <c r="A279" s="19"/>
      <c r="B279" s="19"/>
      <c r="C279" s="46"/>
      <c r="D279" s="46"/>
      <c r="E279" s="46"/>
      <c r="F279" s="46"/>
      <c r="G279" s="137"/>
      <c r="H279" s="137"/>
    </row>
    <row r="280" spans="1:8">
      <c r="A280" s="19"/>
      <c r="B280" s="19"/>
      <c r="C280" s="46"/>
      <c r="D280" s="46"/>
      <c r="E280" s="46"/>
      <c r="F280" s="46"/>
      <c r="G280" s="137"/>
      <c r="H280" s="137"/>
    </row>
    <row r="281" spans="1:8">
      <c r="A281" s="19"/>
      <c r="B281" s="19"/>
      <c r="C281" s="46"/>
      <c r="D281" s="46"/>
      <c r="E281" s="46"/>
      <c r="F281" s="46"/>
      <c r="G281" s="137"/>
      <c r="H281" s="137"/>
    </row>
    <row r="282" spans="1:8">
      <c r="A282" s="19"/>
      <c r="B282" s="19"/>
      <c r="C282" s="46"/>
      <c r="D282" s="46"/>
      <c r="E282" s="46"/>
      <c r="F282" s="46"/>
      <c r="G282" s="137"/>
      <c r="H282" s="137"/>
    </row>
    <row r="283" spans="1:8">
      <c r="A283" s="19"/>
      <c r="B283" s="19"/>
      <c r="C283" s="46"/>
      <c r="D283" s="46"/>
      <c r="E283" s="46"/>
      <c r="F283" s="46"/>
      <c r="G283" s="137"/>
      <c r="H283" s="137"/>
    </row>
    <row r="284" spans="1:8">
      <c r="A284" s="19"/>
      <c r="B284" s="19"/>
      <c r="C284" s="46"/>
      <c r="D284" s="46"/>
      <c r="E284" s="46"/>
      <c r="F284" s="46"/>
      <c r="G284" s="137"/>
      <c r="H284" s="137"/>
    </row>
    <row r="285" spans="1:8">
      <c r="A285" s="50"/>
      <c r="B285" s="50"/>
      <c r="C285" s="64"/>
      <c r="D285" s="64"/>
      <c r="E285" s="64"/>
      <c r="F285" s="64"/>
      <c r="G285" s="137"/>
      <c r="H285" s="137"/>
    </row>
    <row r="286" spans="1:8" ht="12.75" customHeight="1">
      <c r="A286" s="285" t="s">
        <v>78</v>
      </c>
      <c r="B286" s="285"/>
      <c r="C286" s="285"/>
      <c r="D286" s="285"/>
      <c r="E286" s="285"/>
      <c r="F286" s="285"/>
      <c r="G286" s="285"/>
      <c r="H286" s="285"/>
    </row>
    <row r="287" spans="1:8" ht="12.75" customHeight="1">
      <c r="A287" s="285" t="s">
        <v>76</v>
      </c>
      <c r="B287" s="285"/>
      <c r="C287" s="285"/>
      <c r="D287" s="285"/>
      <c r="E287" s="285"/>
      <c r="F287" s="285"/>
      <c r="G287" s="285"/>
      <c r="H287" s="285"/>
    </row>
    <row r="288" spans="1:8">
      <c r="A288" s="49"/>
      <c r="B288" s="49"/>
      <c r="C288" s="51"/>
      <c r="D288" s="51"/>
      <c r="E288" s="286" t="s">
        <v>346</v>
      </c>
      <c r="F288" s="286"/>
      <c r="G288" s="286"/>
      <c r="H288" s="286"/>
    </row>
    <row r="289" spans="1:8">
      <c r="A289" s="287" t="s">
        <v>59</v>
      </c>
      <c r="B289" s="287"/>
      <c r="C289" s="287" t="s">
        <v>16</v>
      </c>
      <c r="D289" s="287"/>
      <c r="E289" s="284" t="s">
        <v>28</v>
      </c>
      <c r="F289" s="284"/>
      <c r="G289" s="284"/>
      <c r="H289" s="284"/>
    </row>
    <row r="306" spans="1:8" s="14" customFormat="1">
      <c r="A306" s="1" t="s">
        <v>61</v>
      </c>
      <c r="B306" s="1"/>
      <c r="C306" s="1"/>
      <c r="D306" s="1"/>
      <c r="E306" s="284" t="s">
        <v>94</v>
      </c>
      <c r="F306" s="284"/>
      <c r="G306" s="284"/>
      <c r="H306" s="284"/>
    </row>
    <row r="307" spans="1:8" s="14" customFormat="1">
      <c r="A307" s="1" t="s">
        <v>108</v>
      </c>
      <c r="B307" s="1"/>
      <c r="C307" s="1"/>
      <c r="D307" s="1"/>
      <c r="E307" s="271" t="s">
        <v>92</v>
      </c>
      <c r="F307" s="271"/>
      <c r="G307" s="271"/>
      <c r="H307" s="271"/>
    </row>
    <row r="308" spans="1:8" s="14" customFormat="1">
      <c r="A308" s="9"/>
      <c r="B308" s="9"/>
      <c r="C308" s="8"/>
      <c r="D308" s="8"/>
      <c r="E308" s="271" t="s">
        <v>93</v>
      </c>
      <c r="F308" s="271"/>
      <c r="G308" s="271"/>
      <c r="H308" s="271"/>
    </row>
    <row r="310" spans="1:8" ht="16.5">
      <c r="A310" s="283" t="s">
        <v>47</v>
      </c>
      <c r="B310" s="283"/>
      <c r="C310" s="283"/>
      <c r="D310" s="283"/>
      <c r="E310" s="283"/>
      <c r="F310" s="283"/>
      <c r="G310" s="283"/>
      <c r="H310" s="283"/>
    </row>
    <row r="311" spans="1:8" ht="16.5">
      <c r="A311" s="283" t="s">
        <v>158</v>
      </c>
      <c r="B311" s="283"/>
      <c r="C311" s="283"/>
      <c r="D311" s="283"/>
      <c r="E311" s="283"/>
      <c r="F311" s="283"/>
      <c r="G311" s="283"/>
      <c r="H311" s="283"/>
    </row>
    <row r="312" spans="1:8" ht="16.5">
      <c r="A312" s="295" t="s">
        <v>126</v>
      </c>
      <c r="B312" s="295"/>
      <c r="C312" s="295"/>
      <c r="D312" s="295"/>
      <c r="E312" s="295"/>
      <c r="F312" s="295"/>
      <c r="G312" s="295"/>
      <c r="H312" s="295"/>
    </row>
    <row r="313" spans="1:8" ht="16.5">
      <c r="A313" s="54"/>
      <c r="B313" s="54"/>
      <c r="C313" s="54"/>
      <c r="D313" s="54"/>
      <c r="E313" s="54"/>
      <c r="F313" s="54"/>
      <c r="G313" s="136"/>
      <c r="H313" s="136"/>
    </row>
    <row r="314" spans="1:8">
      <c r="A314" s="294" t="s">
        <v>168</v>
      </c>
      <c r="B314" s="294"/>
      <c r="C314" s="294"/>
      <c r="D314" s="294"/>
      <c r="E314" s="294"/>
      <c r="F314" s="294"/>
      <c r="G314" s="294"/>
      <c r="H314" s="294"/>
    </row>
    <row r="315" spans="1:8">
      <c r="A315" s="294" t="s">
        <v>159</v>
      </c>
      <c r="B315" s="294"/>
      <c r="C315" s="294"/>
      <c r="D315" s="294"/>
      <c r="E315" s="294"/>
      <c r="F315" s="294"/>
      <c r="G315" s="294"/>
      <c r="H315" s="294"/>
    </row>
    <row r="316" spans="1:8">
      <c r="A316" s="294" t="s">
        <v>160</v>
      </c>
      <c r="B316" s="294"/>
      <c r="C316" s="294"/>
      <c r="D316" s="294"/>
      <c r="E316" s="294"/>
      <c r="F316" s="294"/>
      <c r="G316" s="294"/>
      <c r="H316" s="294"/>
    </row>
    <row r="317" spans="1:8">
      <c r="A317" s="294" t="s">
        <v>157</v>
      </c>
      <c r="B317" s="294"/>
      <c r="C317" s="294"/>
      <c r="D317" s="294"/>
      <c r="E317" s="294"/>
      <c r="F317" s="294"/>
      <c r="G317" s="294"/>
      <c r="H317" s="294"/>
    </row>
    <row r="318" spans="1:8">
      <c r="A318" s="294" t="s">
        <v>74</v>
      </c>
      <c r="B318" s="294"/>
      <c r="C318" s="294"/>
      <c r="D318" s="294"/>
      <c r="E318" s="294"/>
      <c r="F318" s="294"/>
      <c r="G318" s="294"/>
      <c r="H318" s="294"/>
    </row>
    <row r="319" spans="1:8">
      <c r="A319" s="294" t="s">
        <v>79</v>
      </c>
      <c r="B319" s="294"/>
      <c r="C319" s="294"/>
      <c r="D319" s="294"/>
      <c r="E319" s="294"/>
      <c r="F319" s="294"/>
      <c r="G319" s="294"/>
      <c r="H319" s="294"/>
    </row>
    <row r="320" spans="1:8">
      <c r="A320" s="288" t="s">
        <v>80</v>
      </c>
      <c r="B320" s="288"/>
      <c r="C320" s="288"/>
      <c r="D320" s="288"/>
      <c r="E320" s="288"/>
      <c r="F320" s="288"/>
      <c r="G320" s="288"/>
      <c r="H320" s="288"/>
    </row>
    <row r="321" spans="1:11">
      <c r="A321" s="281" t="s">
        <v>48</v>
      </c>
      <c r="B321" s="281"/>
      <c r="C321" s="300" t="s">
        <v>1</v>
      </c>
      <c r="D321" s="301"/>
      <c r="E321" s="302"/>
      <c r="F321" s="290" t="s">
        <v>51</v>
      </c>
      <c r="G321" s="291"/>
      <c r="H321" s="292"/>
    </row>
    <row r="322" spans="1:11" ht="25.5">
      <c r="A322" s="281"/>
      <c r="B322" s="281"/>
      <c r="C322" s="39" t="s">
        <v>49</v>
      </c>
      <c r="D322" s="39" t="s">
        <v>50</v>
      </c>
      <c r="E322" s="39" t="s">
        <v>8</v>
      </c>
      <c r="F322" s="40" t="s">
        <v>42</v>
      </c>
      <c r="G322" s="39" t="s">
        <v>52</v>
      </c>
      <c r="H322" s="39" t="s">
        <v>53</v>
      </c>
    </row>
    <row r="323" spans="1:11">
      <c r="A323" s="281" t="s">
        <v>9</v>
      </c>
      <c r="B323" s="281"/>
      <c r="C323" s="18" t="s">
        <v>10</v>
      </c>
      <c r="D323" s="18" t="s">
        <v>11</v>
      </c>
      <c r="E323" s="18">
        <v>1</v>
      </c>
      <c r="F323" s="18">
        <v>2</v>
      </c>
      <c r="G323" s="18">
        <v>3</v>
      </c>
      <c r="H323" s="18">
        <v>4</v>
      </c>
    </row>
    <row r="324" spans="1:11">
      <c r="A324" s="41">
        <v>1</v>
      </c>
      <c r="B324" s="96" t="s">
        <v>131</v>
      </c>
      <c r="C324" s="71">
        <v>40543</v>
      </c>
      <c r="D324" s="78" t="s">
        <v>114</v>
      </c>
      <c r="E324" s="77">
        <v>2787898863</v>
      </c>
      <c r="F324" s="138" t="s">
        <v>176</v>
      </c>
      <c r="G324" s="139">
        <v>557579772</v>
      </c>
      <c r="H324" s="139">
        <v>557579772</v>
      </c>
    </row>
    <row r="325" spans="1:11">
      <c r="A325" s="41"/>
      <c r="B325" s="41"/>
      <c r="C325" s="62"/>
      <c r="D325" s="62"/>
      <c r="E325" s="72"/>
      <c r="F325" s="73" t="s">
        <v>177</v>
      </c>
      <c r="G325" s="139">
        <v>557579772</v>
      </c>
      <c r="H325" s="42">
        <f>H324+G325</f>
        <v>1115159544</v>
      </c>
    </row>
    <row r="326" spans="1:11">
      <c r="A326" s="41"/>
      <c r="B326" s="41"/>
      <c r="C326" s="62"/>
      <c r="D326" s="62"/>
      <c r="E326" s="43"/>
      <c r="F326" s="67" t="s">
        <v>225</v>
      </c>
      <c r="G326" s="8">
        <v>557579772</v>
      </c>
      <c r="H326" s="42">
        <f>H325+G326</f>
        <v>1672739316</v>
      </c>
    </row>
    <row r="327" spans="1:11">
      <c r="A327" s="41"/>
      <c r="B327" s="41"/>
      <c r="C327" s="62"/>
      <c r="D327" s="62"/>
      <c r="E327" s="43"/>
      <c r="F327" s="73" t="s">
        <v>274</v>
      </c>
      <c r="G327" s="42">
        <f>'SO-TS'!J45</f>
        <v>557579772</v>
      </c>
      <c r="H327" s="42">
        <f>H326+G327</f>
        <v>2230319088</v>
      </c>
      <c r="J327" s="8"/>
      <c r="K327" s="8"/>
    </row>
    <row r="328" spans="1:11">
      <c r="A328" s="41"/>
      <c r="B328" s="41"/>
      <c r="C328" s="62"/>
      <c r="D328" s="62"/>
      <c r="E328" s="43"/>
      <c r="F328" s="67"/>
      <c r="G328" s="42"/>
      <c r="H328" s="42"/>
      <c r="J328" s="8"/>
      <c r="K328" s="8"/>
    </row>
    <row r="329" spans="1:11">
      <c r="A329" s="41"/>
      <c r="B329" s="41"/>
      <c r="C329" s="62"/>
      <c r="D329" s="62"/>
      <c r="E329" s="43"/>
      <c r="F329" s="73"/>
      <c r="G329" s="42"/>
      <c r="H329" s="42"/>
      <c r="J329" s="8"/>
      <c r="K329" s="8"/>
    </row>
    <row r="330" spans="1:11">
      <c r="A330" s="41"/>
      <c r="B330" s="41"/>
      <c r="C330" s="62"/>
      <c r="D330" s="62"/>
      <c r="E330" s="43"/>
      <c r="F330" s="67"/>
      <c r="G330" s="42"/>
      <c r="H330" s="42"/>
      <c r="J330" s="8"/>
      <c r="K330" s="8"/>
    </row>
    <row r="331" spans="1:11">
      <c r="A331" s="68"/>
      <c r="B331" s="68"/>
      <c r="C331" s="69"/>
      <c r="D331" s="69"/>
      <c r="E331" s="70"/>
      <c r="F331" s="73"/>
      <c r="G331" s="133"/>
      <c r="H331" s="42"/>
      <c r="I331" s="75"/>
    </row>
    <row r="332" spans="1:11">
      <c r="A332" s="41"/>
      <c r="B332" s="41"/>
      <c r="C332" s="62"/>
      <c r="D332" s="62"/>
      <c r="E332" s="43"/>
      <c r="F332" s="67"/>
      <c r="G332" s="42"/>
      <c r="H332" s="42"/>
    </row>
    <row r="333" spans="1:11">
      <c r="A333" s="41"/>
      <c r="B333" s="41"/>
      <c r="C333" s="62"/>
      <c r="D333" s="62"/>
      <c r="E333" s="43"/>
      <c r="F333" s="43"/>
      <c r="G333" s="42"/>
      <c r="H333" s="42"/>
    </row>
    <row r="334" spans="1:11">
      <c r="A334" s="19"/>
      <c r="B334" s="19" t="s">
        <v>13</v>
      </c>
      <c r="C334" s="46"/>
      <c r="D334" s="46"/>
      <c r="E334" s="46">
        <f>SUM(E324:E333)</f>
        <v>2787898863</v>
      </c>
      <c r="F334" s="46"/>
      <c r="G334" s="39">
        <f>SUM(G324:G333)</f>
        <v>2230319088</v>
      </c>
      <c r="H334" s="39"/>
    </row>
    <row r="335" spans="1:11">
      <c r="A335" s="50"/>
      <c r="B335" s="50"/>
      <c r="C335" s="64"/>
      <c r="D335" s="64"/>
      <c r="E335" s="64"/>
      <c r="F335" s="64"/>
      <c r="G335" s="137"/>
      <c r="H335" s="137"/>
    </row>
    <row r="336" spans="1:11">
      <c r="A336" s="50"/>
      <c r="B336" s="50"/>
      <c r="C336" s="64"/>
      <c r="D336" s="64"/>
      <c r="E336" s="64"/>
      <c r="F336" s="64"/>
      <c r="G336" s="22"/>
      <c r="H336" s="137"/>
    </row>
    <row r="337" spans="1:8">
      <c r="A337" s="293" t="s">
        <v>54</v>
      </c>
      <c r="B337" s="293"/>
      <c r="C337" s="293"/>
      <c r="D337" s="293"/>
      <c r="E337" s="293"/>
      <c r="F337" s="293"/>
      <c r="G337" s="293"/>
      <c r="H337" s="293"/>
    </row>
    <row r="338" spans="1:8" ht="25.5">
      <c r="A338" s="19" t="s">
        <v>0</v>
      </c>
      <c r="B338" s="281" t="s">
        <v>55</v>
      </c>
      <c r="C338" s="281"/>
      <c r="D338" s="46" t="s">
        <v>56</v>
      </c>
      <c r="E338" s="46" t="s">
        <v>57</v>
      </c>
      <c r="F338" s="46" t="s">
        <v>58</v>
      </c>
      <c r="G338" s="137"/>
      <c r="H338" s="137"/>
    </row>
    <row r="339" spans="1:8">
      <c r="A339" s="19" t="s">
        <v>9</v>
      </c>
      <c r="B339" s="19" t="s">
        <v>10</v>
      </c>
      <c r="C339" s="46"/>
      <c r="D339" s="46" t="s">
        <v>11</v>
      </c>
      <c r="E339" s="46">
        <v>1</v>
      </c>
      <c r="F339" s="46">
        <v>2</v>
      </c>
      <c r="G339" s="137"/>
      <c r="H339" s="137"/>
    </row>
    <row r="340" spans="1:8">
      <c r="A340" s="19"/>
      <c r="B340" s="19"/>
      <c r="C340" s="46"/>
      <c r="D340" s="46"/>
      <c r="E340" s="46"/>
      <c r="F340" s="46"/>
      <c r="G340" s="137"/>
      <c r="H340" s="137"/>
    </row>
    <row r="341" spans="1:8">
      <c r="A341" s="19"/>
      <c r="B341" s="19"/>
      <c r="C341" s="46"/>
      <c r="D341" s="46"/>
      <c r="E341" s="46"/>
      <c r="F341" s="46"/>
      <c r="G341" s="137"/>
      <c r="H341" s="137"/>
    </row>
    <row r="342" spans="1:8">
      <c r="A342" s="19"/>
      <c r="B342" s="19"/>
      <c r="C342" s="46"/>
      <c r="D342" s="46"/>
      <c r="E342" s="46"/>
      <c r="F342" s="46"/>
      <c r="G342" s="137"/>
      <c r="H342" s="137"/>
    </row>
    <row r="343" spans="1:8">
      <c r="A343" s="19"/>
      <c r="B343" s="19"/>
      <c r="C343" s="46"/>
      <c r="D343" s="46"/>
      <c r="E343" s="46"/>
      <c r="F343" s="46"/>
      <c r="G343" s="137"/>
      <c r="H343" s="137"/>
    </row>
    <row r="344" spans="1:8">
      <c r="A344" s="19"/>
      <c r="B344" s="19"/>
      <c r="C344" s="46"/>
      <c r="D344" s="46"/>
      <c r="E344" s="46"/>
      <c r="F344" s="46"/>
      <c r="G344" s="137"/>
      <c r="H344" s="137"/>
    </row>
    <row r="345" spans="1:8">
      <c r="A345" s="19"/>
      <c r="B345" s="19"/>
      <c r="C345" s="46"/>
      <c r="D345" s="46"/>
      <c r="E345" s="46"/>
      <c r="F345" s="46"/>
      <c r="G345" s="137"/>
      <c r="H345" s="137"/>
    </row>
    <row r="346" spans="1:8">
      <c r="A346" s="19"/>
      <c r="B346" s="19"/>
      <c r="C346" s="46"/>
      <c r="D346" s="46"/>
      <c r="E346" s="46"/>
      <c r="F346" s="46"/>
      <c r="G346" s="137"/>
      <c r="H346" s="137"/>
    </row>
    <row r="347" spans="1:8">
      <c r="A347" s="50"/>
      <c r="B347" s="50"/>
      <c r="C347" s="64"/>
      <c r="D347" s="64"/>
      <c r="E347" s="64"/>
      <c r="F347" s="64"/>
      <c r="G347" s="137"/>
      <c r="H347" s="137"/>
    </row>
    <row r="348" spans="1:8" ht="12.75" customHeight="1">
      <c r="A348" s="285" t="s">
        <v>78</v>
      </c>
      <c r="B348" s="285"/>
      <c r="C348" s="285"/>
      <c r="D348" s="285"/>
      <c r="E348" s="285"/>
      <c r="F348" s="285"/>
      <c r="G348" s="285"/>
      <c r="H348" s="285"/>
    </row>
    <row r="349" spans="1:8" ht="12.75" customHeight="1">
      <c r="A349" s="285" t="s">
        <v>76</v>
      </c>
      <c r="B349" s="285"/>
      <c r="C349" s="285"/>
      <c r="D349" s="285"/>
      <c r="E349" s="285"/>
      <c r="F349" s="285"/>
      <c r="G349" s="285"/>
      <c r="H349" s="285"/>
    </row>
    <row r="350" spans="1:8">
      <c r="A350" s="49"/>
      <c r="B350" s="49"/>
      <c r="C350" s="51"/>
      <c r="D350" s="51"/>
      <c r="E350" s="286" t="s">
        <v>346</v>
      </c>
      <c r="F350" s="286"/>
      <c r="G350" s="286"/>
      <c r="H350" s="286"/>
    </row>
    <row r="351" spans="1:8">
      <c r="A351" s="287" t="s">
        <v>59</v>
      </c>
      <c r="B351" s="287"/>
      <c r="C351" s="287" t="s">
        <v>16</v>
      </c>
      <c r="D351" s="287"/>
      <c r="E351" s="284" t="s">
        <v>28</v>
      </c>
      <c r="F351" s="284"/>
      <c r="G351" s="284"/>
      <c r="H351" s="284"/>
    </row>
    <row r="368" spans="1:8" s="14" customFormat="1">
      <c r="A368" s="1" t="s">
        <v>61</v>
      </c>
      <c r="B368" s="1"/>
      <c r="C368" s="1"/>
      <c r="D368" s="1"/>
      <c r="E368" s="284" t="s">
        <v>94</v>
      </c>
      <c r="F368" s="284"/>
      <c r="G368" s="284"/>
      <c r="H368" s="284"/>
    </row>
    <row r="369" spans="1:8" s="14" customFormat="1">
      <c r="A369" s="1" t="s">
        <v>108</v>
      </c>
      <c r="B369" s="1"/>
      <c r="C369" s="1"/>
      <c r="D369" s="1"/>
      <c r="E369" s="271" t="s">
        <v>92</v>
      </c>
      <c r="F369" s="271"/>
      <c r="G369" s="271"/>
      <c r="H369" s="271"/>
    </row>
    <row r="370" spans="1:8" s="14" customFormat="1">
      <c r="A370" s="9"/>
      <c r="B370" s="9"/>
      <c r="C370" s="8"/>
      <c r="D370" s="8"/>
      <c r="E370" s="271" t="s">
        <v>93</v>
      </c>
      <c r="F370" s="271"/>
      <c r="G370" s="271"/>
      <c r="H370" s="271"/>
    </row>
    <row r="372" spans="1:8" ht="16.5">
      <c r="A372" s="283" t="s">
        <v>47</v>
      </c>
      <c r="B372" s="283"/>
      <c r="C372" s="283"/>
      <c r="D372" s="283"/>
      <c r="E372" s="283"/>
      <c r="F372" s="283"/>
      <c r="G372" s="283"/>
      <c r="H372" s="283"/>
    </row>
    <row r="373" spans="1:8" ht="16.5">
      <c r="A373" s="283" t="s">
        <v>161</v>
      </c>
      <c r="B373" s="283"/>
      <c r="C373" s="283"/>
      <c r="D373" s="283"/>
      <c r="E373" s="283"/>
      <c r="F373" s="283"/>
      <c r="G373" s="283"/>
      <c r="H373" s="283"/>
    </row>
    <row r="374" spans="1:8" ht="16.5">
      <c r="A374" s="295" t="s">
        <v>126</v>
      </c>
      <c r="B374" s="295"/>
      <c r="C374" s="295"/>
      <c r="D374" s="295"/>
      <c r="E374" s="295"/>
      <c r="F374" s="295"/>
      <c r="G374" s="295"/>
      <c r="H374" s="295"/>
    </row>
    <row r="375" spans="1:8" ht="16.5">
      <c r="A375" s="54"/>
      <c r="B375" s="54"/>
      <c r="C375" s="54"/>
      <c r="D375" s="54"/>
      <c r="E375" s="54"/>
      <c r="F375" s="54"/>
      <c r="G375" s="136"/>
      <c r="H375" s="136"/>
    </row>
    <row r="376" spans="1:8">
      <c r="A376" s="294" t="s">
        <v>169</v>
      </c>
      <c r="B376" s="294"/>
      <c r="C376" s="294"/>
      <c r="D376" s="294"/>
      <c r="E376" s="294"/>
      <c r="F376" s="294"/>
      <c r="G376" s="294"/>
      <c r="H376" s="294"/>
    </row>
    <row r="377" spans="1:8">
      <c r="A377" s="294" t="s">
        <v>162</v>
      </c>
      <c r="B377" s="294"/>
      <c r="C377" s="294"/>
      <c r="D377" s="294"/>
      <c r="E377" s="294"/>
      <c r="F377" s="294"/>
      <c r="G377" s="294"/>
      <c r="H377" s="294"/>
    </row>
    <row r="378" spans="1:8">
      <c r="A378" s="294" t="s">
        <v>163</v>
      </c>
      <c r="B378" s="294"/>
      <c r="C378" s="294"/>
      <c r="D378" s="294"/>
      <c r="E378" s="294"/>
      <c r="F378" s="294"/>
      <c r="G378" s="294"/>
      <c r="H378" s="294"/>
    </row>
    <row r="379" spans="1:8">
      <c r="A379" s="294" t="s">
        <v>157</v>
      </c>
      <c r="B379" s="294"/>
      <c r="C379" s="294"/>
      <c r="D379" s="294"/>
      <c r="E379" s="294"/>
      <c r="F379" s="294"/>
      <c r="G379" s="294"/>
      <c r="H379" s="294"/>
    </row>
    <row r="380" spans="1:8">
      <c r="A380" s="294" t="s">
        <v>74</v>
      </c>
      <c r="B380" s="294"/>
      <c r="C380" s="294"/>
      <c r="D380" s="294"/>
      <c r="E380" s="294"/>
      <c r="F380" s="294"/>
      <c r="G380" s="294"/>
      <c r="H380" s="294"/>
    </row>
    <row r="381" spans="1:8">
      <c r="A381" s="294" t="s">
        <v>79</v>
      </c>
      <c r="B381" s="294"/>
      <c r="C381" s="294"/>
      <c r="D381" s="294"/>
      <c r="E381" s="294"/>
      <c r="F381" s="294"/>
      <c r="G381" s="294"/>
      <c r="H381" s="294"/>
    </row>
    <row r="382" spans="1:8">
      <c r="A382" s="288" t="s">
        <v>80</v>
      </c>
      <c r="B382" s="288"/>
      <c r="C382" s="288"/>
      <c r="D382" s="288"/>
      <c r="E382" s="288"/>
      <c r="F382" s="288"/>
      <c r="G382" s="288"/>
      <c r="H382" s="288"/>
    </row>
    <row r="383" spans="1:8">
      <c r="A383" s="281" t="s">
        <v>48</v>
      </c>
      <c r="B383" s="281"/>
      <c r="C383" s="300" t="s">
        <v>1</v>
      </c>
      <c r="D383" s="301"/>
      <c r="E383" s="302"/>
      <c r="F383" s="290" t="s">
        <v>51</v>
      </c>
      <c r="G383" s="291"/>
      <c r="H383" s="292"/>
    </row>
    <row r="384" spans="1:8" ht="25.5">
      <c r="A384" s="281"/>
      <c r="B384" s="281"/>
      <c r="C384" s="39" t="s">
        <v>49</v>
      </c>
      <c r="D384" s="39" t="s">
        <v>50</v>
      </c>
      <c r="E384" s="39" t="s">
        <v>8</v>
      </c>
      <c r="F384" s="40" t="s">
        <v>42</v>
      </c>
      <c r="G384" s="39" t="s">
        <v>52</v>
      </c>
      <c r="H384" s="39" t="s">
        <v>53</v>
      </c>
    </row>
    <row r="385" spans="1:11">
      <c r="A385" s="281" t="s">
        <v>9</v>
      </c>
      <c r="B385" s="281"/>
      <c r="C385" s="18" t="s">
        <v>10</v>
      </c>
      <c r="D385" s="18" t="s">
        <v>11</v>
      </c>
      <c r="E385" s="18">
        <v>1</v>
      </c>
      <c r="F385" s="18">
        <v>2</v>
      </c>
      <c r="G385" s="18">
        <v>3</v>
      </c>
      <c r="H385" s="18">
        <v>4</v>
      </c>
    </row>
    <row r="386" spans="1:11">
      <c r="A386" s="41">
        <v>1</v>
      </c>
      <c r="B386" s="96" t="s">
        <v>116</v>
      </c>
      <c r="C386" s="71">
        <v>40543</v>
      </c>
      <c r="D386" s="78" t="s">
        <v>109</v>
      </c>
      <c r="E386" s="77">
        <v>2173860839</v>
      </c>
      <c r="F386" s="139" t="s">
        <v>176</v>
      </c>
      <c r="G386" s="139">
        <v>434772168</v>
      </c>
      <c r="H386" s="139">
        <v>434772168</v>
      </c>
    </row>
    <row r="387" spans="1:11">
      <c r="A387" s="41"/>
      <c r="B387" s="41"/>
      <c r="C387" s="62"/>
      <c r="D387" s="62"/>
      <c r="E387" s="72"/>
      <c r="F387" s="73" t="s">
        <v>177</v>
      </c>
      <c r="G387" s="139">
        <v>434772168</v>
      </c>
      <c r="H387" s="42">
        <f>H386+G387</f>
        <v>869544336</v>
      </c>
    </row>
    <row r="388" spans="1:11">
      <c r="A388" s="41"/>
      <c r="B388" s="41"/>
      <c r="C388" s="62"/>
      <c r="D388" s="62"/>
      <c r="E388" s="43"/>
      <c r="F388" s="67" t="s">
        <v>225</v>
      </c>
      <c r="G388" s="139">
        <v>434772168</v>
      </c>
      <c r="H388" s="42">
        <f>H387+G388</f>
        <v>1304316504</v>
      </c>
    </row>
    <row r="389" spans="1:11">
      <c r="A389" s="41"/>
      <c r="B389" s="41"/>
      <c r="C389" s="62"/>
      <c r="D389" s="62"/>
      <c r="E389" s="43"/>
      <c r="F389" s="73" t="s">
        <v>274</v>
      </c>
      <c r="G389" s="42">
        <f>'SO-TS'!J79</f>
        <v>434772168</v>
      </c>
      <c r="H389" s="42">
        <f>H388+G389</f>
        <v>1739088672</v>
      </c>
      <c r="J389" s="8"/>
      <c r="K389" s="8"/>
    </row>
    <row r="390" spans="1:11">
      <c r="A390" s="41"/>
      <c r="B390" s="41"/>
      <c r="C390" s="62"/>
      <c r="D390" s="62"/>
      <c r="E390" s="43"/>
      <c r="F390" s="67"/>
      <c r="G390" s="42"/>
      <c r="H390" s="42"/>
      <c r="J390" s="8"/>
      <c r="K390" s="8"/>
    </row>
    <row r="391" spans="1:11">
      <c r="A391" s="41"/>
      <c r="B391" s="41"/>
      <c r="C391" s="62"/>
      <c r="D391" s="62"/>
      <c r="E391" s="43"/>
      <c r="F391" s="73"/>
      <c r="G391" s="42"/>
      <c r="H391" s="42"/>
      <c r="J391" s="8"/>
      <c r="K391" s="8"/>
    </row>
    <row r="392" spans="1:11">
      <c r="A392" s="41"/>
      <c r="B392" s="41"/>
      <c r="C392" s="62"/>
      <c r="D392" s="62"/>
      <c r="E392" s="43"/>
      <c r="F392" s="67"/>
      <c r="G392" s="42"/>
      <c r="H392" s="42"/>
      <c r="J392" s="8"/>
      <c r="K392" s="8"/>
    </row>
    <row r="393" spans="1:11">
      <c r="A393" s="68"/>
      <c r="B393" s="68"/>
      <c r="C393" s="69"/>
      <c r="D393" s="69"/>
      <c r="E393" s="70"/>
      <c r="F393" s="73"/>
      <c r="G393" s="133"/>
      <c r="H393" s="42"/>
      <c r="I393" s="75"/>
    </row>
    <row r="394" spans="1:11">
      <c r="A394" s="41"/>
      <c r="B394" s="41"/>
      <c r="C394" s="62"/>
      <c r="D394" s="62"/>
      <c r="E394" s="43"/>
      <c r="F394" s="67"/>
      <c r="G394" s="42"/>
      <c r="H394" s="42"/>
    </row>
    <row r="395" spans="1:11">
      <c r="A395" s="41"/>
      <c r="B395" s="41"/>
      <c r="C395" s="62"/>
      <c r="D395" s="62"/>
      <c r="E395" s="43"/>
      <c r="F395" s="43"/>
      <c r="G395" s="42"/>
      <c r="H395" s="42"/>
    </row>
    <row r="396" spans="1:11">
      <c r="A396" s="19"/>
      <c r="B396" s="19" t="s">
        <v>13</v>
      </c>
      <c r="C396" s="46"/>
      <c r="D396" s="46"/>
      <c r="E396" s="46">
        <f>SUM(E386:E395)</f>
        <v>2173860839</v>
      </c>
      <c r="F396" s="46"/>
      <c r="G396" s="39">
        <f>SUM(G386:G395)</f>
        <v>1739088672</v>
      </c>
      <c r="H396" s="39"/>
    </row>
    <row r="397" spans="1:11">
      <c r="A397" s="50"/>
      <c r="B397" s="50"/>
      <c r="C397" s="64"/>
      <c r="D397" s="64"/>
      <c r="E397" s="64"/>
      <c r="F397" s="64"/>
      <c r="G397" s="137"/>
      <c r="H397" s="137"/>
    </row>
    <row r="398" spans="1:11">
      <c r="A398" s="50"/>
      <c r="B398" s="50"/>
      <c r="C398" s="64"/>
      <c r="D398" s="64"/>
      <c r="E398" s="64"/>
      <c r="F398" s="64"/>
      <c r="G398" s="22"/>
      <c r="H398" s="137"/>
    </row>
    <row r="399" spans="1:11">
      <c r="A399" s="293" t="s">
        <v>54</v>
      </c>
      <c r="B399" s="293"/>
      <c r="C399" s="293"/>
      <c r="D399" s="293"/>
      <c r="E399" s="293"/>
      <c r="F399" s="293"/>
      <c r="G399" s="293"/>
      <c r="H399" s="293"/>
    </row>
    <row r="400" spans="1:11" ht="25.5">
      <c r="A400" s="19" t="s">
        <v>0</v>
      </c>
      <c r="B400" s="281" t="s">
        <v>55</v>
      </c>
      <c r="C400" s="281"/>
      <c r="D400" s="46" t="s">
        <v>56</v>
      </c>
      <c r="E400" s="46" t="s">
        <v>57</v>
      </c>
      <c r="F400" s="46" t="s">
        <v>58</v>
      </c>
      <c r="G400" s="137"/>
      <c r="H400" s="137"/>
    </row>
    <row r="401" spans="1:8">
      <c r="A401" s="19" t="s">
        <v>9</v>
      </c>
      <c r="B401" s="19" t="s">
        <v>10</v>
      </c>
      <c r="C401" s="46"/>
      <c r="D401" s="46" t="s">
        <v>11</v>
      </c>
      <c r="E401" s="46">
        <v>1</v>
      </c>
      <c r="F401" s="46">
        <v>2</v>
      </c>
      <c r="G401" s="137"/>
      <c r="H401" s="137"/>
    </row>
    <row r="402" spans="1:8">
      <c r="A402" s="19"/>
      <c r="B402" s="19"/>
      <c r="C402" s="46"/>
      <c r="D402" s="46"/>
      <c r="E402" s="46"/>
      <c r="F402" s="46"/>
      <c r="G402" s="137"/>
      <c r="H402" s="137"/>
    </row>
    <row r="403" spans="1:8">
      <c r="A403" s="19"/>
      <c r="B403" s="19"/>
      <c r="C403" s="46"/>
      <c r="D403" s="46"/>
      <c r="E403" s="46"/>
      <c r="F403" s="46"/>
      <c r="G403" s="137"/>
      <c r="H403" s="137"/>
    </row>
    <row r="404" spans="1:8">
      <c r="A404" s="19"/>
      <c r="B404" s="19"/>
      <c r="C404" s="46"/>
      <c r="D404" s="46"/>
      <c r="E404" s="46"/>
      <c r="F404" s="46"/>
      <c r="G404" s="137"/>
      <c r="H404" s="137"/>
    </row>
    <row r="405" spans="1:8">
      <c r="A405" s="19"/>
      <c r="B405" s="19"/>
      <c r="C405" s="46"/>
      <c r="D405" s="46"/>
      <c r="E405" s="46"/>
      <c r="F405" s="46"/>
      <c r="G405" s="137"/>
      <c r="H405" s="137"/>
    </row>
    <row r="406" spans="1:8">
      <c r="A406" s="19"/>
      <c r="B406" s="19"/>
      <c r="C406" s="46"/>
      <c r="D406" s="46"/>
      <c r="E406" s="46"/>
      <c r="F406" s="46"/>
      <c r="G406" s="137"/>
      <c r="H406" s="137"/>
    </row>
    <row r="407" spans="1:8">
      <c r="A407" s="19"/>
      <c r="B407" s="19"/>
      <c r="C407" s="46"/>
      <c r="D407" s="46"/>
      <c r="E407" s="46"/>
      <c r="F407" s="46"/>
      <c r="G407" s="137"/>
      <c r="H407" s="137"/>
    </row>
    <row r="408" spans="1:8">
      <c r="A408" s="19"/>
      <c r="B408" s="19"/>
      <c r="C408" s="46"/>
      <c r="D408" s="46"/>
      <c r="E408" s="46"/>
      <c r="F408" s="46"/>
      <c r="G408" s="137"/>
      <c r="H408" s="137"/>
    </row>
    <row r="409" spans="1:8">
      <c r="A409" s="50"/>
      <c r="B409" s="50"/>
      <c r="C409" s="64"/>
      <c r="D409" s="64"/>
      <c r="E409" s="64"/>
      <c r="F409" s="64"/>
      <c r="G409" s="137"/>
      <c r="H409" s="137"/>
    </row>
    <row r="410" spans="1:8" ht="12.75" customHeight="1">
      <c r="A410" s="285" t="s">
        <v>78</v>
      </c>
      <c r="B410" s="285"/>
      <c r="C410" s="285"/>
      <c r="D410" s="285"/>
      <c r="E410" s="285"/>
      <c r="F410" s="285"/>
      <c r="G410" s="285"/>
      <c r="H410" s="285"/>
    </row>
    <row r="411" spans="1:8" ht="12.75" customHeight="1">
      <c r="A411" s="285" t="s">
        <v>76</v>
      </c>
      <c r="B411" s="285"/>
      <c r="C411" s="285"/>
      <c r="D411" s="285"/>
      <c r="E411" s="285"/>
      <c r="F411" s="285"/>
      <c r="G411" s="285"/>
      <c r="H411" s="285"/>
    </row>
    <row r="412" spans="1:8">
      <c r="A412" s="49"/>
      <c r="B412" s="49"/>
      <c r="C412" s="51"/>
      <c r="D412" s="51"/>
      <c r="E412" s="286" t="s">
        <v>346</v>
      </c>
      <c r="F412" s="286"/>
      <c r="G412" s="286"/>
      <c r="H412" s="286"/>
    </row>
    <row r="413" spans="1:8">
      <c r="A413" s="287" t="s">
        <v>59</v>
      </c>
      <c r="B413" s="287"/>
      <c r="C413" s="287" t="s">
        <v>16</v>
      </c>
      <c r="D413" s="287"/>
      <c r="E413" s="284" t="s">
        <v>28</v>
      </c>
      <c r="F413" s="284"/>
      <c r="G413" s="284"/>
      <c r="H413" s="284"/>
    </row>
    <row r="430" spans="1:8" s="14" customFormat="1">
      <c r="A430" s="1" t="s">
        <v>61</v>
      </c>
      <c r="B430" s="1"/>
      <c r="C430" s="1"/>
      <c r="D430" s="1"/>
      <c r="E430" s="284" t="s">
        <v>94</v>
      </c>
      <c r="F430" s="284"/>
      <c r="G430" s="284"/>
      <c r="H430" s="284"/>
    </row>
    <row r="431" spans="1:8" s="14" customFormat="1">
      <c r="A431" s="1" t="s">
        <v>108</v>
      </c>
      <c r="B431" s="1"/>
      <c r="C431" s="1"/>
      <c r="D431" s="1"/>
      <c r="E431" s="271" t="s">
        <v>92</v>
      </c>
      <c r="F431" s="271"/>
      <c r="G431" s="271"/>
      <c r="H431" s="271"/>
    </row>
    <row r="432" spans="1:8" s="14" customFormat="1">
      <c r="A432" s="9"/>
      <c r="B432" s="9"/>
      <c r="C432" s="8"/>
      <c r="D432" s="8"/>
      <c r="E432" s="271" t="s">
        <v>93</v>
      </c>
      <c r="F432" s="271"/>
      <c r="G432" s="271"/>
      <c r="H432" s="271"/>
    </row>
    <row r="434" spans="1:8" ht="16.5">
      <c r="A434" s="283" t="s">
        <v>47</v>
      </c>
      <c r="B434" s="283"/>
      <c r="C434" s="283"/>
      <c r="D434" s="283"/>
      <c r="E434" s="283"/>
      <c r="F434" s="283"/>
      <c r="G434" s="283"/>
      <c r="H434" s="283"/>
    </row>
    <row r="435" spans="1:8" ht="16.5">
      <c r="A435" s="283" t="s">
        <v>164</v>
      </c>
      <c r="B435" s="283"/>
      <c r="C435" s="283"/>
      <c r="D435" s="283"/>
      <c r="E435" s="283"/>
      <c r="F435" s="283"/>
      <c r="G435" s="283"/>
      <c r="H435" s="283"/>
    </row>
    <row r="436" spans="1:8" ht="16.5">
      <c r="A436" s="295" t="s">
        <v>126</v>
      </c>
      <c r="B436" s="295"/>
      <c r="C436" s="295"/>
      <c r="D436" s="295"/>
      <c r="E436" s="295"/>
      <c r="F436" s="295"/>
      <c r="G436" s="295"/>
      <c r="H436" s="295"/>
    </row>
    <row r="437" spans="1:8" ht="16.5">
      <c r="A437" s="54"/>
      <c r="B437" s="54"/>
      <c r="C437" s="54"/>
      <c r="D437" s="54"/>
      <c r="E437" s="54"/>
      <c r="F437" s="54"/>
      <c r="G437" s="136"/>
      <c r="H437" s="136"/>
    </row>
    <row r="438" spans="1:8">
      <c r="A438" s="294" t="s">
        <v>170</v>
      </c>
      <c r="B438" s="294"/>
      <c r="C438" s="294"/>
      <c r="D438" s="294"/>
      <c r="E438" s="294"/>
      <c r="F438" s="294"/>
      <c r="G438" s="294"/>
      <c r="H438" s="294"/>
    </row>
    <row r="439" spans="1:8">
      <c r="A439" s="294" t="s">
        <v>165</v>
      </c>
      <c r="B439" s="294"/>
      <c r="C439" s="294"/>
      <c r="D439" s="294"/>
      <c r="E439" s="294"/>
      <c r="F439" s="294"/>
      <c r="G439" s="294"/>
      <c r="H439" s="294"/>
    </row>
    <row r="440" spans="1:8">
      <c r="A440" s="294" t="s">
        <v>163</v>
      </c>
      <c r="B440" s="294"/>
      <c r="C440" s="294"/>
      <c r="D440" s="294"/>
      <c r="E440" s="294"/>
      <c r="F440" s="294"/>
      <c r="G440" s="294"/>
      <c r="H440" s="294"/>
    </row>
    <row r="441" spans="1:8">
      <c r="A441" s="294" t="s">
        <v>157</v>
      </c>
      <c r="B441" s="294"/>
      <c r="C441" s="294"/>
      <c r="D441" s="294"/>
      <c r="E441" s="294"/>
      <c r="F441" s="294"/>
      <c r="G441" s="294"/>
      <c r="H441" s="294"/>
    </row>
    <row r="442" spans="1:8">
      <c r="A442" s="294" t="s">
        <v>74</v>
      </c>
      <c r="B442" s="294"/>
      <c r="C442" s="294"/>
      <c r="D442" s="294"/>
      <c r="E442" s="294"/>
      <c r="F442" s="294"/>
      <c r="G442" s="294"/>
      <c r="H442" s="294"/>
    </row>
    <row r="443" spans="1:8">
      <c r="A443" s="294" t="s">
        <v>79</v>
      </c>
      <c r="B443" s="294"/>
      <c r="C443" s="294"/>
      <c r="D443" s="294"/>
      <c r="E443" s="294"/>
      <c r="F443" s="294"/>
      <c r="G443" s="294"/>
      <c r="H443" s="294"/>
    </row>
    <row r="444" spans="1:8">
      <c r="A444" s="288" t="s">
        <v>80</v>
      </c>
      <c r="B444" s="288"/>
      <c r="C444" s="288"/>
      <c r="D444" s="288"/>
      <c r="E444" s="288"/>
      <c r="F444" s="288"/>
      <c r="G444" s="288"/>
      <c r="H444" s="288"/>
    </row>
    <row r="445" spans="1:8">
      <c r="A445" s="281" t="s">
        <v>48</v>
      </c>
      <c r="B445" s="281"/>
      <c r="C445" s="300" t="s">
        <v>1</v>
      </c>
      <c r="D445" s="301"/>
      <c r="E445" s="302"/>
      <c r="F445" s="290" t="s">
        <v>51</v>
      </c>
      <c r="G445" s="291"/>
      <c r="H445" s="292"/>
    </row>
    <row r="446" spans="1:8" ht="25.5">
      <c r="A446" s="281"/>
      <c r="B446" s="281"/>
      <c r="C446" s="39" t="s">
        <v>49</v>
      </c>
      <c r="D446" s="39" t="s">
        <v>50</v>
      </c>
      <c r="E446" s="39" t="s">
        <v>8</v>
      </c>
      <c r="F446" s="40" t="s">
        <v>42</v>
      </c>
      <c r="G446" s="39" t="s">
        <v>52</v>
      </c>
      <c r="H446" s="39" t="s">
        <v>53</v>
      </c>
    </row>
    <row r="447" spans="1:8">
      <c r="A447" s="281" t="s">
        <v>9</v>
      </c>
      <c r="B447" s="281"/>
      <c r="C447" s="18" t="s">
        <v>10</v>
      </c>
      <c r="D447" s="18" t="s">
        <v>11</v>
      </c>
      <c r="E447" s="18">
        <v>1</v>
      </c>
      <c r="F447" s="18">
        <v>2</v>
      </c>
      <c r="G447" s="18">
        <v>3</v>
      </c>
      <c r="H447" s="18">
        <v>4</v>
      </c>
    </row>
    <row r="448" spans="1:8">
      <c r="A448" s="41">
        <v>1</v>
      </c>
      <c r="B448" s="96" t="s">
        <v>117</v>
      </c>
      <c r="C448" s="71">
        <v>40543</v>
      </c>
      <c r="D448" s="78" t="s">
        <v>110</v>
      </c>
      <c r="E448" s="77">
        <v>1303180703</v>
      </c>
      <c r="F448" s="139" t="s">
        <v>176</v>
      </c>
      <c r="G448" s="139">
        <v>130318068</v>
      </c>
      <c r="H448" s="139">
        <v>130318068</v>
      </c>
    </row>
    <row r="449" spans="1:11">
      <c r="A449" s="41"/>
      <c r="B449" s="41"/>
      <c r="C449" s="62"/>
      <c r="D449" s="62"/>
      <c r="E449" s="72"/>
      <c r="F449" s="73" t="s">
        <v>177</v>
      </c>
      <c r="G449" s="139">
        <v>130318068</v>
      </c>
      <c r="H449" s="42">
        <f>H448+G449</f>
        <v>260636136</v>
      </c>
    </row>
    <row r="450" spans="1:11">
      <c r="A450" s="41"/>
      <c r="B450" s="41"/>
      <c r="C450" s="62"/>
      <c r="D450" s="62"/>
      <c r="E450" s="43"/>
      <c r="F450" s="67" t="s">
        <v>225</v>
      </c>
      <c r="G450" s="8">
        <v>130318068</v>
      </c>
      <c r="H450" s="42">
        <f>H449+G450</f>
        <v>390954204</v>
      </c>
    </row>
    <row r="451" spans="1:11">
      <c r="A451" s="41"/>
      <c r="B451" s="41"/>
      <c r="C451" s="62"/>
      <c r="D451" s="62"/>
      <c r="E451" s="43"/>
      <c r="F451" s="73" t="s">
        <v>274</v>
      </c>
      <c r="G451" s="42">
        <f>'SO-TS'!J80</f>
        <v>130318068</v>
      </c>
      <c r="H451" s="42">
        <f>H450+G451</f>
        <v>521272272</v>
      </c>
      <c r="J451" s="8"/>
      <c r="K451" s="8"/>
    </row>
    <row r="452" spans="1:11">
      <c r="A452" s="41"/>
      <c r="B452" s="41"/>
      <c r="C452" s="62"/>
      <c r="D452" s="62"/>
      <c r="E452" s="43"/>
      <c r="F452" s="67"/>
      <c r="G452" s="42"/>
      <c r="H452" s="42"/>
      <c r="J452" s="8"/>
      <c r="K452" s="8"/>
    </row>
    <row r="453" spans="1:11">
      <c r="A453" s="41"/>
      <c r="B453" s="41"/>
      <c r="C453" s="62"/>
      <c r="D453" s="62"/>
      <c r="E453" s="43"/>
      <c r="F453" s="73"/>
      <c r="G453" s="42"/>
      <c r="H453" s="42"/>
      <c r="J453" s="8"/>
      <c r="K453" s="8"/>
    </row>
    <row r="454" spans="1:11">
      <c r="A454" s="41"/>
      <c r="B454" s="41"/>
      <c r="C454" s="62"/>
      <c r="D454" s="62"/>
      <c r="E454" s="43"/>
      <c r="F454" s="67"/>
      <c r="G454" s="42"/>
      <c r="H454" s="42"/>
      <c r="J454" s="8"/>
      <c r="K454" s="8"/>
    </row>
    <row r="455" spans="1:11">
      <c r="A455" s="68"/>
      <c r="B455" s="68"/>
      <c r="C455" s="69"/>
      <c r="D455" s="69"/>
      <c r="E455" s="70"/>
      <c r="F455" s="73"/>
      <c r="G455" s="133"/>
      <c r="H455" s="42"/>
      <c r="I455" s="75"/>
    </row>
    <row r="456" spans="1:11">
      <c r="A456" s="41"/>
      <c r="B456" s="41"/>
      <c r="C456" s="62"/>
      <c r="D456" s="62"/>
      <c r="E456" s="43"/>
      <c r="F456" s="67"/>
      <c r="G456" s="42"/>
      <c r="H456" s="42"/>
    </row>
    <row r="457" spans="1:11">
      <c r="A457" s="41"/>
      <c r="B457" s="41"/>
      <c r="C457" s="62"/>
      <c r="D457" s="62"/>
      <c r="E457" s="43"/>
      <c r="F457" s="43"/>
      <c r="G457" s="42"/>
      <c r="H457" s="42"/>
    </row>
    <row r="458" spans="1:11">
      <c r="A458" s="19"/>
      <c r="B458" s="19" t="s">
        <v>13</v>
      </c>
      <c r="C458" s="46"/>
      <c r="D458" s="46"/>
      <c r="E458" s="46">
        <f>SUM(E448:E457)</f>
        <v>1303180703</v>
      </c>
      <c r="F458" s="46"/>
      <c r="G458" s="39">
        <f>SUM(G448:G457)</f>
        <v>521272272</v>
      </c>
      <c r="H458" s="39"/>
    </row>
    <row r="459" spans="1:11">
      <c r="A459" s="50"/>
      <c r="B459" s="50"/>
      <c r="C459" s="64"/>
      <c r="D459" s="64"/>
      <c r="E459" s="64"/>
      <c r="F459" s="64"/>
      <c r="G459" s="137"/>
      <c r="H459" s="137"/>
    </row>
    <row r="460" spans="1:11">
      <c r="A460" s="50"/>
      <c r="B460" s="50"/>
      <c r="C460" s="64"/>
      <c r="D460" s="64"/>
      <c r="E460" s="64"/>
      <c r="F460" s="64"/>
      <c r="G460" s="22"/>
      <c r="H460" s="137"/>
    </row>
    <row r="461" spans="1:11">
      <c r="A461" s="293" t="s">
        <v>54</v>
      </c>
      <c r="B461" s="293"/>
      <c r="C461" s="293"/>
      <c r="D461" s="293"/>
      <c r="E461" s="293"/>
      <c r="F461" s="293"/>
      <c r="G461" s="293"/>
      <c r="H461" s="293"/>
    </row>
    <row r="462" spans="1:11" ht="25.5">
      <c r="A462" s="19" t="s">
        <v>0</v>
      </c>
      <c r="B462" s="281" t="s">
        <v>55</v>
      </c>
      <c r="C462" s="281"/>
      <c r="D462" s="46" t="s">
        <v>56</v>
      </c>
      <c r="E462" s="46" t="s">
        <v>57</v>
      </c>
      <c r="F462" s="46" t="s">
        <v>58</v>
      </c>
      <c r="G462" s="137"/>
      <c r="H462" s="137"/>
    </row>
    <row r="463" spans="1:11">
      <c r="A463" s="19" t="s">
        <v>9</v>
      </c>
      <c r="B463" s="19" t="s">
        <v>10</v>
      </c>
      <c r="C463" s="46"/>
      <c r="D463" s="46" t="s">
        <v>11</v>
      </c>
      <c r="E463" s="46">
        <v>1</v>
      </c>
      <c r="F463" s="46">
        <v>2</v>
      </c>
      <c r="G463" s="137"/>
      <c r="H463" s="137"/>
    </row>
    <row r="464" spans="1:11">
      <c r="A464" s="19"/>
      <c r="B464" s="19"/>
      <c r="C464" s="46"/>
      <c r="D464" s="46"/>
      <c r="E464" s="46"/>
      <c r="F464" s="46"/>
      <c r="G464" s="137"/>
      <c r="H464" s="137"/>
    </row>
    <row r="465" spans="1:8">
      <c r="A465" s="19"/>
      <c r="B465" s="19"/>
      <c r="C465" s="46"/>
      <c r="D465" s="46"/>
      <c r="E465" s="46"/>
      <c r="F465" s="46"/>
      <c r="G465" s="137"/>
      <c r="H465" s="137"/>
    </row>
    <row r="466" spans="1:8">
      <c r="A466" s="19"/>
      <c r="B466" s="19"/>
      <c r="C466" s="46"/>
      <c r="D466" s="46"/>
      <c r="E466" s="46"/>
      <c r="F466" s="46"/>
      <c r="G466" s="137"/>
      <c r="H466" s="137"/>
    </row>
    <row r="467" spans="1:8">
      <c r="A467" s="19"/>
      <c r="B467" s="19"/>
      <c r="C467" s="46"/>
      <c r="D467" s="46"/>
      <c r="E467" s="46"/>
      <c r="F467" s="46"/>
      <c r="G467" s="137"/>
      <c r="H467" s="137"/>
    </row>
    <row r="468" spans="1:8">
      <c r="A468" s="19"/>
      <c r="B468" s="19"/>
      <c r="C468" s="46"/>
      <c r="D468" s="46"/>
      <c r="E468" s="46"/>
      <c r="F468" s="46"/>
      <c r="G468" s="137"/>
      <c r="H468" s="137"/>
    </row>
    <row r="469" spans="1:8">
      <c r="A469" s="19"/>
      <c r="B469" s="19"/>
      <c r="C469" s="46"/>
      <c r="D469" s="46"/>
      <c r="E469" s="46"/>
      <c r="F469" s="46"/>
      <c r="G469" s="137"/>
      <c r="H469" s="137"/>
    </row>
    <row r="470" spans="1:8">
      <c r="A470" s="19"/>
      <c r="B470" s="19"/>
      <c r="C470" s="46"/>
      <c r="D470" s="46"/>
      <c r="E470" s="46"/>
      <c r="F470" s="46"/>
      <c r="G470" s="137"/>
      <c r="H470" s="137"/>
    </row>
    <row r="471" spans="1:8">
      <c r="A471" s="50"/>
      <c r="B471" s="50"/>
      <c r="C471" s="64"/>
      <c r="D471" s="64"/>
      <c r="E471" s="64"/>
      <c r="F471" s="64"/>
      <c r="G471" s="137"/>
      <c r="H471" s="137"/>
    </row>
    <row r="472" spans="1:8" ht="12.75" customHeight="1">
      <c r="A472" s="285" t="s">
        <v>78</v>
      </c>
      <c r="B472" s="285"/>
      <c r="C472" s="285"/>
      <c r="D472" s="285"/>
      <c r="E472" s="285"/>
      <c r="F472" s="285"/>
      <c r="G472" s="285"/>
      <c r="H472" s="285"/>
    </row>
    <row r="473" spans="1:8" ht="12.75" customHeight="1">
      <c r="A473" s="285" t="s">
        <v>76</v>
      </c>
      <c r="B473" s="285"/>
      <c r="C473" s="285"/>
      <c r="D473" s="285"/>
      <c r="E473" s="285"/>
      <c r="F473" s="285"/>
      <c r="G473" s="285"/>
      <c r="H473" s="285"/>
    </row>
    <row r="474" spans="1:8">
      <c r="A474" s="49"/>
      <c r="B474" s="49"/>
      <c r="C474" s="51"/>
      <c r="D474" s="51"/>
      <c r="E474" s="286" t="s">
        <v>346</v>
      </c>
      <c r="F474" s="286"/>
      <c r="G474" s="286"/>
      <c r="H474" s="286"/>
    </row>
    <row r="475" spans="1:8">
      <c r="A475" s="287" t="s">
        <v>59</v>
      </c>
      <c r="B475" s="287"/>
      <c r="C475" s="287" t="s">
        <v>16</v>
      </c>
      <c r="D475" s="287"/>
      <c r="E475" s="284" t="s">
        <v>28</v>
      </c>
      <c r="F475" s="284"/>
      <c r="G475" s="284"/>
      <c r="H475" s="284"/>
    </row>
    <row r="492" spans="1:8" s="14" customFormat="1">
      <c r="A492" s="1" t="s">
        <v>61</v>
      </c>
      <c r="B492" s="1"/>
      <c r="C492" s="1"/>
      <c r="D492" s="1"/>
      <c r="E492" s="284" t="s">
        <v>94</v>
      </c>
      <c r="F492" s="284"/>
      <c r="G492" s="284"/>
      <c r="H492" s="284"/>
    </row>
    <row r="493" spans="1:8" s="14" customFormat="1">
      <c r="A493" s="1" t="s">
        <v>108</v>
      </c>
      <c r="B493" s="1"/>
      <c r="C493" s="1"/>
      <c r="D493" s="1"/>
      <c r="E493" s="271" t="s">
        <v>92</v>
      </c>
      <c r="F493" s="271"/>
      <c r="G493" s="271"/>
      <c r="H493" s="271"/>
    </row>
    <row r="494" spans="1:8" s="14" customFormat="1">
      <c r="A494" s="9"/>
      <c r="B494" s="9"/>
      <c r="C494" s="8"/>
      <c r="D494" s="8"/>
      <c r="E494" s="271" t="s">
        <v>93</v>
      </c>
      <c r="F494" s="271"/>
      <c r="G494" s="271"/>
      <c r="H494" s="271"/>
    </row>
    <row r="496" spans="1:8" ht="16.5">
      <c r="A496" s="283" t="s">
        <v>47</v>
      </c>
      <c r="B496" s="283"/>
      <c r="C496" s="283"/>
      <c r="D496" s="283"/>
      <c r="E496" s="283"/>
      <c r="F496" s="283"/>
      <c r="G496" s="283"/>
      <c r="H496" s="283"/>
    </row>
    <row r="497" spans="1:8" ht="16.5">
      <c r="A497" s="283" t="s">
        <v>166</v>
      </c>
      <c r="B497" s="283"/>
      <c r="C497" s="283"/>
      <c r="D497" s="283"/>
      <c r="E497" s="283"/>
      <c r="F497" s="283"/>
      <c r="G497" s="283"/>
      <c r="H497" s="283"/>
    </row>
    <row r="498" spans="1:8" ht="16.5">
      <c r="A498" s="295" t="s">
        <v>126</v>
      </c>
      <c r="B498" s="295"/>
      <c r="C498" s="295"/>
      <c r="D498" s="295"/>
      <c r="E498" s="295"/>
      <c r="F498" s="295"/>
      <c r="G498" s="295"/>
      <c r="H498" s="295"/>
    </row>
    <row r="499" spans="1:8" ht="16.5">
      <c r="A499" s="54"/>
      <c r="B499" s="54"/>
      <c r="C499" s="54"/>
      <c r="D499" s="54"/>
      <c r="E499" s="54"/>
      <c r="F499" s="54"/>
      <c r="G499" s="136"/>
      <c r="H499" s="136"/>
    </row>
    <row r="500" spans="1:8">
      <c r="A500" s="294" t="s">
        <v>171</v>
      </c>
      <c r="B500" s="294"/>
      <c r="C500" s="294"/>
      <c r="D500" s="294"/>
      <c r="E500" s="294"/>
      <c r="F500" s="294"/>
      <c r="G500" s="294"/>
      <c r="H500" s="294"/>
    </row>
    <row r="501" spans="1:8">
      <c r="A501" s="294" t="s">
        <v>172</v>
      </c>
      <c r="B501" s="294"/>
      <c r="C501" s="294"/>
      <c r="D501" s="294"/>
      <c r="E501" s="294"/>
      <c r="F501" s="294"/>
      <c r="G501" s="294"/>
      <c r="H501" s="294"/>
    </row>
    <row r="502" spans="1:8">
      <c r="A502" s="294" t="s">
        <v>154</v>
      </c>
      <c r="B502" s="294"/>
      <c r="C502" s="294"/>
      <c r="D502" s="294"/>
      <c r="E502" s="294"/>
      <c r="F502" s="294"/>
      <c r="G502" s="294"/>
      <c r="H502" s="294"/>
    </row>
    <row r="503" spans="1:8">
      <c r="A503" s="294" t="s">
        <v>157</v>
      </c>
      <c r="B503" s="294"/>
      <c r="C503" s="294"/>
      <c r="D503" s="294"/>
      <c r="E503" s="294"/>
      <c r="F503" s="294"/>
      <c r="G503" s="294"/>
      <c r="H503" s="294"/>
    </row>
    <row r="504" spans="1:8">
      <c r="A504" s="294" t="s">
        <v>74</v>
      </c>
      <c r="B504" s="294"/>
      <c r="C504" s="294"/>
      <c r="D504" s="294"/>
      <c r="E504" s="294"/>
      <c r="F504" s="294"/>
      <c r="G504" s="294"/>
      <c r="H504" s="294"/>
    </row>
    <row r="505" spans="1:8">
      <c r="A505" s="294" t="s">
        <v>79</v>
      </c>
      <c r="B505" s="294"/>
      <c r="C505" s="294"/>
      <c r="D505" s="294"/>
      <c r="E505" s="294"/>
      <c r="F505" s="294"/>
      <c r="G505" s="294"/>
      <c r="H505" s="294"/>
    </row>
    <row r="506" spans="1:8">
      <c r="A506" s="288" t="s">
        <v>80</v>
      </c>
      <c r="B506" s="288"/>
      <c r="C506" s="288"/>
      <c r="D506" s="288"/>
      <c r="E506" s="288"/>
      <c r="F506" s="288"/>
      <c r="G506" s="288"/>
      <c r="H506" s="288"/>
    </row>
    <row r="507" spans="1:8">
      <c r="A507" s="281" t="s">
        <v>48</v>
      </c>
      <c r="B507" s="281"/>
      <c r="C507" s="289" t="s">
        <v>1</v>
      </c>
      <c r="D507" s="289"/>
      <c r="E507" s="289"/>
      <c r="F507" s="290" t="s">
        <v>51</v>
      </c>
      <c r="G507" s="291"/>
      <c r="H507" s="292"/>
    </row>
    <row r="508" spans="1:8" ht="25.5">
      <c r="A508" s="281"/>
      <c r="B508" s="281"/>
      <c r="C508" s="39" t="s">
        <v>49</v>
      </c>
      <c r="D508" s="39" t="s">
        <v>50</v>
      </c>
      <c r="E508" s="39" t="s">
        <v>8</v>
      </c>
      <c r="F508" s="40" t="s">
        <v>42</v>
      </c>
      <c r="G508" s="39" t="s">
        <v>52</v>
      </c>
      <c r="H508" s="39" t="s">
        <v>53</v>
      </c>
    </row>
    <row r="509" spans="1:8">
      <c r="A509" s="281" t="s">
        <v>9</v>
      </c>
      <c r="B509" s="281"/>
      <c r="C509" s="39" t="s">
        <v>10</v>
      </c>
      <c r="D509" s="39" t="s">
        <v>11</v>
      </c>
      <c r="E509" s="39">
        <v>1</v>
      </c>
      <c r="F509" s="18">
        <v>2</v>
      </c>
      <c r="G509" s="18">
        <v>3</v>
      </c>
      <c r="H509" s="18">
        <v>4</v>
      </c>
    </row>
    <row r="510" spans="1:8">
      <c r="A510" s="41">
        <v>1</v>
      </c>
      <c r="B510" s="96" t="s">
        <v>118</v>
      </c>
      <c r="C510" s="71">
        <v>40543</v>
      </c>
      <c r="D510" s="78" t="s">
        <v>112</v>
      </c>
      <c r="E510" s="77">
        <v>313876943</v>
      </c>
      <c r="F510" s="139" t="s">
        <v>176</v>
      </c>
      <c r="G510" s="139">
        <v>31387692</v>
      </c>
      <c r="H510" s="139">
        <v>31387692</v>
      </c>
    </row>
    <row r="511" spans="1:8">
      <c r="A511" s="41"/>
      <c r="B511" s="41"/>
      <c r="C511" s="62"/>
      <c r="D511" s="62"/>
      <c r="E511" s="72"/>
      <c r="F511" s="73" t="s">
        <v>177</v>
      </c>
      <c r="G511" s="139">
        <v>31387692</v>
      </c>
      <c r="H511" s="42">
        <f>H510+G511</f>
        <v>62775384</v>
      </c>
    </row>
    <row r="512" spans="1:8">
      <c r="A512" s="41"/>
      <c r="B512" s="41"/>
      <c r="C512" s="62"/>
      <c r="D512" s="62"/>
      <c r="E512" s="43"/>
      <c r="F512" s="67" t="s">
        <v>225</v>
      </c>
      <c r="G512" s="8">
        <v>31387692</v>
      </c>
      <c r="H512" s="42">
        <f>H511+G512</f>
        <v>94163076</v>
      </c>
    </row>
    <row r="513" spans="1:11">
      <c r="A513" s="41"/>
      <c r="B513" s="41"/>
      <c r="C513" s="62"/>
      <c r="D513" s="62"/>
      <c r="E513" s="43"/>
      <c r="F513" s="73" t="s">
        <v>274</v>
      </c>
      <c r="G513" s="42">
        <f>'SO-TS'!J81</f>
        <v>31387692</v>
      </c>
      <c r="H513" s="42">
        <f>H512+G513</f>
        <v>125550768</v>
      </c>
      <c r="J513" s="8"/>
      <c r="K513" s="8"/>
    </row>
    <row r="514" spans="1:11">
      <c r="A514" s="41"/>
      <c r="B514" s="41"/>
      <c r="C514" s="62"/>
      <c r="D514" s="62"/>
      <c r="E514" s="43"/>
      <c r="F514" s="67"/>
      <c r="G514" s="42"/>
      <c r="H514" s="42"/>
      <c r="J514" s="8"/>
      <c r="K514" s="8"/>
    </row>
    <row r="515" spans="1:11">
      <c r="A515" s="41"/>
      <c r="B515" s="41"/>
      <c r="C515" s="62"/>
      <c r="D515" s="62"/>
      <c r="E515" s="43"/>
      <c r="F515" s="73"/>
      <c r="G515" s="42"/>
      <c r="H515" s="42"/>
      <c r="J515" s="8"/>
      <c r="K515" s="8"/>
    </row>
    <row r="516" spans="1:11">
      <c r="A516" s="41"/>
      <c r="B516" s="41"/>
      <c r="C516" s="62"/>
      <c r="D516" s="62"/>
      <c r="E516" s="43"/>
      <c r="F516" s="67"/>
      <c r="G516" s="42"/>
      <c r="H516" s="42"/>
      <c r="J516" s="8"/>
      <c r="K516" s="8"/>
    </row>
    <row r="517" spans="1:11">
      <c r="A517" s="68"/>
      <c r="B517" s="68"/>
      <c r="C517" s="69"/>
      <c r="D517" s="69"/>
      <c r="E517" s="70"/>
      <c r="F517" s="73"/>
      <c r="G517" s="133"/>
      <c r="H517" s="42"/>
      <c r="I517" s="75"/>
    </row>
    <row r="518" spans="1:11">
      <c r="A518" s="41"/>
      <c r="B518" s="41"/>
      <c r="C518" s="62"/>
      <c r="D518" s="62"/>
      <c r="E518" s="43"/>
      <c r="F518" s="67"/>
      <c r="G518" s="42"/>
      <c r="H518" s="42"/>
    </row>
    <row r="519" spans="1:11">
      <c r="A519" s="41"/>
      <c r="B519" s="41"/>
      <c r="C519" s="62"/>
      <c r="D519" s="62"/>
      <c r="E519" s="43"/>
      <c r="F519" s="43"/>
      <c r="G519" s="42"/>
      <c r="H519" s="42"/>
    </row>
    <row r="520" spans="1:11">
      <c r="A520" s="19"/>
      <c r="B520" s="19" t="s">
        <v>13</v>
      </c>
      <c r="C520" s="46"/>
      <c r="D520" s="46"/>
      <c r="E520" s="46">
        <f>SUM(E510:E519)</f>
        <v>313876943</v>
      </c>
      <c r="F520" s="46"/>
      <c r="G520" s="39">
        <f>SUM(G510:G519)</f>
        <v>125550768</v>
      </c>
      <c r="H520" s="39"/>
    </row>
    <row r="521" spans="1:11">
      <c r="A521" s="50"/>
      <c r="B521" s="50"/>
      <c r="C521" s="64"/>
      <c r="D521" s="64"/>
      <c r="E521" s="64"/>
      <c r="F521" s="64"/>
      <c r="G521" s="137"/>
      <c r="H521" s="137"/>
    </row>
    <row r="522" spans="1:11">
      <c r="A522" s="50"/>
      <c r="B522" s="50"/>
      <c r="C522" s="64"/>
      <c r="D522" s="64"/>
      <c r="E522" s="64"/>
      <c r="F522" s="64"/>
      <c r="G522" s="22"/>
      <c r="H522" s="137"/>
    </row>
    <row r="523" spans="1:11">
      <c r="A523" s="293" t="s">
        <v>54</v>
      </c>
      <c r="B523" s="293"/>
      <c r="C523" s="293"/>
      <c r="D523" s="293"/>
      <c r="E523" s="293"/>
      <c r="F523" s="293"/>
      <c r="G523" s="293"/>
      <c r="H523" s="293"/>
    </row>
    <row r="524" spans="1:11" ht="25.5">
      <c r="A524" s="19" t="s">
        <v>0</v>
      </c>
      <c r="B524" s="281" t="s">
        <v>55</v>
      </c>
      <c r="C524" s="281"/>
      <c r="D524" s="46" t="s">
        <v>56</v>
      </c>
      <c r="E524" s="46" t="s">
        <v>57</v>
      </c>
      <c r="F524" s="46" t="s">
        <v>58</v>
      </c>
      <c r="G524" s="137"/>
      <c r="H524" s="137"/>
    </row>
    <row r="525" spans="1:11">
      <c r="A525" s="19" t="s">
        <v>9</v>
      </c>
      <c r="B525" s="19" t="s">
        <v>10</v>
      </c>
      <c r="C525" s="46"/>
      <c r="D525" s="46" t="s">
        <v>11</v>
      </c>
      <c r="E525" s="46">
        <v>1</v>
      </c>
      <c r="F525" s="46">
        <v>2</v>
      </c>
      <c r="G525" s="137"/>
      <c r="H525" s="137"/>
    </row>
    <row r="526" spans="1:11">
      <c r="A526" s="19"/>
      <c r="B526" s="19"/>
      <c r="C526" s="46"/>
      <c r="D526" s="46"/>
      <c r="E526" s="46"/>
      <c r="F526" s="46"/>
      <c r="G526" s="137"/>
      <c r="H526" s="137"/>
    </row>
    <row r="527" spans="1:11">
      <c r="A527" s="19"/>
      <c r="B527" s="19"/>
      <c r="C527" s="46"/>
      <c r="D527" s="46"/>
      <c r="E527" s="46"/>
      <c r="F527" s="46"/>
      <c r="G527" s="137"/>
      <c r="H527" s="137"/>
    </row>
    <row r="528" spans="1:11">
      <c r="A528" s="19"/>
      <c r="B528" s="19"/>
      <c r="C528" s="46"/>
      <c r="D528" s="46"/>
      <c r="E528" s="46"/>
      <c r="F528" s="46"/>
      <c r="G528" s="137"/>
      <c r="H528" s="137"/>
    </row>
    <row r="529" spans="1:8">
      <c r="A529" s="19"/>
      <c r="B529" s="19"/>
      <c r="C529" s="46"/>
      <c r="D529" s="46"/>
      <c r="E529" s="46"/>
      <c r="F529" s="46"/>
      <c r="G529" s="137"/>
      <c r="H529" s="137"/>
    </row>
    <row r="530" spans="1:8">
      <c r="A530" s="19"/>
      <c r="B530" s="19"/>
      <c r="C530" s="46"/>
      <c r="D530" s="46"/>
      <c r="E530" s="46"/>
      <c r="F530" s="46"/>
      <c r="G530" s="137"/>
      <c r="H530" s="137"/>
    </row>
    <row r="531" spans="1:8">
      <c r="A531" s="19"/>
      <c r="B531" s="19"/>
      <c r="C531" s="46"/>
      <c r="D531" s="46"/>
      <c r="E531" s="46"/>
      <c r="F531" s="46"/>
      <c r="G531" s="137"/>
      <c r="H531" s="137"/>
    </row>
    <row r="532" spans="1:8">
      <c r="A532" s="19"/>
      <c r="B532" s="19"/>
      <c r="C532" s="46"/>
      <c r="D532" s="46"/>
      <c r="E532" s="46"/>
      <c r="F532" s="46"/>
      <c r="G532" s="137"/>
      <c r="H532" s="137"/>
    </row>
    <row r="533" spans="1:8">
      <c r="A533" s="50"/>
      <c r="B533" s="50"/>
      <c r="C533" s="64"/>
      <c r="D533" s="64"/>
      <c r="E533" s="64"/>
      <c r="F533" s="64"/>
      <c r="G533" s="137"/>
      <c r="H533" s="137"/>
    </row>
    <row r="534" spans="1:8" ht="12.75" customHeight="1">
      <c r="A534" s="285" t="s">
        <v>78</v>
      </c>
      <c r="B534" s="285"/>
      <c r="C534" s="285"/>
      <c r="D534" s="285"/>
      <c r="E534" s="285"/>
      <c r="F534" s="285"/>
      <c r="G534" s="285"/>
      <c r="H534" s="285"/>
    </row>
    <row r="535" spans="1:8" ht="12.75" customHeight="1">
      <c r="A535" s="285" t="s">
        <v>76</v>
      </c>
      <c r="B535" s="285"/>
      <c r="C535" s="285"/>
      <c r="D535" s="285"/>
      <c r="E535" s="285"/>
      <c r="F535" s="285"/>
      <c r="G535" s="285"/>
      <c r="H535" s="285"/>
    </row>
    <row r="536" spans="1:8">
      <c r="A536" s="49"/>
      <c r="B536" s="49"/>
      <c r="C536" s="51"/>
      <c r="D536" s="51"/>
      <c r="E536" s="286" t="s">
        <v>346</v>
      </c>
      <c r="F536" s="286"/>
      <c r="G536" s="286"/>
      <c r="H536" s="286"/>
    </row>
    <row r="537" spans="1:8">
      <c r="A537" s="287" t="s">
        <v>59</v>
      </c>
      <c r="B537" s="287"/>
      <c r="C537" s="287" t="s">
        <v>16</v>
      </c>
      <c r="D537" s="287"/>
      <c r="E537" s="284" t="s">
        <v>28</v>
      </c>
      <c r="F537" s="284"/>
      <c r="G537" s="284"/>
      <c r="H537" s="284"/>
    </row>
    <row r="554" spans="1:8" s="14" customFormat="1">
      <c r="A554" s="1" t="s">
        <v>61</v>
      </c>
      <c r="B554" s="1"/>
      <c r="C554" s="1"/>
      <c r="D554" s="1"/>
      <c r="E554" s="284" t="s">
        <v>94</v>
      </c>
      <c r="F554" s="284"/>
      <c r="G554" s="284"/>
      <c r="H554" s="284"/>
    </row>
    <row r="555" spans="1:8" s="14" customFormat="1">
      <c r="A555" s="1" t="s">
        <v>108</v>
      </c>
      <c r="B555" s="1"/>
      <c r="C555" s="1"/>
      <c r="D555" s="1"/>
      <c r="E555" s="271" t="s">
        <v>92</v>
      </c>
      <c r="F555" s="271"/>
      <c r="G555" s="271"/>
      <c r="H555" s="271"/>
    </row>
    <row r="556" spans="1:8" s="14" customFormat="1">
      <c r="A556" s="9"/>
      <c r="B556" s="9"/>
      <c r="C556" s="8"/>
      <c r="D556" s="8"/>
      <c r="E556" s="271" t="s">
        <v>93</v>
      </c>
      <c r="F556" s="271"/>
      <c r="G556" s="271"/>
      <c r="H556" s="271"/>
    </row>
    <row r="557" spans="1:8">
      <c r="H557" s="7"/>
    </row>
    <row r="558" spans="1:8" ht="16.5">
      <c r="A558" s="283" t="s">
        <v>47</v>
      </c>
      <c r="B558" s="283"/>
      <c r="C558" s="283"/>
      <c r="D558" s="283"/>
      <c r="E558" s="283"/>
      <c r="F558" s="283"/>
      <c r="G558" s="283"/>
      <c r="H558" s="283"/>
    </row>
    <row r="559" spans="1:8" ht="16.5">
      <c r="A559" s="283" t="s">
        <v>182</v>
      </c>
      <c r="B559" s="283"/>
      <c r="C559" s="283"/>
      <c r="D559" s="283"/>
      <c r="E559" s="283"/>
      <c r="F559" s="283"/>
      <c r="G559" s="283"/>
      <c r="H559" s="283"/>
    </row>
    <row r="560" spans="1:8" ht="16.5">
      <c r="A560" s="295" t="s">
        <v>126</v>
      </c>
      <c r="B560" s="295"/>
      <c r="C560" s="295"/>
      <c r="D560" s="295"/>
      <c r="E560" s="295"/>
      <c r="F560" s="295"/>
      <c r="G560" s="295"/>
      <c r="H560" s="295"/>
    </row>
    <row r="561" spans="1:11" ht="16.5">
      <c r="A561" s="54"/>
      <c r="B561" s="54"/>
      <c r="C561" s="54"/>
      <c r="D561" s="54"/>
      <c r="E561" s="54"/>
      <c r="F561" s="54"/>
      <c r="G561" s="54"/>
      <c r="H561" s="54"/>
    </row>
    <row r="562" spans="1:11">
      <c r="A562" s="294" t="s">
        <v>183</v>
      </c>
      <c r="B562" s="294"/>
      <c r="C562" s="294"/>
      <c r="D562" s="294"/>
      <c r="E562" s="294"/>
      <c r="F562" s="294"/>
      <c r="G562" s="294"/>
      <c r="H562" s="294"/>
    </row>
    <row r="563" spans="1:11">
      <c r="A563" s="294" t="s">
        <v>184</v>
      </c>
      <c r="B563" s="294"/>
      <c r="C563" s="294"/>
      <c r="D563" s="294"/>
      <c r="E563" s="294"/>
      <c r="F563" s="294"/>
      <c r="G563" s="294"/>
      <c r="H563" s="294"/>
    </row>
    <row r="564" spans="1:11">
      <c r="A564" s="294" t="s">
        <v>154</v>
      </c>
      <c r="B564" s="294"/>
      <c r="C564" s="294"/>
      <c r="D564" s="294"/>
      <c r="E564" s="294"/>
      <c r="F564" s="294"/>
      <c r="G564" s="294"/>
      <c r="H564" s="294"/>
    </row>
    <row r="565" spans="1:11">
      <c r="A565" s="294" t="s">
        <v>157</v>
      </c>
      <c r="B565" s="294"/>
      <c r="C565" s="294"/>
      <c r="D565" s="294"/>
      <c r="E565" s="294"/>
      <c r="F565" s="294"/>
      <c r="G565" s="294"/>
      <c r="H565" s="294"/>
    </row>
    <row r="566" spans="1:11">
      <c r="A566" s="294" t="s">
        <v>74</v>
      </c>
      <c r="B566" s="294"/>
      <c r="C566" s="294"/>
      <c r="D566" s="294"/>
      <c r="E566" s="294"/>
      <c r="F566" s="294"/>
      <c r="G566" s="294"/>
      <c r="H566" s="294"/>
    </row>
    <row r="567" spans="1:11">
      <c r="A567" s="294" t="s">
        <v>79</v>
      </c>
      <c r="B567" s="294"/>
      <c r="C567" s="294"/>
      <c r="D567" s="294"/>
      <c r="E567" s="294"/>
      <c r="F567" s="294"/>
      <c r="G567" s="294"/>
      <c r="H567" s="294"/>
    </row>
    <row r="568" spans="1:11">
      <c r="A568" s="288" t="s">
        <v>80</v>
      </c>
      <c r="B568" s="288"/>
      <c r="C568" s="288"/>
      <c r="D568" s="288"/>
      <c r="E568" s="288"/>
      <c r="F568" s="288"/>
      <c r="G568" s="288"/>
      <c r="H568" s="288"/>
    </row>
    <row r="569" spans="1:11">
      <c r="A569" s="281" t="s">
        <v>48</v>
      </c>
      <c r="B569" s="281"/>
      <c r="C569" s="289" t="s">
        <v>1</v>
      </c>
      <c r="D569" s="289"/>
      <c r="E569" s="289"/>
      <c r="F569" s="290" t="s">
        <v>51</v>
      </c>
      <c r="G569" s="291"/>
      <c r="H569" s="292"/>
    </row>
    <row r="570" spans="1:11" ht="25.5">
      <c r="A570" s="281"/>
      <c r="B570" s="281"/>
      <c r="C570" s="39" t="s">
        <v>49</v>
      </c>
      <c r="D570" s="39" t="s">
        <v>50</v>
      </c>
      <c r="E570" s="39" t="s">
        <v>8</v>
      </c>
      <c r="F570" s="40" t="s">
        <v>42</v>
      </c>
      <c r="G570" s="39" t="s">
        <v>52</v>
      </c>
      <c r="H570" s="39" t="s">
        <v>53</v>
      </c>
    </row>
    <row r="571" spans="1:11">
      <c r="A571" s="281" t="s">
        <v>9</v>
      </c>
      <c r="B571" s="281"/>
      <c r="C571" s="39" t="s">
        <v>10</v>
      </c>
      <c r="D571" s="39" t="s">
        <v>11</v>
      </c>
      <c r="E571" s="39">
        <v>1</v>
      </c>
      <c r="F571" s="18">
        <v>2</v>
      </c>
      <c r="G571" s="18">
        <v>3</v>
      </c>
      <c r="H571" s="17">
        <v>4</v>
      </c>
    </row>
    <row r="572" spans="1:11">
      <c r="A572" s="41">
        <v>1</v>
      </c>
      <c r="B572" s="96" t="s">
        <v>181</v>
      </c>
      <c r="C572" s="71">
        <v>40543</v>
      </c>
      <c r="D572" s="78" t="s">
        <v>180</v>
      </c>
      <c r="E572" s="77">
        <v>5405781300</v>
      </c>
      <c r="F572" s="73" t="s">
        <v>176</v>
      </c>
      <c r="G572" s="139">
        <v>120128472</v>
      </c>
      <c r="H572" s="139">
        <f>G572</f>
        <v>120128472</v>
      </c>
    </row>
    <row r="573" spans="1:11">
      <c r="A573" s="41"/>
      <c r="B573" s="96"/>
      <c r="C573" s="71"/>
      <c r="D573" s="78"/>
      <c r="E573" s="72"/>
      <c r="F573" s="73" t="s">
        <v>177</v>
      </c>
      <c r="G573" s="139">
        <v>120128472</v>
      </c>
      <c r="H573" s="42">
        <f>H572+G573</f>
        <v>240256944</v>
      </c>
    </row>
    <row r="574" spans="1:11">
      <c r="A574" s="41"/>
      <c r="B574" s="41"/>
      <c r="C574" s="62"/>
      <c r="D574" s="62"/>
      <c r="E574" s="43"/>
      <c r="F574" s="67" t="s">
        <v>225</v>
      </c>
      <c r="G574" s="8">
        <v>120128472</v>
      </c>
      <c r="H574" s="42">
        <f>H573+G574</f>
        <v>360385416</v>
      </c>
    </row>
    <row r="575" spans="1:11">
      <c r="A575" s="41"/>
      <c r="B575" s="41"/>
      <c r="C575" s="62"/>
      <c r="D575" s="62"/>
      <c r="E575" s="43"/>
      <c r="F575" s="73" t="s">
        <v>274</v>
      </c>
      <c r="G575" s="42">
        <f>'SO-TS'!J108</f>
        <v>120128472</v>
      </c>
      <c r="H575" s="42">
        <f>H574+G575</f>
        <v>480513888</v>
      </c>
      <c r="J575" s="8"/>
      <c r="K575" s="8"/>
    </row>
    <row r="576" spans="1:11">
      <c r="A576" s="41"/>
      <c r="B576" s="41"/>
      <c r="C576" s="62"/>
      <c r="D576" s="62"/>
      <c r="E576" s="43"/>
      <c r="F576" s="67"/>
      <c r="G576" s="42"/>
      <c r="H576" s="42"/>
      <c r="J576" s="8"/>
      <c r="K576" s="8"/>
    </row>
    <row r="577" spans="1:11">
      <c r="A577" s="41"/>
      <c r="B577" s="41"/>
      <c r="C577" s="62"/>
      <c r="D577" s="62"/>
      <c r="E577" s="43"/>
      <c r="F577" s="73"/>
      <c r="G577" s="42"/>
      <c r="H577" s="42"/>
      <c r="J577" s="8"/>
      <c r="K577" s="8"/>
    </row>
    <row r="578" spans="1:11">
      <c r="A578" s="41"/>
      <c r="B578" s="41"/>
      <c r="C578" s="62"/>
      <c r="D578" s="62"/>
      <c r="E578" s="43"/>
      <c r="F578" s="67"/>
      <c r="G578" s="42"/>
      <c r="H578" s="42"/>
      <c r="J578" s="8"/>
      <c r="K578" s="8"/>
    </row>
    <row r="579" spans="1:11">
      <c r="A579" s="68"/>
      <c r="B579" s="68"/>
      <c r="C579" s="69"/>
      <c r="D579" s="69"/>
      <c r="E579" s="70"/>
      <c r="F579" s="73"/>
      <c r="G579" s="133"/>
      <c r="H579" s="42"/>
      <c r="I579" s="75"/>
    </row>
    <row r="580" spans="1:11">
      <c r="A580" s="41"/>
      <c r="B580" s="41"/>
      <c r="C580" s="62"/>
      <c r="D580" s="62"/>
      <c r="E580" s="43"/>
      <c r="F580" s="67"/>
      <c r="G580" s="42"/>
      <c r="H580" s="42"/>
    </row>
    <row r="581" spans="1:11">
      <c r="A581" s="41"/>
      <c r="B581" s="41"/>
      <c r="C581" s="62"/>
      <c r="D581" s="62"/>
      <c r="E581" s="43"/>
      <c r="F581" s="43"/>
      <c r="G581" s="42"/>
      <c r="H581" s="42"/>
    </row>
    <row r="582" spans="1:11">
      <c r="A582" s="19"/>
      <c r="B582" s="19" t="s">
        <v>13</v>
      </c>
      <c r="C582" s="46"/>
      <c r="D582" s="46"/>
      <c r="E582" s="46">
        <f>SUM(E572:E581)</f>
        <v>5405781300</v>
      </c>
      <c r="F582" s="46"/>
      <c r="G582" s="39">
        <f>SUM(G572:G581)</f>
        <v>480513888</v>
      </c>
      <c r="H582" s="39"/>
    </row>
    <row r="583" spans="1:11">
      <c r="A583" s="50"/>
      <c r="B583" s="50"/>
      <c r="C583" s="64"/>
      <c r="D583" s="64"/>
      <c r="E583" s="64"/>
      <c r="F583" s="64"/>
      <c r="G583" s="64"/>
      <c r="H583" s="65"/>
    </row>
    <row r="584" spans="1:11">
      <c r="A584" s="50"/>
      <c r="B584" s="50"/>
      <c r="C584" s="64"/>
      <c r="D584" s="64"/>
      <c r="E584" s="64"/>
      <c r="F584" s="64"/>
      <c r="G584" s="22"/>
      <c r="H584" s="65"/>
    </row>
    <row r="585" spans="1:11">
      <c r="A585" s="293" t="s">
        <v>54</v>
      </c>
      <c r="B585" s="293"/>
      <c r="C585" s="293"/>
      <c r="D585" s="293"/>
      <c r="E585" s="293"/>
      <c r="F585" s="293"/>
      <c r="G585" s="293"/>
      <c r="H585" s="293"/>
    </row>
    <row r="586" spans="1:11" ht="25.5">
      <c r="A586" s="19" t="s">
        <v>0</v>
      </c>
      <c r="B586" s="281" t="s">
        <v>55</v>
      </c>
      <c r="C586" s="281"/>
      <c r="D586" s="46" t="s">
        <v>56</v>
      </c>
      <c r="E586" s="46" t="s">
        <v>57</v>
      </c>
      <c r="F586" s="46" t="s">
        <v>58</v>
      </c>
      <c r="G586" s="64"/>
      <c r="H586" s="65"/>
    </row>
    <row r="587" spans="1:11">
      <c r="A587" s="19" t="s">
        <v>9</v>
      </c>
      <c r="B587" s="19" t="s">
        <v>10</v>
      </c>
      <c r="C587" s="46"/>
      <c r="D587" s="46" t="s">
        <v>11</v>
      </c>
      <c r="E587" s="46">
        <v>1</v>
      </c>
      <c r="F587" s="46">
        <v>2</v>
      </c>
      <c r="G587" s="64"/>
      <c r="H587" s="65"/>
    </row>
    <row r="588" spans="1:11">
      <c r="A588" s="19"/>
      <c r="B588" s="19"/>
      <c r="C588" s="46"/>
      <c r="D588" s="46"/>
      <c r="E588" s="46"/>
      <c r="F588" s="46"/>
      <c r="G588" s="64"/>
      <c r="H588" s="65"/>
    </row>
    <row r="589" spans="1:11">
      <c r="A589" s="19"/>
      <c r="B589" s="19"/>
      <c r="C589" s="46"/>
      <c r="D589" s="46"/>
      <c r="E589" s="46"/>
      <c r="F589" s="46"/>
      <c r="G589" s="64"/>
      <c r="H589" s="65"/>
    </row>
    <row r="590" spans="1:11">
      <c r="A590" s="19"/>
      <c r="B590" s="19"/>
      <c r="C590" s="46"/>
      <c r="D590" s="46"/>
      <c r="E590" s="46"/>
      <c r="F590" s="46"/>
      <c r="G590" s="64"/>
      <c r="H590" s="65"/>
    </row>
    <row r="591" spans="1:11">
      <c r="A591" s="19"/>
      <c r="B591" s="19"/>
      <c r="C591" s="46"/>
      <c r="D591" s="46"/>
      <c r="E591" s="46"/>
      <c r="F591" s="46"/>
      <c r="G591" s="64"/>
      <c r="H591" s="65"/>
    </row>
    <row r="592" spans="1:11">
      <c r="A592" s="19"/>
      <c r="B592" s="19"/>
      <c r="C592" s="46"/>
      <c r="D592" s="46"/>
      <c r="E592" s="46"/>
      <c r="F592" s="46"/>
      <c r="G592" s="64"/>
      <c r="H592" s="65"/>
    </row>
    <row r="593" spans="1:8">
      <c r="A593" s="19"/>
      <c r="B593" s="19"/>
      <c r="C593" s="46"/>
      <c r="D593" s="46"/>
      <c r="E593" s="46"/>
      <c r="F593" s="46"/>
      <c r="G593" s="64"/>
      <c r="H593" s="65"/>
    </row>
    <row r="594" spans="1:8">
      <c r="A594" s="19"/>
      <c r="B594" s="19"/>
      <c r="C594" s="46"/>
      <c r="D594" s="46"/>
      <c r="E594" s="46"/>
      <c r="F594" s="46"/>
      <c r="G594" s="64"/>
      <c r="H594" s="65"/>
    </row>
    <row r="595" spans="1:8">
      <c r="A595" s="50"/>
      <c r="B595" s="50"/>
      <c r="C595" s="64"/>
      <c r="D595" s="64"/>
      <c r="E595" s="64"/>
      <c r="F595" s="64"/>
      <c r="G595" s="64"/>
      <c r="H595" s="65"/>
    </row>
    <row r="596" spans="1:8">
      <c r="A596" s="285" t="s">
        <v>78</v>
      </c>
      <c r="B596" s="285"/>
      <c r="C596" s="285"/>
      <c r="D596" s="285"/>
      <c r="E596" s="285"/>
      <c r="F596" s="285"/>
      <c r="G596" s="285"/>
      <c r="H596" s="285"/>
    </row>
    <row r="597" spans="1:8">
      <c r="A597" s="285" t="s">
        <v>76</v>
      </c>
      <c r="B597" s="285"/>
      <c r="C597" s="285"/>
      <c r="D597" s="285"/>
      <c r="E597" s="285"/>
      <c r="F597" s="285"/>
      <c r="G597" s="285"/>
      <c r="H597" s="285"/>
    </row>
    <row r="598" spans="1:8">
      <c r="A598" s="49"/>
      <c r="B598" s="49"/>
      <c r="C598" s="51"/>
      <c r="D598" s="51"/>
      <c r="E598" s="286" t="s">
        <v>346</v>
      </c>
      <c r="F598" s="286"/>
      <c r="G598" s="286"/>
      <c r="H598" s="286"/>
    </row>
    <row r="599" spans="1:8">
      <c r="A599" s="287" t="s">
        <v>59</v>
      </c>
      <c r="B599" s="287"/>
      <c r="C599" s="287" t="s">
        <v>16</v>
      </c>
      <c r="D599" s="287"/>
      <c r="E599" s="284" t="s">
        <v>28</v>
      </c>
      <c r="F599" s="284"/>
      <c r="G599" s="284"/>
      <c r="H599" s="284"/>
    </row>
    <row r="600" spans="1:8">
      <c r="H600" s="7"/>
    </row>
    <row r="601" spans="1:8">
      <c r="H601" s="7"/>
    </row>
    <row r="602" spans="1:8">
      <c r="H602" s="7"/>
    </row>
    <row r="603" spans="1:8">
      <c r="H603" s="7"/>
    </row>
    <row r="604" spans="1:8">
      <c r="H604" s="7"/>
    </row>
    <row r="605" spans="1:8">
      <c r="H605" s="7"/>
    </row>
    <row r="606" spans="1:8">
      <c r="H606" s="7"/>
    </row>
    <row r="607" spans="1:8">
      <c r="H607" s="7"/>
    </row>
    <row r="608" spans="1:8">
      <c r="H608" s="7"/>
    </row>
    <row r="609" spans="1:8">
      <c r="H609" s="7"/>
    </row>
    <row r="610" spans="1:8">
      <c r="H610" s="7"/>
    </row>
    <row r="611" spans="1:8">
      <c r="H611" s="7"/>
    </row>
    <row r="612" spans="1:8">
      <c r="H612" s="7"/>
    </row>
    <row r="613" spans="1:8">
      <c r="H613" s="7"/>
    </row>
    <row r="614" spans="1:8">
      <c r="H614" s="7"/>
    </row>
    <row r="615" spans="1:8">
      <c r="H615" s="7"/>
    </row>
    <row r="616" spans="1:8" s="14" customFormat="1">
      <c r="A616" s="1" t="s">
        <v>61</v>
      </c>
      <c r="B616" s="1"/>
      <c r="C616" s="1"/>
      <c r="D616" s="1"/>
      <c r="E616" s="284" t="s">
        <v>94</v>
      </c>
      <c r="F616" s="284"/>
      <c r="G616" s="284"/>
      <c r="H616" s="284"/>
    </row>
    <row r="617" spans="1:8" s="14" customFormat="1">
      <c r="A617" s="1" t="s">
        <v>108</v>
      </c>
      <c r="B617" s="1"/>
      <c r="C617" s="1"/>
      <c r="D617" s="1"/>
      <c r="E617" s="271" t="s">
        <v>92</v>
      </c>
      <c r="F617" s="271"/>
      <c r="G617" s="271"/>
      <c r="H617" s="271"/>
    </row>
    <row r="618" spans="1:8" s="14" customFormat="1">
      <c r="A618" s="9"/>
      <c r="B618" s="9"/>
      <c r="C618" s="8"/>
      <c r="D618" s="8"/>
      <c r="E618" s="271" t="s">
        <v>93</v>
      </c>
      <c r="F618" s="271"/>
      <c r="G618" s="271"/>
      <c r="H618" s="271"/>
    </row>
    <row r="619" spans="1:8">
      <c r="H619" s="7"/>
    </row>
    <row r="620" spans="1:8" ht="16.5">
      <c r="A620" s="283" t="s">
        <v>47</v>
      </c>
      <c r="B620" s="283"/>
      <c r="C620" s="283"/>
      <c r="D620" s="283"/>
      <c r="E620" s="283"/>
      <c r="F620" s="283"/>
      <c r="G620" s="283"/>
      <c r="H620" s="283"/>
    </row>
    <row r="621" spans="1:8" ht="16.5">
      <c r="A621" s="283" t="s">
        <v>220</v>
      </c>
      <c r="B621" s="283"/>
      <c r="C621" s="283"/>
      <c r="D621" s="283"/>
      <c r="E621" s="283"/>
      <c r="F621" s="283"/>
      <c r="G621" s="283"/>
      <c r="H621" s="283"/>
    </row>
    <row r="622" spans="1:8" ht="16.5">
      <c r="A622" s="295" t="s">
        <v>216</v>
      </c>
      <c r="B622" s="295"/>
      <c r="C622" s="295"/>
      <c r="D622" s="295"/>
      <c r="E622" s="295"/>
      <c r="F622" s="295"/>
      <c r="G622" s="295"/>
      <c r="H622" s="295"/>
    </row>
    <row r="623" spans="1:8" ht="16.5">
      <c r="A623" s="54"/>
      <c r="B623" s="54"/>
      <c r="C623" s="54"/>
      <c r="D623" s="54"/>
      <c r="E623" s="54"/>
      <c r="F623" s="54"/>
      <c r="G623" s="54"/>
      <c r="H623" s="54"/>
    </row>
    <row r="624" spans="1:8">
      <c r="A624" s="294" t="s">
        <v>221</v>
      </c>
      <c r="B624" s="294"/>
      <c r="C624" s="294"/>
      <c r="D624" s="294"/>
      <c r="E624" s="294"/>
      <c r="F624" s="294"/>
      <c r="G624" s="294"/>
      <c r="H624" s="294"/>
    </row>
    <row r="625" spans="1:11">
      <c r="A625" s="294" t="s">
        <v>222</v>
      </c>
      <c r="B625" s="294"/>
      <c r="C625" s="294"/>
      <c r="D625" s="294"/>
      <c r="E625" s="294"/>
      <c r="F625" s="294"/>
      <c r="G625" s="294"/>
      <c r="H625" s="294"/>
    </row>
    <row r="626" spans="1:11">
      <c r="A626" s="294" t="s">
        <v>223</v>
      </c>
      <c r="B626" s="294"/>
      <c r="C626" s="294"/>
      <c r="D626" s="294"/>
      <c r="E626" s="294"/>
      <c r="F626" s="294"/>
      <c r="G626" s="294"/>
      <c r="H626" s="294"/>
    </row>
    <row r="627" spans="1:11">
      <c r="A627" s="294" t="s">
        <v>224</v>
      </c>
      <c r="B627" s="294"/>
      <c r="C627" s="294"/>
      <c r="D627" s="294"/>
      <c r="E627" s="294"/>
      <c r="F627" s="294"/>
      <c r="G627" s="294"/>
      <c r="H627" s="294"/>
    </row>
    <row r="628" spans="1:11">
      <c r="A628" s="294" t="s">
        <v>74</v>
      </c>
      <c r="B628" s="294"/>
      <c r="C628" s="294"/>
      <c r="D628" s="294"/>
      <c r="E628" s="294"/>
      <c r="F628" s="294"/>
      <c r="G628" s="294"/>
      <c r="H628" s="294"/>
    </row>
    <row r="629" spans="1:11">
      <c r="A629" s="294" t="s">
        <v>79</v>
      </c>
      <c r="B629" s="294"/>
      <c r="C629" s="294"/>
      <c r="D629" s="294"/>
      <c r="E629" s="294"/>
      <c r="F629" s="294"/>
      <c r="G629" s="294"/>
      <c r="H629" s="294"/>
    </row>
    <row r="630" spans="1:11">
      <c r="A630" s="288" t="s">
        <v>80</v>
      </c>
      <c r="B630" s="288"/>
      <c r="C630" s="288"/>
      <c r="D630" s="288"/>
      <c r="E630" s="288"/>
      <c r="F630" s="288"/>
      <c r="G630" s="288"/>
      <c r="H630" s="288"/>
    </row>
    <row r="631" spans="1:11">
      <c r="A631" s="281" t="s">
        <v>48</v>
      </c>
      <c r="B631" s="281"/>
      <c r="C631" s="289" t="s">
        <v>1</v>
      </c>
      <c r="D631" s="289"/>
      <c r="E631" s="289"/>
      <c r="F631" s="290" t="s">
        <v>51</v>
      </c>
      <c r="G631" s="291"/>
      <c r="H631" s="292"/>
    </row>
    <row r="632" spans="1:11" ht="25.5">
      <c r="A632" s="281"/>
      <c r="B632" s="281"/>
      <c r="C632" s="39" t="s">
        <v>49</v>
      </c>
      <c r="D632" s="39" t="s">
        <v>50</v>
      </c>
      <c r="E632" s="39" t="s">
        <v>8</v>
      </c>
      <c r="F632" s="40" t="s">
        <v>42</v>
      </c>
      <c r="G632" s="39" t="s">
        <v>52</v>
      </c>
      <c r="H632" s="39" t="s">
        <v>53</v>
      </c>
    </row>
    <row r="633" spans="1:11">
      <c r="A633" s="281" t="s">
        <v>9</v>
      </c>
      <c r="B633" s="281"/>
      <c r="C633" s="39" t="s">
        <v>10</v>
      </c>
      <c r="D633" s="39" t="s">
        <v>11</v>
      </c>
      <c r="E633" s="39">
        <v>1</v>
      </c>
      <c r="F633" s="18">
        <v>2</v>
      </c>
      <c r="G633" s="18">
        <v>3</v>
      </c>
      <c r="H633" s="17">
        <v>4</v>
      </c>
    </row>
    <row r="634" spans="1:11">
      <c r="A634" s="41">
        <v>1</v>
      </c>
      <c r="B634" s="96" t="s">
        <v>218</v>
      </c>
      <c r="C634" s="71">
        <v>41426</v>
      </c>
      <c r="D634" s="78" t="s">
        <v>217</v>
      </c>
      <c r="E634" s="77">
        <v>108970000</v>
      </c>
      <c r="F634" s="138" t="s">
        <v>225</v>
      </c>
      <c r="G634" s="139">
        <v>21794004</v>
      </c>
      <c r="H634" s="139">
        <f>G635</f>
        <v>21794004</v>
      </c>
    </row>
    <row r="635" spans="1:11">
      <c r="A635" s="41"/>
      <c r="B635" s="96"/>
      <c r="C635" s="71"/>
      <c r="D635" s="78"/>
      <c r="E635" s="72"/>
      <c r="F635" s="73" t="s">
        <v>274</v>
      </c>
      <c r="G635" s="139">
        <f>'SO-TS'!J16</f>
        <v>21794004</v>
      </c>
      <c r="H635" s="42">
        <f>H634+G635</f>
        <v>43588008</v>
      </c>
    </row>
    <row r="636" spans="1:11">
      <c r="A636" s="41"/>
      <c r="B636" s="41"/>
      <c r="C636" s="62"/>
      <c r="D636" s="62"/>
      <c r="E636" s="43"/>
      <c r="F636" s="67"/>
      <c r="G636" s="42"/>
      <c r="H636" s="42"/>
    </row>
    <row r="637" spans="1:11">
      <c r="A637" s="41"/>
      <c r="B637" s="41"/>
      <c r="C637" s="62"/>
      <c r="D637" s="62"/>
      <c r="E637" s="43"/>
      <c r="F637" s="73"/>
      <c r="G637" s="42"/>
      <c r="H637" s="42"/>
      <c r="J637" s="8"/>
      <c r="K637" s="8"/>
    </row>
    <row r="638" spans="1:11">
      <c r="A638" s="41"/>
      <c r="B638" s="41"/>
      <c r="C638" s="62"/>
      <c r="D638" s="62"/>
      <c r="E638" s="43"/>
      <c r="F638" s="67"/>
      <c r="G638" s="42"/>
      <c r="H638" s="42"/>
      <c r="J638" s="8"/>
      <c r="K638" s="8"/>
    </row>
    <row r="639" spans="1:11">
      <c r="A639" s="41"/>
      <c r="B639" s="41"/>
      <c r="C639" s="62"/>
      <c r="D639" s="62"/>
      <c r="E639" s="43"/>
      <c r="F639" s="73"/>
      <c r="G639" s="42"/>
      <c r="H639" s="42"/>
      <c r="J639" s="8"/>
      <c r="K639" s="8"/>
    </row>
    <row r="640" spans="1:11">
      <c r="A640" s="41"/>
      <c r="B640" s="41"/>
      <c r="C640" s="62"/>
      <c r="D640" s="62"/>
      <c r="E640" s="43"/>
      <c r="F640" s="67"/>
      <c r="G640" s="42"/>
      <c r="H640" s="42"/>
      <c r="J640" s="8"/>
      <c r="K640" s="8"/>
    </row>
    <row r="641" spans="1:9">
      <c r="A641" s="68"/>
      <c r="B641" s="68"/>
      <c r="C641" s="69"/>
      <c r="D641" s="69"/>
      <c r="E641" s="70"/>
      <c r="F641" s="73"/>
      <c r="G641" s="133"/>
      <c r="H641" s="42"/>
      <c r="I641" s="75"/>
    </row>
    <row r="642" spans="1:9">
      <c r="A642" s="41"/>
      <c r="B642" s="41"/>
      <c r="C642" s="62"/>
      <c r="D642" s="62"/>
      <c r="E642" s="43"/>
      <c r="F642" s="67"/>
      <c r="G642" s="42"/>
      <c r="H642" s="42"/>
    </row>
    <row r="643" spans="1:9">
      <c r="A643" s="41"/>
      <c r="B643" s="41"/>
      <c r="C643" s="62"/>
      <c r="D643" s="62"/>
      <c r="E643" s="43"/>
      <c r="F643" s="43"/>
      <c r="G643" s="42"/>
      <c r="H643" s="42"/>
    </row>
    <row r="644" spans="1:9">
      <c r="A644" s="19"/>
      <c r="B644" s="19" t="s">
        <v>13</v>
      </c>
      <c r="C644" s="46"/>
      <c r="D644" s="46"/>
      <c r="E644" s="46">
        <f>SUM(E634:E643)</f>
        <v>108970000</v>
      </c>
      <c r="F644" s="46"/>
      <c r="G644" s="39">
        <f>SUM(G634:G643)</f>
        <v>43588008</v>
      </c>
      <c r="H644" s="39"/>
    </row>
    <row r="645" spans="1:9">
      <c r="A645" s="50"/>
      <c r="B645" s="50"/>
      <c r="C645" s="64"/>
      <c r="D645" s="64"/>
      <c r="E645" s="64"/>
      <c r="F645" s="64"/>
      <c r="G645" s="64"/>
      <c r="H645" s="65"/>
    </row>
    <row r="646" spans="1:9">
      <c r="A646" s="50"/>
      <c r="B646" s="50"/>
      <c r="C646" s="64"/>
      <c r="D646" s="64"/>
      <c r="E646" s="64"/>
      <c r="F646" s="64"/>
      <c r="G646" s="22"/>
      <c r="H646" s="65"/>
    </row>
    <row r="647" spans="1:9">
      <c r="A647" s="293" t="s">
        <v>54</v>
      </c>
      <c r="B647" s="293"/>
      <c r="C647" s="293"/>
      <c r="D647" s="293"/>
      <c r="E647" s="293"/>
      <c r="F647" s="293"/>
      <c r="G647" s="293"/>
      <c r="H647" s="293"/>
    </row>
    <row r="648" spans="1:9" ht="25.5">
      <c r="A648" s="19" t="s">
        <v>0</v>
      </c>
      <c r="B648" s="281" t="s">
        <v>55</v>
      </c>
      <c r="C648" s="281"/>
      <c r="D648" s="46" t="s">
        <v>56</v>
      </c>
      <c r="E648" s="46" t="s">
        <v>57</v>
      </c>
      <c r="F648" s="46" t="s">
        <v>58</v>
      </c>
      <c r="G648" s="64"/>
      <c r="H648" s="65"/>
    </row>
    <row r="649" spans="1:9">
      <c r="A649" s="19" t="s">
        <v>9</v>
      </c>
      <c r="B649" s="19" t="s">
        <v>10</v>
      </c>
      <c r="C649" s="46"/>
      <c r="D649" s="46" t="s">
        <v>11</v>
      </c>
      <c r="E649" s="46">
        <v>1</v>
      </c>
      <c r="F649" s="46">
        <v>2</v>
      </c>
      <c r="G649" s="64"/>
      <c r="H649" s="65"/>
    </row>
    <row r="650" spans="1:9">
      <c r="A650" s="19"/>
      <c r="B650" s="19"/>
      <c r="C650" s="46"/>
      <c r="D650" s="46"/>
      <c r="E650" s="46"/>
      <c r="F650" s="46"/>
      <c r="G650" s="64"/>
      <c r="H650" s="65"/>
    </row>
    <row r="651" spans="1:9">
      <c r="A651" s="19"/>
      <c r="B651" s="19"/>
      <c r="C651" s="46"/>
      <c r="D651" s="46"/>
      <c r="E651" s="46"/>
      <c r="F651" s="46"/>
      <c r="G651" s="64"/>
      <c r="H651" s="65"/>
    </row>
    <row r="652" spans="1:9">
      <c r="A652" s="19"/>
      <c r="B652" s="19"/>
      <c r="C652" s="46"/>
      <c r="D652" s="46"/>
      <c r="E652" s="46"/>
      <c r="F652" s="46"/>
      <c r="G652" s="64"/>
      <c r="H652" s="65"/>
    </row>
    <row r="653" spans="1:9">
      <c r="A653" s="19"/>
      <c r="B653" s="19"/>
      <c r="C653" s="46"/>
      <c r="D653" s="46"/>
      <c r="E653" s="46"/>
      <c r="F653" s="46"/>
      <c r="G653" s="64"/>
      <c r="H653" s="65"/>
    </row>
    <row r="654" spans="1:9">
      <c r="A654" s="19"/>
      <c r="B654" s="19"/>
      <c r="C654" s="46"/>
      <c r="D654" s="46"/>
      <c r="E654" s="46"/>
      <c r="F654" s="46"/>
      <c r="G654" s="64"/>
      <c r="H654" s="65"/>
    </row>
    <row r="655" spans="1:9">
      <c r="A655" s="19"/>
      <c r="B655" s="19"/>
      <c r="C655" s="46"/>
      <c r="D655" s="46"/>
      <c r="E655" s="46"/>
      <c r="F655" s="46"/>
      <c r="G655" s="64"/>
      <c r="H655" s="65"/>
    </row>
    <row r="656" spans="1:9">
      <c r="A656" s="19"/>
      <c r="B656" s="19"/>
      <c r="C656" s="46"/>
      <c r="D656" s="46"/>
      <c r="E656" s="46"/>
      <c r="F656" s="46"/>
      <c r="G656" s="64"/>
      <c r="H656" s="65"/>
    </row>
    <row r="657" spans="1:8">
      <c r="A657" s="50"/>
      <c r="B657" s="50"/>
      <c r="C657" s="64"/>
      <c r="D657" s="64"/>
      <c r="E657" s="64"/>
      <c r="F657" s="64"/>
      <c r="G657" s="64"/>
      <c r="H657" s="65"/>
    </row>
    <row r="658" spans="1:8">
      <c r="A658" s="285" t="s">
        <v>78</v>
      </c>
      <c r="B658" s="285"/>
      <c r="C658" s="285"/>
      <c r="D658" s="285"/>
      <c r="E658" s="285"/>
      <c r="F658" s="285"/>
      <c r="G658" s="285"/>
      <c r="H658" s="285"/>
    </row>
    <row r="659" spans="1:8">
      <c r="A659" s="285" t="s">
        <v>76</v>
      </c>
      <c r="B659" s="285"/>
      <c r="C659" s="285"/>
      <c r="D659" s="285"/>
      <c r="E659" s="285"/>
      <c r="F659" s="285"/>
      <c r="G659" s="285"/>
      <c r="H659" s="285"/>
    </row>
    <row r="660" spans="1:8">
      <c r="A660" s="49"/>
      <c r="B660" s="49"/>
      <c r="C660" s="51"/>
      <c r="D660" s="51"/>
      <c r="E660" s="286" t="s">
        <v>346</v>
      </c>
      <c r="F660" s="286"/>
      <c r="G660" s="286"/>
      <c r="H660" s="286"/>
    </row>
    <row r="661" spans="1:8">
      <c r="A661" s="287" t="s">
        <v>59</v>
      </c>
      <c r="B661" s="287"/>
      <c r="C661" s="287" t="s">
        <v>16</v>
      </c>
      <c r="D661" s="287"/>
      <c r="E661" s="284" t="s">
        <v>28</v>
      </c>
      <c r="F661" s="284"/>
      <c r="G661" s="284"/>
      <c r="H661" s="284"/>
    </row>
    <row r="662" spans="1:8">
      <c r="H662" s="7"/>
    </row>
    <row r="663" spans="1:8">
      <c r="H663" s="7"/>
    </row>
    <row r="664" spans="1:8">
      <c r="H664" s="7"/>
    </row>
    <row r="665" spans="1:8">
      <c r="H665" s="7"/>
    </row>
    <row r="666" spans="1:8">
      <c r="H666" s="7"/>
    </row>
    <row r="667" spans="1:8">
      <c r="H667" s="7"/>
    </row>
    <row r="668" spans="1:8">
      <c r="H668" s="7"/>
    </row>
    <row r="669" spans="1:8">
      <c r="H669" s="7"/>
    </row>
    <row r="670" spans="1:8">
      <c r="H670" s="7"/>
    </row>
    <row r="671" spans="1:8">
      <c r="H671" s="7"/>
    </row>
    <row r="672" spans="1:8">
      <c r="H672" s="7"/>
    </row>
    <row r="673" spans="1:8">
      <c r="H673" s="7"/>
    </row>
    <row r="674" spans="1:8">
      <c r="H674" s="7"/>
    </row>
    <row r="675" spans="1:8">
      <c r="H675" s="7"/>
    </row>
    <row r="676" spans="1:8">
      <c r="H676" s="7"/>
    </row>
    <row r="677" spans="1:8">
      <c r="H677" s="7"/>
    </row>
    <row r="678" spans="1:8">
      <c r="A678" s="1" t="s">
        <v>61</v>
      </c>
      <c r="B678" s="1"/>
      <c r="C678" s="1"/>
      <c r="D678" s="1"/>
      <c r="E678" s="284" t="s">
        <v>94</v>
      </c>
      <c r="F678" s="284"/>
      <c r="G678" s="284"/>
      <c r="H678" s="284"/>
    </row>
    <row r="679" spans="1:8">
      <c r="A679" s="1" t="s">
        <v>108</v>
      </c>
      <c r="B679" s="1"/>
      <c r="C679" s="1"/>
      <c r="D679" s="1"/>
      <c r="E679" s="271" t="s">
        <v>92</v>
      </c>
      <c r="F679" s="271"/>
      <c r="G679" s="271"/>
      <c r="H679" s="271"/>
    </row>
    <row r="680" spans="1:8">
      <c r="E680" s="271" t="s">
        <v>93</v>
      </c>
      <c r="F680" s="271"/>
      <c r="G680" s="271"/>
      <c r="H680" s="271"/>
    </row>
    <row r="681" spans="1:8">
      <c r="H681" s="7"/>
    </row>
    <row r="682" spans="1:8" ht="16.5">
      <c r="A682" s="283" t="s">
        <v>47</v>
      </c>
      <c r="B682" s="283"/>
      <c r="C682" s="283"/>
      <c r="D682" s="283"/>
      <c r="E682" s="283"/>
      <c r="F682" s="283"/>
      <c r="G682" s="283"/>
      <c r="H682" s="283"/>
    </row>
    <row r="683" spans="1:8" ht="16.5">
      <c r="A683" s="283" t="s">
        <v>319</v>
      </c>
      <c r="B683" s="283"/>
      <c r="C683" s="283"/>
      <c r="D683" s="283"/>
      <c r="E683" s="283"/>
      <c r="F683" s="283"/>
      <c r="G683" s="283"/>
      <c r="H683" s="283"/>
    </row>
    <row r="684" spans="1:8" ht="16.5">
      <c r="A684" s="295" t="s">
        <v>338</v>
      </c>
      <c r="B684" s="295"/>
      <c r="C684" s="295"/>
      <c r="D684" s="295"/>
      <c r="E684" s="295"/>
      <c r="F684" s="295"/>
      <c r="G684" s="295"/>
      <c r="H684" s="295"/>
    </row>
    <row r="685" spans="1:8" ht="16.5">
      <c r="A685" s="54"/>
      <c r="B685" s="54"/>
      <c r="C685" s="54"/>
      <c r="D685" s="54"/>
      <c r="E685" s="54"/>
      <c r="F685" s="54"/>
      <c r="G685" s="54"/>
      <c r="H685" s="54"/>
    </row>
    <row r="686" spans="1:8">
      <c r="A686" s="294" t="s">
        <v>339</v>
      </c>
      <c r="B686" s="294"/>
      <c r="C686" s="294"/>
      <c r="D686" s="294"/>
      <c r="E686" s="294"/>
      <c r="F686" s="294"/>
      <c r="G686" s="294"/>
      <c r="H686" s="294"/>
    </row>
    <row r="687" spans="1:8">
      <c r="A687" s="294" t="s">
        <v>330</v>
      </c>
      <c r="B687" s="294"/>
      <c r="C687" s="294"/>
      <c r="D687" s="294"/>
      <c r="E687" s="294"/>
      <c r="F687" s="294"/>
      <c r="G687" s="294"/>
      <c r="H687" s="294"/>
    </row>
    <row r="688" spans="1:8">
      <c r="A688" s="294" t="s">
        <v>332</v>
      </c>
      <c r="B688" s="294"/>
      <c r="C688" s="294"/>
      <c r="D688" s="294"/>
      <c r="E688" s="294"/>
      <c r="F688" s="294"/>
      <c r="G688" s="294"/>
      <c r="H688" s="294"/>
    </row>
    <row r="689" spans="1:8">
      <c r="A689" s="294" t="s">
        <v>331</v>
      </c>
      <c r="B689" s="294"/>
      <c r="C689" s="294"/>
      <c r="D689" s="294"/>
      <c r="E689" s="294"/>
      <c r="F689" s="294"/>
      <c r="G689" s="294"/>
      <c r="H689" s="294"/>
    </row>
    <row r="690" spans="1:8">
      <c r="A690" s="294" t="s">
        <v>74</v>
      </c>
      <c r="B690" s="294"/>
      <c r="C690" s="294"/>
      <c r="D690" s="294"/>
      <c r="E690" s="294"/>
      <c r="F690" s="294"/>
      <c r="G690" s="294"/>
      <c r="H690" s="294"/>
    </row>
    <row r="691" spans="1:8">
      <c r="A691" s="294" t="s">
        <v>79</v>
      </c>
      <c r="B691" s="294"/>
      <c r="C691" s="294"/>
      <c r="D691" s="294"/>
      <c r="E691" s="294"/>
      <c r="F691" s="294"/>
      <c r="G691" s="294"/>
      <c r="H691" s="294"/>
    </row>
    <row r="692" spans="1:8">
      <c r="A692" s="288" t="s">
        <v>80</v>
      </c>
      <c r="B692" s="288"/>
      <c r="C692" s="288"/>
      <c r="D692" s="288"/>
      <c r="E692" s="288"/>
      <c r="F692" s="288"/>
      <c r="G692" s="288"/>
      <c r="H692" s="288"/>
    </row>
    <row r="693" spans="1:8">
      <c r="A693" s="281" t="s">
        <v>48</v>
      </c>
      <c r="B693" s="281"/>
      <c r="C693" s="289" t="s">
        <v>1</v>
      </c>
      <c r="D693" s="289"/>
      <c r="E693" s="289"/>
      <c r="F693" s="290" t="s">
        <v>51</v>
      </c>
      <c r="G693" s="291"/>
      <c r="H693" s="292"/>
    </row>
    <row r="694" spans="1:8" ht="25.5">
      <c r="A694" s="281"/>
      <c r="B694" s="281"/>
      <c r="C694" s="39" t="s">
        <v>49</v>
      </c>
      <c r="D694" s="39" t="s">
        <v>50</v>
      </c>
      <c r="E694" s="39" t="s">
        <v>8</v>
      </c>
      <c r="F694" s="40" t="s">
        <v>42</v>
      </c>
      <c r="G694" s="39" t="s">
        <v>52</v>
      </c>
      <c r="H694" s="39" t="s">
        <v>53</v>
      </c>
    </row>
    <row r="695" spans="1:8">
      <c r="A695" s="281" t="s">
        <v>9</v>
      </c>
      <c r="B695" s="281"/>
      <c r="C695" s="39" t="s">
        <v>10</v>
      </c>
      <c r="D695" s="39" t="s">
        <v>11</v>
      </c>
      <c r="E695" s="39">
        <v>1</v>
      </c>
      <c r="F695" s="18">
        <v>2</v>
      </c>
      <c r="G695" s="18">
        <v>3</v>
      </c>
      <c r="H695" s="17">
        <v>4</v>
      </c>
    </row>
    <row r="696" spans="1:8">
      <c r="A696" s="41">
        <v>1</v>
      </c>
      <c r="B696" s="96" t="s">
        <v>321</v>
      </c>
      <c r="C696" s="71">
        <v>41913</v>
      </c>
      <c r="D696" s="78" t="s">
        <v>313</v>
      </c>
      <c r="E696" s="77">
        <v>150000000</v>
      </c>
      <c r="F696" s="73" t="s">
        <v>274</v>
      </c>
      <c r="G696" s="139">
        <f>'SO-TS'!J96</f>
        <v>0</v>
      </c>
      <c r="H696" s="139">
        <f>G697</f>
        <v>0</v>
      </c>
    </row>
    <row r="697" spans="1:8">
      <c r="A697" s="41"/>
      <c r="B697" s="96"/>
      <c r="C697" s="71"/>
      <c r="D697" s="78"/>
      <c r="E697" s="72"/>
      <c r="F697" s="73"/>
      <c r="G697" s="139"/>
      <c r="H697" s="42">
        <f>H696+G697</f>
        <v>0</v>
      </c>
    </row>
    <row r="698" spans="1:8">
      <c r="A698" s="41"/>
      <c r="B698" s="41"/>
      <c r="C698" s="62"/>
      <c r="D698" s="62"/>
      <c r="E698" s="43"/>
      <c r="F698" s="67"/>
      <c r="G698" s="42"/>
      <c r="H698" s="42"/>
    </row>
    <row r="699" spans="1:8">
      <c r="A699" s="41"/>
      <c r="B699" s="41"/>
      <c r="C699" s="62"/>
      <c r="D699" s="62"/>
      <c r="E699" s="43"/>
      <c r="F699" s="73"/>
      <c r="G699" s="42"/>
      <c r="H699" s="42"/>
    </row>
    <row r="700" spans="1:8">
      <c r="A700" s="41"/>
      <c r="B700" s="41"/>
      <c r="C700" s="62"/>
      <c r="D700" s="62"/>
      <c r="E700" s="43"/>
      <c r="F700" s="67"/>
      <c r="G700" s="42"/>
      <c r="H700" s="42"/>
    </row>
    <row r="701" spans="1:8">
      <c r="A701" s="41"/>
      <c r="B701" s="41"/>
      <c r="C701" s="62"/>
      <c r="D701" s="62"/>
      <c r="E701" s="43"/>
      <c r="F701" s="73"/>
      <c r="G701" s="42"/>
      <c r="H701" s="42"/>
    </row>
    <row r="702" spans="1:8">
      <c r="A702" s="41"/>
      <c r="B702" s="41"/>
      <c r="C702" s="62"/>
      <c r="D702" s="62"/>
      <c r="E702" s="43"/>
      <c r="F702" s="67"/>
      <c r="G702" s="42"/>
      <c r="H702" s="42"/>
    </row>
    <row r="703" spans="1:8">
      <c r="A703" s="68"/>
      <c r="B703" s="68"/>
      <c r="C703" s="69"/>
      <c r="D703" s="69"/>
      <c r="E703" s="70"/>
      <c r="F703" s="73"/>
      <c r="G703" s="133"/>
      <c r="H703" s="42"/>
    </row>
    <row r="704" spans="1:8">
      <c r="A704" s="41"/>
      <c r="B704" s="41"/>
      <c r="C704" s="62"/>
      <c r="D704" s="62"/>
      <c r="E704" s="43"/>
      <c r="F704" s="67"/>
      <c r="G704" s="42"/>
      <c r="H704" s="42"/>
    </row>
    <row r="705" spans="1:8">
      <c r="A705" s="41"/>
      <c r="B705" s="41"/>
      <c r="C705" s="62"/>
      <c r="D705" s="62"/>
      <c r="E705" s="43"/>
      <c r="F705" s="43"/>
      <c r="G705" s="42"/>
      <c r="H705" s="42"/>
    </row>
    <row r="706" spans="1:8">
      <c r="A706" s="19"/>
      <c r="B706" s="19" t="s">
        <v>13</v>
      </c>
      <c r="C706" s="46"/>
      <c r="D706" s="46"/>
      <c r="E706" s="46">
        <f>SUM(E696:E705)</f>
        <v>150000000</v>
      </c>
      <c r="F706" s="46"/>
      <c r="G706" s="39">
        <f>SUM(G696:G705)</f>
        <v>0</v>
      </c>
      <c r="H706" s="39"/>
    </row>
    <row r="707" spans="1:8">
      <c r="A707" s="50"/>
      <c r="B707" s="50"/>
      <c r="C707" s="64"/>
      <c r="D707" s="64"/>
      <c r="E707" s="64"/>
      <c r="F707" s="64"/>
      <c r="G707" s="64"/>
      <c r="H707" s="65"/>
    </row>
    <row r="708" spans="1:8">
      <c r="A708" s="50"/>
      <c r="B708" s="50"/>
      <c r="C708" s="64"/>
      <c r="D708" s="64"/>
      <c r="E708" s="64"/>
      <c r="F708" s="64"/>
      <c r="G708" s="22"/>
      <c r="H708" s="65"/>
    </row>
    <row r="709" spans="1:8">
      <c r="A709" s="293" t="s">
        <v>54</v>
      </c>
      <c r="B709" s="293"/>
      <c r="C709" s="293"/>
      <c r="D709" s="293"/>
      <c r="E709" s="293"/>
      <c r="F709" s="293"/>
      <c r="G709" s="293"/>
      <c r="H709" s="293"/>
    </row>
    <row r="710" spans="1:8" ht="25.5">
      <c r="A710" s="19" t="s">
        <v>0</v>
      </c>
      <c r="B710" s="281" t="s">
        <v>55</v>
      </c>
      <c r="C710" s="281"/>
      <c r="D710" s="46" t="s">
        <v>56</v>
      </c>
      <c r="E710" s="46" t="s">
        <v>57</v>
      </c>
      <c r="F710" s="46" t="s">
        <v>58</v>
      </c>
      <c r="G710" s="64"/>
      <c r="H710" s="65"/>
    </row>
    <row r="711" spans="1:8">
      <c r="A711" s="19" t="s">
        <v>9</v>
      </c>
      <c r="B711" s="19" t="s">
        <v>10</v>
      </c>
      <c r="C711" s="46"/>
      <c r="D711" s="46" t="s">
        <v>11</v>
      </c>
      <c r="E711" s="46">
        <v>1</v>
      </c>
      <c r="F711" s="46">
        <v>2</v>
      </c>
      <c r="G711" s="64"/>
      <c r="H711" s="65"/>
    </row>
    <row r="712" spans="1:8">
      <c r="A712" s="19"/>
      <c r="B712" s="19"/>
      <c r="C712" s="46"/>
      <c r="D712" s="46"/>
      <c r="E712" s="46"/>
      <c r="F712" s="46"/>
      <c r="G712" s="64"/>
      <c r="H712" s="65"/>
    </row>
    <row r="713" spans="1:8">
      <c r="A713" s="19"/>
      <c r="B713" s="19"/>
      <c r="C713" s="46"/>
      <c r="D713" s="46"/>
      <c r="E713" s="46"/>
      <c r="F713" s="46"/>
      <c r="G713" s="64"/>
      <c r="H713" s="65"/>
    </row>
    <row r="714" spans="1:8">
      <c r="A714" s="19"/>
      <c r="B714" s="19"/>
      <c r="C714" s="46"/>
      <c r="D714" s="46"/>
      <c r="E714" s="46"/>
      <c r="F714" s="46"/>
      <c r="G714" s="64"/>
      <c r="H714" s="65"/>
    </row>
    <row r="715" spans="1:8">
      <c r="A715" s="19"/>
      <c r="B715" s="19"/>
      <c r="C715" s="46"/>
      <c r="D715" s="46"/>
      <c r="E715" s="46"/>
      <c r="F715" s="46"/>
      <c r="G715" s="64"/>
      <c r="H715" s="65"/>
    </row>
    <row r="716" spans="1:8">
      <c r="A716" s="19"/>
      <c r="B716" s="19"/>
      <c r="C716" s="46"/>
      <c r="D716" s="46"/>
      <c r="E716" s="46"/>
      <c r="F716" s="46"/>
      <c r="G716" s="64"/>
      <c r="H716" s="65"/>
    </row>
    <row r="717" spans="1:8">
      <c r="A717" s="19"/>
      <c r="B717" s="19"/>
      <c r="C717" s="46"/>
      <c r="D717" s="46"/>
      <c r="E717" s="46"/>
      <c r="F717" s="46"/>
      <c r="G717" s="64"/>
      <c r="H717" s="65"/>
    </row>
    <row r="718" spans="1:8">
      <c r="A718" s="19"/>
      <c r="B718" s="19"/>
      <c r="C718" s="46"/>
      <c r="D718" s="46"/>
      <c r="E718" s="46"/>
      <c r="F718" s="46"/>
      <c r="G718" s="64"/>
      <c r="H718" s="65"/>
    </row>
    <row r="719" spans="1:8">
      <c r="A719" s="50"/>
      <c r="B719" s="50"/>
      <c r="C719" s="64"/>
      <c r="D719" s="64"/>
      <c r="E719" s="64"/>
      <c r="F719" s="64"/>
      <c r="G719" s="64"/>
      <c r="H719" s="65"/>
    </row>
    <row r="720" spans="1:8">
      <c r="A720" s="285" t="s">
        <v>78</v>
      </c>
      <c r="B720" s="285"/>
      <c r="C720" s="285"/>
      <c r="D720" s="285"/>
      <c r="E720" s="285"/>
      <c r="F720" s="285"/>
      <c r="G720" s="285"/>
      <c r="H720" s="285"/>
    </row>
    <row r="721" spans="1:8">
      <c r="A721" s="285" t="s">
        <v>76</v>
      </c>
      <c r="B721" s="285"/>
      <c r="C721" s="285"/>
      <c r="D721" s="285"/>
      <c r="E721" s="285"/>
      <c r="F721" s="285"/>
      <c r="G721" s="285"/>
      <c r="H721" s="285"/>
    </row>
    <row r="722" spans="1:8">
      <c r="A722" s="49"/>
      <c r="B722" s="49"/>
      <c r="C722" s="51"/>
      <c r="D722" s="51"/>
      <c r="E722" s="286" t="s">
        <v>346</v>
      </c>
      <c r="F722" s="286"/>
      <c r="G722" s="286"/>
      <c r="H722" s="286"/>
    </row>
    <row r="723" spans="1:8">
      <c r="A723" s="287" t="s">
        <v>59</v>
      </c>
      <c r="B723" s="287"/>
      <c r="C723" s="287" t="s">
        <v>16</v>
      </c>
      <c r="D723" s="287"/>
      <c r="E723" s="284" t="s">
        <v>28</v>
      </c>
      <c r="F723" s="284"/>
      <c r="G723" s="284"/>
      <c r="H723" s="284"/>
    </row>
    <row r="724" spans="1:8">
      <c r="H724" s="7"/>
    </row>
    <row r="725" spans="1:8">
      <c r="H725" s="7"/>
    </row>
    <row r="726" spans="1:8">
      <c r="A726" s="1" t="s">
        <v>61</v>
      </c>
      <c r="B726" s="1"/>
      <c r="C726" s="1"/>
      <c r="D726" s="1"/>
      <c r="E726" s="284" t="s">
        <v>94</v>
      </c>
      <c r="F726" s="284"/>
      <c r="G726" s="284"/>
      <c r="H726" s="284"/>
    </row>
    <row r="727" spans="1:8">
      <c r="A727" s="1" t="s">
        <v>108</v>
      </c>
      <c r="B727" s="1"/>
      <c r="C727" s="1"/>
      <c r="D727" s="1"/>
      <c r="E727" s="271" t="s">
        <v>92</v>
      </c>
      <c r="F727" s="271"/>
      <c r="G727" s="271"/>
      <c r="H727" s="271"/>
    </row>
    <row r="728" spans="1:8">
      <c r="E728" s="271" t="s">
        <v>93</v>
      </c>
      <c r="F728" s="271"/>
      <c r="G728" s="271"/>
      <c r="H728" s="271"/>
    </row>
    <row r="729" spans="1:8">
      <c r="H729" s="7"/>
    </row>
    <row r="730" spans="1:8" ht="16.5">
      <c r="A730" s="283" t="s">
        <v>47</v>
      </c>
      <c r="B730" s="283"/>
      <c r="C730" s="283"/>
      <c r="D730" s="283"/>
      <c r="E730" s="283"/>
      <c r="F730" s="283"/>
      <c r="G730" s="283"/>
      <c r="H730" s="283"/>
    </row>
    <row r="731" spans="1:8" ht="16.5">
      <c r="A731" s="283" t="s">
        <v>334</v>
      </c>
      <c r="B731" s="283"/>
      <c r="C731" s="283"/>
      <c r="D731" s="283"/>
      <c r="E731" s="283"/>
      <c r="F731" s="283"/>
      <c r="G731" s="283"/>
      <c r="H731" s="283"/>
    </row>
    <row r="732" spans="1:8" ht="16.5">
      <c r="A732" s="295" t="s">
        <v>338</v>
      </c>
      <c r="B732" s="295"/>
      <c r="C732" s="295"/>
      <c r="D732" s="295"/>
      <c r="E732" s="295"/>
      <c r="F732" s="295"/>
      <c r="G732" s="295"/>
      <c r="H732" s="295"/>
    </row>
    <row r="733" spans="1:8" ht="16.5">
      <c r="A733" s="54"/>
      <c r="B733" s="54"/>
      <c r="C733" s="54"/>
      <c r="D733" s="54"/>
      <c r="E733" s="54"/>
      <c r="F733" s="54"/>
      <c r="G733" s="54"/>
      <c r="H733" s="54"/>
    </row>
    <row r="734" spans="1:8">
      <c r="A734" s="294" t="s">
        <v>339</v>
      </c>
      <c r="B734" s="294"/>
      <c r="C734" s="294"/>
      <c r="D734" s="294"/>
      <c r="E734" s="294"/>
      <c r="F734" s="294"/>
      <c r="G734" s="294"/>
      <c r="H734" s="294"/>
    </row>
    <row r="735" spans="1:8">
      <c r="A735" s="294" t="s">
        <v>335</v>
      </c>
      <c r="B735" s="294"/>
      <c r="C735" s="294"/>
      <c r="D735" s="294"/>
      <c r="E735" s="294"/>
      <c r="F735" s="294"/>
      <c r="G735" s="294"/>
      <c r="H735" s="294"/>
    </row>
    <row r="736" spans="1:8">
      <c r="A736" s="294" t="s">
        <v>332</v>
      </c>
      <c r="B736" s="294"/>
      <c r="C736" s="294"/>
      <c r="D736" s="294"/>
      <c r="E736" s="294"/>
      <c r="F736" s="294"/>
      <c r="G736" s="294"/>
      <c r="H736" s="294"/>
    </row>
    <row r="737" spans="1:8">
      <c r="A737" s="294" t="s">
        <v>331</v>
      </c>
      <c r="B737" s="294"/>
      <c r="C737" s="294"/>
      <c r="D737" s="294"/>
      <c r="E737" s="294"/>
      <c r="F737" s="294"/>
      <c r="G737" s="294"/>
      <c r="H737" s="294"/>
    </row>
    <row r="738" spans="1:8">
      <c r="A738" s="294" t="s">
        <v>74</v>
      </c>
      <c r="B738" s="294"/>
      <c r="C738" s="294"/>
      <c r="D738" s="294"/>
      <c r="E738" s="294"/>
      <c r="F738" s="294"/>
      <c r="G738" s="294"/>
      <c r="H738" s="294"/>
    </row>
    <row r="739" spans="1:8">
      <c r="A739" s="294" t="s">
        <v>79</v>
      </c>
      <c r="B739" s="294"/>
      <c r="C739" s="294"/>
      <c r="D739" s="294"/>
      <c r="E739" s="294"/>
      <c r="F739" s="294"/>
      <c r="G739" s="294"/>
      <c r="H739" s="294"/>
    </row>
    <row r="740" spans="1:8">
      <c r="A740" s="288" t="s">
        <v>80</v>
      </c>
      <c r="B740" s="288"/>
      <c r="C740" s="288"/>
      <c r="D740" s="288"/>
      <c r="E740" s="288"/>
      <c r="F740" s="288"/>
      <c r="G740" s="288"/>
      <c r="H740" s="288"/>
    </row>
    <row r="741" spans="1:8">
      <c r="A741" s="281" t="s">
        <v>48</v>
      </c>
      <c r="B741" s="281"/>
      <c r="C741" s="289" t="s">
        <v>1</v>
      </c>
      <c r="D741" s="289"/>
      <c r="E741" s="289"/>
      <c r="F741" s="290" t="s">
        <v>51</v>
      </c>
      <c r="G741" s="291"/>
      <c r="H741" s="292"/>
    </row>
    <row r="742" spans="1:8" ht="25.5">
      <c r="A742" s="281"/>
      <c r="B742" s="281"/>
      <c r="C742" s="39" t="s">
        <v>49</v>
      </c>
      <c r="D742" s="39" t="s">
        <v>50</v>
      </c>
      <c r="E742" s="39" t="s">
        <v>8</v>
      </c>
      <c r="F742" s="40" t="s">
        <v>42</v>
      </c>
      <c r="G742" s="39" t="s">
        <v>52</v>
      </c>
      <c r="H742" s="39" t="s">
        <v>53</v>
      </c>
    </row>
    <row r="743" spans="1:8">
      <c r="A743" s="281" t="s">
        <v>9</v>
      </c>
      <c r="B743" s="281"/>
      <c r="C743" s="39" t="s">
        <v>10</v>
      </c>
      <c r="D743" s="39" t="s">
        <v>11</v>
      </c>
      <c r="E743" s="39">
        <v>1</v>
      </c>
      <c r="F743" s="18">
        <v>2</v>
      </c>
      <c r="G743" s="18">
        <v>3</v>
      </c>
      <c r="H743" s="17">
        <v>4</v>
      </c>
    </row>
    <row r="744" spans="1:8">
      <c r="A744" s="41">
        <v>1</v>
      </c>
      <c r="B744" s="96" t="s">
        <v>323</v>
      </c>
      <c r="C744" s="71">
        <v>41913</v>
      </c>
      <c r="D744" s="32" t="s">
        <v>314</v>
      </c>
      <c r="E744" s="5">
        <v>80000000</v>
      </c>
      <c r="F744" s="73" t="s">
        <v>274</v>
      </c>
      <c r="G744" s="139">
        <f>'SO-TS'!J47</f>
        <v>6666666</v>
      </c>
      <c r="H744" s="139">
        <f>G745</f>
        <v>0</v>
      </c>
    </row>
    <row r="745" spans="1:8">
      <c r="A745" s="41"/>
      <c r="B745" s="96"/>
      <c r="C745" s="71"/>
      <c r="D745" s="78"/>
      <c r="E745" s="72"/>
      <c r="F745" s="73"/>
      <c r="G745" s="139"/>
      <c r="H745" s="42">
        <f>H744+G745</f>
        <v>0</v>
      </c>
    </row>
    <row r="746" spans="1:8">
      <c r="A746" s="41"/>
      <c r="B746" s="41"/>
      <c r="C746" s="62"/>
      <c r="D746" s="62"/>
      <c r="E746" s="43"/>
      <c r="F746" s="67"/>
      <c r="G746" s="42"/>
      <c r="H746" s="42"/>
    </row>
    <row r="747" spans="1:8">
      <c r="A747" s="41"/>
      <c r="B747" s="41"/>
      <c r="C747" s="62"/>
      <c r="D747" s="62"/>
      <c r="E747" s="43"/>
      <c r="F747" s="73"/>
      <c r="G747" s="42"/>
      <c r="H747" s="42"/>
    </row>
    <row r="748" spans="1:8">
      <c r="A748" s="41"/>
      <c r="B748" s="41"/>
      <c r="C748" s="62"/>
      <c r="D748" s="62"/>
      <c r="E748" s="43"/>
      <c r="F748" s="67"/>
      <c r="G748" s="42"/>
      <c r="H748" s="42"/>
    </row>
    <row r="749" spans="1:8">
      <c r="A749" s="41"/>
      <c r="B749" s="41"/>
      <c r="C749" s="62"/>
      <c r="D749" s="62"/>
      <c r="E749" s="43"/>
      <c r="F749" s="73"/>
      <c r="G749" s="42"/>
      <c r="H749" s="42"/>
    </row>
    <row r="750" spans="1:8">
      <c r="A750" s="41"/>
      <c r="B750" s="41"/>
      <c r="C750" s="62"/>
      <c r="D750" s="62"/>
      <c r="E750" s="43"/>
      <c r="F750" s="67"/>
      <c r="G750" s="42"/>
      <c r="H750" s="42"/>
    </row>
    <row r="751" spans="1:8">
      <c r="A751" s="68"/>
      <c r="B751" s="68"/>
      <c r="C751" s="69"/>
      <c r="D751" s="69"/>
      <c r="E751" s="70"/>
      <c r="F751" s="73"/>
      <c r="G751" s="133"/>
      <c r="H751" s="42"/>
    </row>
    <row r="752" spans="1:8">
      <c r="A752" s="41"/>
      <c r="B752" s="41"/>
      <c r="C752" s="62"/>
      <c r="D752" s="62"/>
      <c r="E752" s="43"/>
      <c r="F752" s="67"/>
      <c r="G752" s="42"/>
      <c r="H752" s="42"/>
    </row>
    <row r="753" spans="1:8">
      <c r="A753" s="41"/>
      <c r="B753" s="41"/>
      <c r="C753" s="62"/>
      <c r="D753" s="62"/>
      <c r="E753" s="43"/>
      <c r="F753" s="43"/>
      <c r="G753" s="42"/>
      <c r="H753" s="42"/>
    </row>
    <row r="754" spans="1:8">
      <c r="A754" s="19"/>
      <c r="B754" s="19" t="s">
        <v>13</v>
      </c>
      <c r="C754" s="46"/>
      <c r="D754" s="46"/>
      <c r="E754" s="46">
        <f>SUM(E744:E753)</f>
        <v>80000000</v>
      </c>
      <c r="F754" s="46"/>
      <c r="G754" s="39">
        <f>SUM(G744:G753)</f>
        <v>6666666</v>
      </c>
      <c r="H754" s="39"/>
    </row>
    <row r="755" spans="1:8">
      <c r="A755" s="50"/>
      <c r="B755" s="50"/>
      <c r="C755" s="64"/>
      <c r="D755" s="64"/>
      <c r="E755" s="64"/>
      <c r="F755" s="64"/>
      <c r="G755" s="64"/>
      <c r="H755" s="65"/>
    </row>
    <row r="756" spans="1:8">
      <c r="A756" s="50"/>
      <c r="B756" s="50"/>
      <c r="C756" s="64"/>
      <c r="D756" s="64"/>
      <c r="E756" s="64"/>
      <c r="F756" s="64"/>
      <c r="G756" s="22"/>
      <c r="H756" s="65"/>
    </row>
    <row r="757" spans="1:8">
      <c r="A757" s="293" t="s">
        <v>54</v>
      </c>
      <c r="B757" s="293"/>
      <c r="C757" s="293"/>
      <c r="D757" s="293"/>
      <c r="E757" s="293"/>
      <c r="F757" s="293"/>
      <c r="G757" s="293"/>
      <c r="H757" s="293"/>
    </row>
    <row r="758" spans="1:8" ht="25.5">
      <c r="A758" s="19" t="s">
        <v>0</v>
      </c>
      <c r="B758" s="281" t="s">
        <v>55</v>
      </c>
      <c r="C758" s="281"/>
      <c r="D758" s="46" t="s">
        <v>56</v>
      </c>
      <c r="E758" s="46" t="s">
        <v>57</v>
      </c>
      <c r="F758" s="46" t="s">
        <v>58</v>
      </c>
      <c r="G758" s="64"/>
      <c r="H758" s="65"/>
    </row>
    <row r="759" spans="1:8">
      <c r="A759" s="19" t="s">
        <v>9</v>
      </c>
      <c r="B759" s="19" t="s">
        <v>10</v>
      </c>
      <c r="C759" s="46"/>
      <c r="D759" s="46" t="s">
        <v>11</v>
      </c>
      <c r="E759" s="46">
        <v>1</v>
      </c>
      <c r="F759" s="46">
        <v>2</v>
      </c>
      <c r="G759" s="64"/>
      <c r="H759" s="65"/>
    </row>
    <row r="760" spans="1:8">
      <c r="A760" s="19"/>
      <c r="B760" s="19"/>
      <c r="C760" s="46"/>
      <c r="D760" s="46"/>
      <c r="E760" s="46"/>
      <c r="F760" s="46"/>
      <c r="G760" s="64"/>
      <c r="H760" s="65"/>
    </row>
    <row r="761" spans="1:8">
      <c r="A761" s="19"/>
      <c r="B761" s="19"/>
      <c r="C761" s="46"/>
      <c r="D761" s="46"/>
      <c r="E761" s="46"/>
      <c r="F761" s="46"/>
      <c r="G761" s="64"/>
      <c r="H761" s="65"/>
    </row>
    <row r="762" spans="1:8">
      <c r="A762" s="19"/>
      <c r="B762" s="19"/>
      <c r="C762" s="46"/>
      <c r="D762" s="46"/>
      <c r="E762" s="46"/>
      <c r="F762" s="46"/>
      <c r="G762" s="64"/>
      <c r="H762" s="65"/>
    </row>
    <row r="763" spans="1:8">
      <c r="A763" s="19"/>
      <c r="B763" s="19"/>
      <c r="C763" s="46"/>
      <c r="D763" s="46"/>
      <c r="E763" s="46"/>
      <c r="F763" s="46"/>
      <c r="G763" s="64"/>
      <c r="H763" s="65"/>
    </row>
    <row r="764" spans="1:8">
      <c r="A764" s="19"/>
      <c r="B764" s="19"/>
      <c r="C764" s="46"/>
      <c r="D764" s="46"/>
      <c r="E764" s="46"/>
      <c r="F764" s="46"/>
      <c r="G764" s="64"/>
      <c r="H764" s="65"/>
    </row>
    <row r="765" spans="1:8">
      <c r="A765" s="19"/>
      <c r="B765" s="19"/>
      <c r="C765" s="46"/>
      <c r="D765" s="46"/>
      <c r="E765" s="46"/>
      <c r="F765" s="46"/>
      <c r="G765" s="64"/>
      <c r="H765" s="65"/>
    </row>
    <row r="766" spans="1:8">
      <c r="A766" s="19"/>
      <c r="B766" s="19"/>
      <c r="C766" s="46"/>
      <c r="D766" s="46"/>
      <c r="E766" s="46"/>
      <c r="F766" s="46"/>
      <c r="G766" s="64"/>
      <c r="H766" s="65"/>
    </row>
    <row r="767" spans="1:8">
      <c r="A767" s="50"/>
      <c r="B767" s="50"/>
      <c r="C767" s="64"/>
      <c r="D767" s="64"/>
      <c r="E767" s="64"/>
      <c r="F767" s="64"/>
      <c r="G767" s="64"/>
      <c r="H767" s="65"/>
    </row>
    <row r="768" spans="1:8">
      <c r="A768" s="285" t="s">
        <v>78</v>
      </c>
      <c r="B768" s="285"/>
      <c r="C768" s="285"/>
      <c r="D768" s="285"/>
      <c r="E768" s="285"/>
      <c r="F768" s="285"/>
      <c r="G768" s="285"/>
      <c r="H768" s="285"/>
    </row>
    <row r="769" spans="1:8">
      <c r="A769" s="285" t="s">
        <v>76</v>
      </c>
      <c r="B769" s="285"/>
      <c r="C769" s="285"/>
      <c r="D769" s="285"/>
      <c r="E769" s="285"/>
      <c r="F769" s="285"/>
      <c r="G769" s="285"/>
      <c r="H769" s="285"/>
    </row>
    <row r="770" spans="1:8">
      <c r="A770" s="49"/>
      <c r="B770" s="49"/>
      <c r="C770" s="51"/>
      <c r="D770" s="51"/>
      <c r="E770" s="286" t="s">
        <v>346</v>
      </c>
      <c r="F770" s="286"/>
      <c r="G770" s="286"/>
      <c r="H770" s="286"/>
    </row>
    <row r="771" spans="1:8">
      <c r="A771" s="287" t="s">
        <v>59</v>
      </c>
      <c r="B771" s="287"/>
      <c r="C771" s="287" t="s">
        <v>16</v>
      </c>
      <c r="D771" s="287"/>
      <c r="E771" s="284" t="s">
        <v>28</v>
      </c>
      <c r="F771" s="284"/>
      <c r="G771" s="284"/>
      <c r="H771" s="284"/>
    </row>
    <row r="772" spans="1:8">
      <c r="H772" s="7"/>
    </row>
    <row r="773" spans="1:8">
      <c r="H773" s="7"/>
    </row>
    <row r="774" spans="1:8">
      <c r="H774" s="7"/>
    </row>
    <row r="775" spans="1:8">
      <c r="H775" s="7"/>
    </row>
    <row r="776" spans="1:8">
      <c r="A776" s="1" t="s">
        <v>61</v>
      </c>
      <c r="B776" s="1"/>
      <c r="C776" s="1"/>
      <c r="D776" s="1"/>
      <c r="E776" s="284" t="s">
        <v>94</v>
      </c>
      <c r="F776" s="284"/>
      <c r="G776" s="284"/>
      <c r="H776" s="284"/>
    </row>
    <row r="777" spans="1:8">
      <c r="A777" s="1" t="s">
        <v>108</v>
      </c>
      <c r="B777" s="1"/>
      <c r="C777" s="1"/>
      <c r="D777" s="1"/>
      <c r="E777" s="271" t="s">
        <v>92</v>
      </c>
      <c r="F777" s="271"/>
      <c r="G777" s="271"/>
      <c r="H777" s="271"/>
    </row>
    <row r="778" spans="1:8">
      <c r="E778" s="271" t="s">
        <v>93</v>
      </c>
      <c r="F778" s="271"/>
      <c r="G778" s="271"/>
      <c r="H778" s="271"/>
    </row>
    <row r="779" spans="1:8">
      <c r="H779" s="7"/>
    </row>
    <row r="780" spans="1:8" ht="16.5">
      <c r="A780" s="283" t="s">
        <v>47</v>
      </c>
      <c r="B780" s="283"/>
      <c r="C780" s="283"/>
      <c r="D780" s="283"/>
      <c r="E780" s="283"/>
      <c r="F780" s="283"/>
      <c r="G780" s="283"/>
      <c r="H780" s="283"/>
    </row>
    <row r="781" spans="1:8" ht="16.5">
      <c r="A781" s="283" t="s">
        <v>336</v>
      </c>
      <c r="B781" s="283"/>
      <c r="C781" s="283"/>
      <c r="D781" s="283"/>
      <c r="E781" s="283"/>
      <c r="F781" s="283"/>
      <c r="G781" s="283"/>
      <c r="H781" s="283"/>
    </row>
    <row r="782" spans="1:8" ht="16.5">
      <c r="A782" s="295" t="s">
        <v>338</v>
      </c>
      <c r="B782" s="295"/>
      <c r="C782" s="295"/>
      <c r="D782" s="295"/>
      <c r="E782" s="295"/>
      <c r="F782" s="295"/>
      <c r="G782" s="295"/>
      <c r="H782" s="295"/>
    </row>
    <row r="783" spans="1:8" ht="16.5">
      <c r="A783" s="54"/>
      <c r="B783" s="54"/>
      <c r="C783" s="54"/>
      <c r="D783" s="54"/>
      <c r="E783" s="54"/>
      <c r="F783" s="54"/>
      <c r="G783" s="54"/>
      <c r="H783" s="54"/>
    </row>
    <row r="784" spans="1:8">
      <c r="A784" s="294" t="s">
        <v>344</v>
      </c>
      <c r="B784" s="294"/>
      <c r="C784" s="294"/>
      <c r="D784" s="294"/>
      <c r="E784" s="294"/>
      <c r="F784" s="294"/>
      <c r="G784" s="294"/>
      <c r="H784" s="294"/>
    </row>
    <row r="785" spans="1:8">
      <c r="A785" s="294" t="str">
        <f>"Tên, ký mã hiệu, quy cách TSCĐ: "&amp;D794&amp;"            Số hiệu TSCĐ: "&amp;B794</f>
        <v>Tên, ký mã hiệu, quy cách TSCĐ: Lò sấy điện            Số hiệu TSCĐ: 14/2014</v>
      </c>
      <c r="B785" s="294"/>
      <c r="C785" s="294"/>
      <c r="D785" s="294"/>
      <c r="E785" s="294"/>
      <c r="F785" s="294"/>
      <c r="G785" s="294"/>
      <c r="H785" s="294"/>
    </row>
    <row r="786" spans="1:8">
      <c r="A786" s="294" t="s">
        <v>332</v>
      </c>
      <c r="B786" s="294"/>
      <c r="C786" s="294"/>
      <c r="D786" s="294"/>
      <c r="E786" s="294"/>
      <c r="F786" s="294"/>
      <c r="G786" s="294"/>
      <c r="H786" s="294"/>
    </row>
    <row r="787" spans="1:8">
      <c r="A787" s="294" t="s">
        <v>331</v>
      </c>
      <c r="B787" s="294"/>
      <c r="C787" s="294"/>
      <c r="D787" s="294"/>
      <c r="E787" s="294"/>
      <c r="F787" s="294"/>
      <c r="G787" s="294"/>
      <c r="H787" s="294"/>
    </row>
    <row r="788" spans="1:8">
      <c r="A788" s="294" t="s">
        <v>74</v>
      </c>
      <c r="B788" s="294"/>
      <c r="C788" s="294"/>
      <c r="D788" s="294"/>
      <c r="E788" s="294"/>
      <c r="F788" s="294"/>
      <c r="G788" s="294"/>
      <c r="H788" s="294"/>
    </row>
    <row r="789" spans="1:8">
      <c r="A789" s="294" t="s">
        <v>79</v>
      </c>
      <c r="B789" s="294"/>
      <c r="C789" s="294"/>
      <c r="D789" s="294"/>
      <c r="E789" s="294"/>
      <c r="F789" s="294"/>
      <c r="G789" s="294"/>
      <c r="H789" s="294"/>
    </row>
    <row r="790" spans="1:8">
      <c r="A790" s="288" t="s">
        <v>80</v>
      </c>
      <c r="B790" s="288"/>
      <c r="C790" s="288"/>
      <c r="D790" s="288"/>
      <c r="E790" s="288"/>
      <c r="F790" s="288"/>
      <c r="G790" s="288"/>
      <c r="H790" s="288"/>
    </row>
    <row r="791" spans="1:8">
      <c r="A791" s="281" t="s">
        <v>48</v>
      </c>
      <c r="B791" s="281"/>
      <c r="C791" s="289" t="s">
        <v>1</v>
      </c>
      <c r="D791" s="289"/>
      <c r="E791" s="289"/>
      <c r="F791" s="290" t="s">
        <v>51</v>
      </c>
      <c r="G791" s="291"/>
      <c r="H791" s="292"/>
    </row>
    <row r="792" spans="1:8" ht="25.5">
      <c r="A792" s="281"/>
      <c r="B792" s="281"/>
      <c r="C792" s="39" t="s">
        <v>49</v>
      </c>
      <c r="D792" s="39" t="s">
        <v>50</v>
      </c>
      <c r="E792" s="39" t="s">
        <v>8</v>
      </c>
      <c r="F792" s="40" t="s">
        <v>42</v>
      </c>
      <c r="G792" s="39" t="s">
        <v>52</v>
      </c>
      <c r="H792" s="39" t="s">
        <v>53</v>
      </c>
    </row>
    <row r="793" spans="1:8">
      <c r="A793" s="281" t="s">
        <v>9</v>
      </c>
      <c r="B793" s="281"/>
      <c r="C793" s="39" t="s">
        <v>10</v>
      </c>
      <c r="D793" s="39" t="s">
        <v>11</v>
      </c>
      <c r="E793" s="39">
        <v>1</v>
      </c>
      <c r="F793" s="18">
        <v>2</v>
      </c>
      <c r="G793" s="18">
        <v>3</v>
      </c>
      <c r="H793" s="17">
        <v>4</v>
      </c>
    </row>
    <row r="794" spans="1:8">
      <c r="A794" s="41">
        <v>1</v>
      </c>
      <c r="B794" s="96" t="s">
        <v>325</v>
      </c>
      <c r="C794" s="71">
        <v>41913</v>
      </c>
      <c r="D794" s="32" t="s">
        <v>315</v>
      </c>
      <c r="E794" s="5">
        <f>'SO-TS'!H48</f>
        <v>50000000</v>
      </c>
      <c r="F794" s="73" t="s">
        <v>274</v>
      </c>
      <c r="G794" s="139">
        <f>'SO-TS'!J48</f>
        <v>4166667</v>
      </c>
      <c r="H794" s="139">
        <f>G795</f>
        <v>0</v>
      </c>
    </row>
    <row r="795" spans="1:8">
      <c r="A795" s="41"/>
      <c r="B795" s="96"/>
      <c r="C795" s="71"/>
      <c r="D795" s="78"/>
      <c r="E795" s="72"/>
      <c r="F795" s="73"/>
      <c r="G795" s="139"/>
      <c r="H795" s="42">
        <f>H794+G795</f>
        <v>0</v>
      </c>
    </row>
    <row r="796" spans="1:8">
      <c r="A796" s="41"/>
      <c r="B796" s="41"/>
      <c r="C796" s="62"/>
      <c r="D796" s="62"/>
      <c r="E796" s="43"/>
      <c r="F796" s="67"/>
      <c r="G796" s="42"/>
      <c r="H796" s="42"/>
    </row>
    <row r="797" spans="1:8">
      <c r="A797" s="41"/>
      <c r="B797" s="41"/>
      <c r="C797" s="62"/>
      <c r="D797" s="62"/>
      <c r="E797" s="43"/>
      <c r="F797" s="73"/>
      <c r="G797" s="42"/>
      <c r="H797" s="42"/>
    </row>
    <row r="798" spans="1:8">
      <c r="A798" s="41"/>
      <c r="B798" s="41"/>
      <c r="C798" s="62"/>
      <c r="D798" s="62"/>
      <c r="E798" s="43"/>
      <c r="F798" s="67"/>
      <c r="G798" s="42"/>
      <c r="H798" s="42"/>
    </row>
    <row r="799" spans="1:8">
      <c r="A799" s="41"/>
      <c r="B799" s="41"/>
      <c r="C799" s="62"/>
      <c r="D799" s="62"/>
      <c r="E799" s="43"/>
      <c r="F799" s="73"/>
      <c r="G799" s="42"/>
      <c r="H799" s="42"/>
    </row>
    <row r="800" spans="1:8">
      <c r="A800" s="41"/>
      <c r="B800" s="41"/>
      <c r="C800" s="62"/>
      <c r="D800" s="62"/>
      <c r="E800" s="43"/>
      <c r="F800" s="67"/>
      <c r="G800" s="42"/>
      <c r="H800" s="42"/>
    </row>
    <row r="801" spans="1:8">
      <c r="A801" s="68"/>
      <c r="B801" s="68"/>
      <c r="C801" s="69"/>
      <c r="D801" s="69"/>
      <c r="E801" s="70"/>
      <c r="F801" s="73"/>
      <c r="G801" s="133"/>
      <c r="H801" s="42"/>
    </row>
    <row r="802" spans="1:8">
      <c r="A802" s="41"/>
      <c r="B802" s="41"/>
      <c r="C802" s="62"/>
      <c r="D802" s="62"/>
      <c r="E802" s="43"/>
      <c r="F802" s="67"/>
      <c r="G802" s="42"/>
      <c r="H802" s="42"/>
    </row>
    <row r="803" spans="1:8">
      <c r="A803" s="41"/>
      <c r="B803" s="41"/>
      <c r="C803" s="62"/>
      <c r="D803" s="62"/>
      <c r="E803" s="43"/>
      <c r="F803" s="43"/>
      <c r="G803" s="42"/>
      <c r="H803" s="42"/>
    </row>
    <row r="804" spans="1:8">
      <c r="A804" s="19"/>
      <c r="B804" s="19" t="s">
        <v>13</v>
      </c>
      <c r="C804" s="46"/>
      <c r="D804" s="46"/>
      <c r="E804" s="46">
        <f>SUM(E794:E803)</f>
        <v>50000000</v>
      </c>
      <c r="F804" s="46"/>
      <c r="G804" s="39">
        <f>SUM(G794:G803)</f>
        <v>4166667</v>
      </c>
      <c r="H804" s="39"/>
    </row>
    <row r="805" spans="1:8">
      <c r="A805" s="50"/>
      <c r="B805" s="50"/>
      <c r="C805" s="64"/>
      <c r="D805" s="64"/>
      <c r="E805" s="64"/>
      <c r="F805" s="64"/>
      <c r="G805" s="64"/>
      <c r="H805" s="65"/>
    </row>
    <row r="806" spans="1:8">
      <c r="A806" s="50"/>
      <c r="B806" s="50"/>
      <c r="C806" s="64"/>
      <c r="D806" s="64"/>
      <c r="E806" s="64"/>
      <c r="F806" s="64"/>
      <c r="G806" s="22"/>
      <c r="H806" s="65"/>
    </row>
    <row r="807" spans="1:8">
      <c r="A807" s="293" t="s">
        <v>54</v>
      </c>
      <c r="B807" s="293"/>
      <c r="C807" s="293"/>
      <c r="D807" s="293"/>
      <c r="E807" s="293"/>
      <c r="F807" s="293"/>
      <c r="G807" s="293"/>
      <c r="H807" s="293"/>
    </row>
    <row r="808" spans="1:8" ht="25.5">
      <c r="A808" s="19" t="s">
        <v>0</v>
      </c>
      <c r="B808" s="281" t="s">
        <v>55</v>
      </c>
      <c r="C808" s="281"/>
      <c r="D808" s="46" t="s">
        <v>56</v>
      </c>
      <c r="E808" s="46" t="s">
        <v>57</v>
      </c>
      <c r="F808" s="46" t="s">
        <v>58</v>
      </c>
      <c r="G808" s="64"/>
      <c r="H808" s="65"/>
    </row>
    <row r="809" spans="1:8">
      <c r="A809" s="19" t="s">
        <v>9</v>
      </c>
      <c r="B809" s="19" t="s">
        <v>10</v>
      </c>
      <c r="C809" s="46"/>
      <c r="D809" s="46" t="s">
        <v>11</v>
      </c>
      <c r="E809" s="46">
        <v>1</v>
      </c>
      <c r="F809" s="46">
        <v>2</v>
      </c>
      <c r="G809" s="64"/>
      <c r="H809" s="65"/>
    </row>
    <row r="810" spans="1:8">
      <c r="A810" s="19"/>
      <c r="B810" s="19"/>
      <c r="C810" s="46"/>
      <c r="D810" s="46"/>
      <c r="E810" s="46"/>
      <c r="F810" s="46"/>
      <c r="G810" s="64"/>
      <c r="H810" s="65"/>
    </row>
    <row r="811" spans="1:8">
      <c r="A811" s="19"/>
      <c r="B811" s="19"/>
      <c r="C811" s="46"/>
      <c r="D811" s="46"/>
      <c r="E811" s="46"/>
      <c r="F811" s="46"/>
      <c r="G811" s="64"/>
      <c r="H811" s="65"/>
    </row>
    <row r="812" spans="1:8">
      <c r="A812" s="19"/>
      <c r="B812" s="19"/>
      <c r="C812" s="46"/>
      <c r="D812" s="46"/>
      <c r="E812" s="46"/>
      <c r="F812" s="46"/>
      <c r="G812" s="64"/>
      <c r="H812" s="65"/>
    </row>
    <row r="813" spans="1:8">
      <c r="A813" s="19"/>
      <c r="B813" s="19"/>
      <c r="C813" s="46"/>
      <c r="D813" s="46"/>
      <c r="E813" s="46"/>
      <c r="F813" s="46"/>
      <c r="G813" s="64"/>
      <c r="H813" s="65"/>
    </row>
    <row r="814" spans="1:8">
      <c r="A814" s="19"/>
      <c r="B814" s="19"/>
      <c r="C814" s="46"/>
      <c r="D814" s="46"/>
      <c r="E814" s="46"/>
      <c r="F814" s="46"/>
      <c r="G814" s="64"/>
      <c r="H814" s="65"/>
    </row>
    <row r="815" spans="1:8">
      <c r="A815" s="19"/>
      <c r="B815" s="19"/>
      <c r="C815" s="46"/>
      <c r="D815" s="46"/>
      <c r="E815" s="46"/>
      <c r="F815" s="46"/>
      <c r="G815" s="64"/>
      <c r="H815" s="65"/>
    </row>
    <row r="816" spans="1:8">
      <c r="A816" s="19"/>
      <c r="B816" s="19"/>
      <c r="C816" s="46"/>
      <c r="D816" s="46"/>
      <c r="E816" s="46"/>
      <c r="F816" s="46"/>
      <c r="G816" s="64"/>
      <c r="H816" s="65"/>
    </row>
    <row r="817" spans="1:8">
      <c r="A817" s="50"/>
      <c r="B817" s="50"/>
      <c r="C817" s="64"/>
      <c r="D817" s="64"/>
      <c r="E817" s="64"/>
      <c r="F817" s="64"/>
      <c r="G817" s="64"/>
      <c r="H817" s="65"/>
    </row>
    <row r="818" spans="1:8">
      <c r="A818" s="285" t="s">
        <v>78</v>
      </c>
      <c r="B818" s="285"/>
      <c r="C818" s="285"/>
      <c r="D818" s="285"/>
      <c r="E818" s="285"/>
      <c r="F818" s="285"/>
      <c r="G818" s="285"/>
      <c r="H818" s="285"/>
    </row>
    <row r="819" spans="1:8">
      <c r="A819" s="285" t="s">
        <v>76</v>
      </c>
      <c r="B819" s="285"/>
      <c r="C819" s="285"/>
      <c r="D819" s="285"/>
      <c r="E819" s="285"/>
      <c r="F819" s="285"/>
      <c r="G819" s="285"/>
      <c r="H819" s="285"/>
    </row>
    <row r="820" spans="1:8">
      <c r="A820" s="49"/>
      <c r="B820" s="49"/>
      <c r="C820" s="51"/>
      <c r="D820" s="51"/>
      <c r="E820" s="286" t="s">
        <v>346</v>
      </c>
      <c r="F820" s="286"/>
      <c r="G820" s="286"/>
      <c r="H820" s="286"/>
    </row>
    <row r="821" spans="1:8">
      <c r="A821" s="287" t="s">
        <v>59</v>
      </c>
      <c r="B821" s="287"/>
      <c r="C821" s="287" t="s">
        <v>16</v>
      </c>
      <c r="D821" s="287"/>
      <c r="E821" s="284" t="s">
        <v>28</v>
      </c>
      <c r="F821" s="284"/>
      <c r="G821" s="284"/>
      <c r="H821" s="284"/>
    </row>
    <row r="822" spans="1:8">
      <c r="H822" s="7"/>
    </row>
    <row r="823" spans="1:8">
      <c r="H823" s="7"/>
    </row>
    <row r="824" spans="1:8">
      <c r="H824" s="7"/>
    </row>
    <row r="825" spans="1:8">
      <c r="H825" s="7"/>
    </row>
    <row r="827" spans="1:8">
      <c r="A827" s="1" t="s">
        <v>61</v>
      </c>
      <c r="B827" s="1"/>
      <c r="C827" s="1"/>
      <c r="D827" s="1"/>
      <c r="E827" s="284" t="s">
        <v>94</v>
      </c>
      <c r="F827" s="284"/>
      <c r="G827" s="284"/>
      <c r="H827" s="284"/>
    </row>
    <row r="828" spans="1:8">
      <c r="A828" s="1" t="s">
        <v>108</v>
      </c>
      <c r="B828" s="1"/>
      <c r="C828" s="1"/>
      <c r="D828" s="1"/>
      <c r="E828" s="271" t="s">
        <v>92</v>
      </c>
      <c r="F828" s="271"/>
      <c r="G828" s="271"/>
      <c r="H828" s="271"/>
    </row>
    <row r="829" spans="1:8">
      <c r="E829" s="271" t="s">
        <v>93</v>
      </c>
      <c r="F829" s="271"/>
      <c r="G829" s="271"/>
      <c r="H829" s="271"/>
    </row>
    <row r="830" spans="1:8">
      <c r="H830" s="7"/>
    </row>
    <row r="831" spans="1:8" ht="16.5">
      <c r="A831" s="283" t="s">
        <v>47</v>
      </c>
      <c r="B831" s="283"/>
      <c r="C831" s="283"/>
      <c r="D831" s="283"/>
      <c r="E831" s="283"/>
      <c r="F831" s="283"/>
      <c r="G831" s="283"/>
      <c r="H831" s="283"/>
    </row>
    <row r="832" spans="1:8" ht="16.5">
      <c r="A832" s="283" t="s">
        <v>337</v>
      </c>
      <c r="B832" s="283"/>
      <c r="C832" s="283"/>
      <c r="D832" s="283"/>
      <c r="E832" s="283"/>
      <c r="F832" s="283"/>
      <c r="G832" s="283"/>
      <c r="H832" s="283"/>
    </row>
    <row r="833" spans="1:8" ht="16.5">
      <c r="A833" s="295" t="s">
        <v>338</v>
      </c>
      <c r="B833" s="295"/>
      <c r="C833" s="295"/>
      <c r="D833" s="295"/>
      <c r="E833" s="295"/>
      <c r="F833" s="295"/>
      <c r="G833" s="295"/>
      <c r="H833" s="295"/>
    </row>
    <row r="834" spans="1:8" ht="16.5">
      <c r="A834" s="54"/>
      <c r="B834" s="54"/>
      <c r="C834" s="54"/>
      <c r="D834" s="54"/>
      <c r="E834" s="54"/>
      <c r="F834" s="54"/>
      <c r="G834" s="54"/>
      <c r="H834" s="54"/>
    </row>
    <row r="835" spans="1:8">
      <c r="A835" s="294" t="s">
        <v>344</v>
      </c>
      <c r="B835" s="294"/>
      <c r="C835" s="294"/>
      <c r="D835" s="294"/>
      <c r="E835" s="294"/>
      <c r="F835" s="294"/>
      <c r="G835" s="294"/>
      <c r="H835" s="294"/>
    </row>
    <row r="836" spans="1:8">
      <c r="A836" s="294" t="str">
        <f>"Tên, ký mã hiệu, quy cách TSCĐ: "&amp;D845&amp;"            Số hiệu TSCĐ: "&amp;B845</f>
        <v>Tên, ký mã hiệu, quy cách TSCĐ: Máy lạn mực            Số hiệu TSCĐ: 15/2014</v>
      </c>
      <c r="B836" s="294"/>
      <c r="C836" s="294"/>
      <c r="D836" s="294"/>
      <c r="E836" s="294"/>
      <c r="F836" s="294"/>
      <c r="G836" s="294"/>
      <c r="H836" s="294"/>
    </row>
    <row r="837" spans="1:8">
      <c r="A837" s="294" t="s">
        <v>332</v>
      </c>
      <c r="B837" s="294"/>
      <c r="C837" s="294"/>
      <c r="D837" s="294"/>
      <c r="E837" s="294"/>
      <c r="F837" s="294"/>
      <c r="G837" s="294"/>
      <c r="H837" s="294"/>
    </row>
    <row r="838" spans="1:8">
      <c r="A838" s="294" t="s">
        <v>331</v>
      </c>
      <c r="B838" s="294"/>
      <c r="C838" s="294"/>
      <c r="D838" s="294"/>
      <c r="E838" s="294"/>
      <c r="F838" s="294"/>
      <c r="G838" s="294"/>
      <c r="H838" s="294"/>
    </row>
    <row r="839" spans="1:8">
      <c r="A839" s="294" t="s">
        <v>74</v>
      </c>
      <c r="B839" s="294"/>
      <c r="C839" s="294"/>
      <c r="D839" s="294"/>
      <c r="E839" s="294"/>
      <c r="F839" s="294"/>
      <c r="G839" s="294"/>
      <c r="H839" s="294"/>
    </row>
    <row r="840" spans="1:8">
      <c r="A840" s="294" t="s">
        <v>79</v>
      </c>
      <c r="B840" s="294"/>
      <c r="C840" s="294"/>
      <c r="D840" s="294"/>
      <c r="E840" s="294"/>
      <c r="F840" s="294"/>
      <c r="G840" s="294"/>
      <c r="H840" s="294"/>
    </row>
    <row r="841" spans="1:8">
      <c r="A841" s="288" t="s">
        <v>80</v>
      </c>
      <c r="B841" s="288"/>
      <c r="C841" s="288"/>
      <c r="D841" s="288"/>
      <c r="E841" s="288"/>
      <c r="F841" s="288"/>
      <c r="G841" s="288"/>
      <c r="H841" s="288"/>
    </row>
    <row r="842" spans="1:8">
      <c r="A842" s="281" t="s">
        <v>48</v>
      </c>
      <c r="B842" s="281"/>
      <c r="C842" s="289" t="s">
        <v>1</v>
      </c>
      <c r="D842" s="289"/>
      <c r="E842" s="289"/>
      <c r="F842" s="290" t="s">
        <v>51</v>
      </c>
      <c r="G842" s="291"/>
      <c r="H842" s="292"/>
    </row>
    <row r="843" spans="1:8" ht="25.5">
      <c r="A843" s="281"/>
      <c r="B843" s="281"/>
      <c r="C843" s="39" t="s">
        <v>49</v>
      </c>
      <c r="D843" s="39" t="s">
        <v>50</v>
      </c>
      <c r="E843" s="39" t="s">
        <v>8</v>
      </c>
      <c r="F843" s="40" t="s">
        <v>42</v>
      </c>
      <c r="G843" s="39" t="s">
        <v>52</v>
      </c>
      <c r="H843" s="39" t="s">
        <v>53</v>
      </c>
    </row>
    <row r="844" spans="1:8">
      <c r="A844" s="281" t="s">
        <v>9</v>
      </c>
      <c r="B844" s="281"/>
      <c r="C844" s="39" t="s">
        <v>10</v>
      </c>
      <c r="D844" s="39" t="s">
        <v>11</v>
      </c>
      <c r="E844" s="39">
        <v>1</v>
      </c>
      <c r="F844" s="18">
        <v>2</v>
      </c>
      <c r="G844" s="18">
        <v>3</v>
      </c>
      <c r="H844" s="17">
        <v>4</v>
      </c>
    </row>
    <row r="845" spans="1:8">
      <c r="A845" s="41">
        <v>1</v>
      </c>
      <c r="B845" s="96" t="s">
        <v>326</v>
      </c>
      <c r="C845" s="71">
        <v>41913</v>
      </c>
      <c r="D845" s="32" t="str">
        <f>'SO-TS'!D49</f>
        <v>Máy lạn mực</v>
      </c>
      <c r="E845" s="5">
        <f>'SO-TS'!H49</f>
        <v>100000000</v>
      </c>
      <c r="F845" s="73" t="s">
        <v>274</v>
      </c>
      <c r="G845" s="139">
        <f>'SO-TS'!J49</f>
        <v>5000001</v>
      </c>
      <c r="H845" s="139">
        <f>G846</f>
        <v>0</v>
      </c>
    </row>
    <row r="846" spans="1:8">
      <c r="A846" s="41"/>
      <c r="B846" s="96"/>
      <c r="C846" s="71"/>
      <c r="D846" s="78"/>
      <c r="E846" s="72"/>
      <c r="F846" s="73"/>
      <c r="G846" s="139"/>
      <c r="H846" s="42">
        <f>H845+G846</f>
        <v>0</v>
      </c>
    </row>
    <row r="847" spans="1:8">
      <c r="A847" s="41"/>
      <c r="B847" s="41"/>
      <c r="C847" s="62"/>
      <c r="D847" s="62"/>
      <c r="E847" s="43"/>
      <c r="F847" s="67"/>
      <c r="G847" s="42"/>
      <c r="H847" s="42"/>
    </row>
    <row r="848" spans="1:8">
      <c r="A848" s="41"/>
      <c r="B848" s="41"/>
      <c r="C848" s="62"/>
      <c r="D848" s="62"/>
      <c r="E848" s="43"/>
      <c r="F848" s="73"/>
      <c r="G848" s="42"/>
      <c r="H848" s="42"/>
    </row>
    <row r="849" spans="1:8">
      <c r="A849" s="41"/>
      <c r="B849" s="41"/>
      <c r="C849" s="62"/>
      <c r="D849" s="62"/>
      <c r="E849" s="43"/>
      <c r="F849" s="67"/>
      <c r="G849" s="42"/>
      <c r="H849" s="42"/>
    </row>
    <row r="850" spans="1:8">
      <c r="A850" s="41"/>
      <c r="B850" s="41"/>
      <c r="C850" s="62"/>
      <c r="D850" s="62"/>
      <c r="E850" s="43"/>
      <c r="F850" s="73"/>
      <c r="G850" s="42"/>
      <c r="H850" s="42"/>
    </row>
    <row r="851" spans="1:8">
      <c r="A851" s="41"/>
      <c r="B851" s="41"/>
      <c r="C851" s="62"/>
      <c r="D851" s="62"/>
      <c r="E851" s="43"/>
      <c r="F851" s="67"/>
      <c r="G851" s="42"/>
      <c r="H851" s="42"/>
    </row>
    <row r="852" spans="1:8">
      <c r="A852" s="68"/>
      <c r="B852" s="68"/>
      <c r="C852" s="69"/>
      <c r="D852" s="69"/>
      <c r="E852" s="70"/>
      <c r="F852" s="73"/>
      <c r="G852" s="133"/>
      <c r="H852" s="42"/>
    </row>
    <row r="853" spans="1:8">
      <c r="A853" s="41"/>
      <c r="B853" s="41"/>
      <c r="C853" s="62"/>
      <c r="D853" s="62"/>
      <c r="E853" s="43"/>
      <c r="F853" s="67"/>
      <c r="G853" s="42"/>
      <c r="H853" s="42"/>
    </row>
    <row r="854" spans="1:8">
      <c r="A854" s="41"/>
      <c r="B854" s="41"/>
      <c r="C854" s="62"/>
      <c r="D854" s="62"/>
      <c r="E854" s="43"/>
      <c r="F854" s="43"/>
      <c r="G854" s="42"/>
      <c r="H854" s="42"/>
    </row>
    <row r="855" spans="1:8">
      <c r="A855" s="19"/>
      <c r="B855" s="19" t="s">
        <v>13</v>
      </c>
      <c r="C855" s="46"/>
      <c r="D855" s="46"/>
      <c r="E855" s="46">
        <f>SUM(E845:E854)</f>
        <v>100000000</v>
      </c>
      <c r="F855" s="46"/>
      <c r="G855" s="39">
        <f>SUM(G845:G854)</f>
        <v>5000001</v>
      </c>
      <c r="H855" s="39"/>
    </row>
    <row r="856" spans="1:8">
      <c r="A856" s="50"/>
      <c r="B856" s="50"/>
      <c r="C856" s="64"/>
      <c r="D856" s="64"/>
      <c r="E856" s="64"/>
      <c r="F856" s="64"/>
      <c r="G856" s="64"/>
      <c r="H856" s="65"/>
    </row>
    <row r="857" spans="1:8">
      <c r="A857" s="50"/>
      <c r="B857" s="50"/>
      <c r="C857" s="64"/>
      <c r="D857" s="64"/>
      <c r="E857" s="64"/>
      <c r="F857" s="64"/>
      <c r="G857" s="22"/>
      <c r="H857" s="65"/>
    </row>
    <row r="858" spans="1:8">
      <c r="A858" s="293" t="s">
        <v>54</v>
      </c>
      <c r="B858" s="293"/>
      <c r="C858" s="293"/>
      <c r="D858" s="293"/>
      <c r="E858" s="293"/>
      <c r="F858" s="293"/>
      <c r="G858" s="293"/>
      <c r="H858" s="293"/>
    </row>
    <row r="859" spans="1:8" ht="25.5">
      <c r="A859" s="19" t="s">
        <v>0</v>
      </c>
      <c r="B859" s="281" t="s">
        <v>55</v>
      </c>
      <c r="C859" s="281"/>
      <c r="D859" s="46" t="s">
        <v>56</v>
      </c>
      <c r="E859" s="46" t="s">
        <v>57</v>
      </c>
      <c r="F859" s="46" t="s">
        <v>58</v>
      </c>
      <c r="G859" s="64"/>
      <c r="H859" s="65"/>
    </row>
    <row r="860" spans="1:8">
      <c r="A860" s="19" t="s">
        <v>9</v>
      </c>
      <c r="B860" s="19" t="s">
        <v>10</v>
      </c>
      <c r="C860" s="46"/>
      <c r="D860" s="46" t="s">
        <v>11</v>
      </c>
      <c r="E860" s="46">
        <v>1</v>
      </c>
      <c r="F860" s="46">
        <v>2</v>
      </c>
      <c r="G860" s="64"/>
      <c r="H860" s="65"/>
    </row>
    <row r="861" spans="1:8">
      <c r="A861" s="19"/>
      <c r="B861" s="19"/>
      <c r="C861" s="46"/>
      <c r="D861" s="46"/>
      <c r="E861" s="46"/>
      <c r="F861" s="46"/>
      <c r="G861" s="64"/>
      <c r="H861" s="65"/>
    </row>
    <row r="862" spans="1:8">
      <c r="A862" s="19"/>
      <c r="B862" s="19"/>
      <c r="C862" s="46"/>
      <c r="D862" s="46"/>
      <c r="E862" s="46"/>
      <c r="F862" s="46"/>
      <c r="G862" s="64"/>
      <c r="H862" s="65"/>
    </row>
    <row r="863" spans="1:8">
      <c r="A863" s="19"/>
      <c r="B863" s="19"/>
      <c r="C863" s="46"/>
      <c r="D863" s="46"/>
      <c r="E863" s="46"/>
      <c r="F863" s="46"/>
      <c r="G863" s="64"/>
      <c r="H863" s="65"/>
    </row>
    <row r="864" spans="1:8">
      <c r="A864" s="19"/>
      <c r="B864" s="19"/>
      <c r="C864" s="46"/>
      <c r="D864" s="46"/>
      <c r="E864" s="46"/>
      <c r="F864" s="46"/>
      <c r="G864" s="64"/>
      <c r="H864" s="65"/>
    </row>
    <row r="865" spans="1:8">
      <c r="A865" s="19"/>
      <c r="B865" s="19"/>
      <c r="C865" s="46"/>
      <c r="D865" s="46"/>
      <c r="E865" s="46"/>
      <c r="F865" s="46"/>
      <c r="G865" s="64"/>
      <c r="H865" s="65"/>
    </row>
    <row r="866" spans="1:8">
      <c r="A866" s="19"/>
      <c r="B866" s="19"/>
      <c r="C866" s="46"/>
      <c r="D866" s="46"/>
      <c r="E866" s="46"/>
      <c r="F866" s="46"/>
      <c r="G866" s="64"/>
      <c r="H866" s="65"/>
    </row>
    <row r="867" spans="1:8">
      <c r="A867" s="19"/>
      <c r="B867" s="19"/>
      <c r="C867" s="46"/>
      <c r="D867" s="46"/>
      <c r="E867" s="46"/>
      <c r="F867" s="46"/>
      <c r="G867" s="64"/>
      <c r="H867" s="65"/>
    </row>
    <row r="868" spans="1:8">
      <c r="A868" s="50"/>
      <c r="B868" s="50"/>
      <c r="C868" s="64"/>
      <c r="D868" s="64"/>
      <c r="E868" s="64"/>
      <c r="F868" s="64"/>
      <c r="G868" s="64"/>
      <c r="H868" s="65"/>
    </row>
    <row r="869" spans="1:8">
      <c r="A869" s="285" t="s">
        <v>78</v>
      </c>
      <c r="B869" s="285"/>
      <c r="C869" s="285"/>
      <c r="D869" s="285"/>
      <c r="E869" s="285"/>
      <c r="F869" s="285"/>
      <c r="G869" s="285"/>
      <c r="H869" s="285"/>
    </row>
    <row r="870" spans="1:8">
      <c r="A870" s="285" t="s">
        <v>76</v>
      </c>
      <c r="B870" s="285"/>
      <c r="C870" s="285"/>
      <c r="D870" s="285"/>
      <c r="E870" s="285"/>
      <c r="F870" s="285"/>
      <c r="G870" s="285"/>
      <c r="H870" s="285"/>
    </row>
    <row r="871" spans="1:8">
      <c r="A871" s="49"/>
      <c r="B871" s="49"/>
      <c r="C871" s="51"/>
      <c r="D871" s="51"/>
      <c r="E871" s="286" t="s">
        <v>346</v>
      </c>
      <c r="F871" s="286"/>
      <c r="G871" s="286"/>
      <c r="H871" s="286"/>
    </row>
    <row r="872" spans="1:8">
      <c r="A872" s="287" t="s">
        <v>59</v>
      </c>
      <c r="B872" s="287"/>
      <c r="C872" s="287" t="s">
        <v>16</v>
      </c>
      <c r="D872" s="287"/>
      <c r="E872" s="284" t="s">
        <v>28</v>
      </c>
      <c r="F872" s="284"/>
      <c r="G872" s="284"/>
      <c r="H872" s="284"/>
    </row>
    <row r="873" spans="1:8">
      <c r="H873" s="7"/>
    </row>
    <row r="874" spans="1:8">
      <c r="H874" s="7"/>
    </row>
    <row r="875" spans="1:8">
      <c r="H875" s="7"/>
    </row>
    <row r="876" spans="1:8">
      <c r="H876" s="7"/>
    </row>
    <row r="879" spans="1:8">
      <c r="A879" s="1" t="s">
        <v>61</v>
      </c>
      <c r="B879" s="1"/>
      <c r="C879" s="1"/>
      <c r="D879" s="1"/>
      <c r="E879" s="284" t="s">
        <v>94</v>
      </c>
      <c r="F879" s="284"/>
      <c r="G879" s="284"/>
      <c r="H879" s="284"/>
    </row>
    <row r="880" spans="1:8">
      <c r="A880" s="1" t="s">
        <v>108</v>
      </c>
      <c r="B880" s="1"/>
      <c r="C880" s="1"/>
      <c r="D880" s="1"/>
      <c r="E880" s="271" t="s">
        <v>92</v>
      </c>
      <c r="F880" s="271"/>
      <c r="G880" s="271"/>
      <c r="H880" s="271"/>
    </row>
    <row r="881" spans="1:8">
      <c r="E881" s="271" t="s">
        <v>93</v>
      </c>
      <c r="F881" s="271"/>
      <c r="G881" s="271"/>
      <c r="H881" s="271"/>
    </row>
    <row r="882" spans="1:8">
      <c r="H882" s="7"/>
    </row>
    <row r="883" spans="1:8" ht="16.5">
      <c r="A883" s="283" t="s">
        <v>47</v>
      </c>
      <c r="B883" s="283"/>
      <c r="C883" s="283"/>
      <c r="D883" s="283"/>
      <c r="E883" s="283"/>
      <c r="F883" s="283"/>
      <c r="G883" s="283"/>
      <c r="H883" s="283"/>
    </row>
    <row r="884" spans="1:8" ht="16.5">
      <c r="A884" s="283" t="s">
        <v>340</v>
      </c>
      <c r="B884" s="283"/>
      <c r="C884" s="283"/>
      <c r="D884" s="283"/>
      <c r="E884" s="283"/>
      <c r="F884" s="283"/>
      <c r="G884" s="283"/>
      <c r="H884" s="283"/>
    </row>
    <row r="885" spans="1:8" ht="16.5">
      <c r="A885" s="295" t="s">
        <v>338</v>
      </c>
      <c r="B885" s="295"/>
      <c r="C885" s="295"/>
      <c r="D885" s="295"/>
      <c r="E885" s="295"/>
      <c r="F885" s="295"/>
      <c r="G885" s="295"/>
      <c r="H885" s="295"/>
    </row>
    <row r="886" spans="1:8" ht="16.5">
      <c r="A886" s="54"/>
      <c r="B886" s="54"/>
      <c r="C886" s="54"/>
      <c r="D886" s="54"/>
      <c r="E886" s="54"/>
      <c r="F886" s="54"/>
      <c r="G886" s="54"/>
      <c r="H886" s="54"/>
    </row>
    <row r="887" spans="1:8">
      <c r="A887" s="294" t="s">
        <v>344</v>
      </c>
      <c r="B887" s="294"/>
      <c r="C887" s="294"/>
      <c r="D887" s="294"/>
      <c r="E887" s="294"/>
      <c r="F887" s="294"/>
      <c r="G887" s="294"/>
      <c r="H887" s="294"/>
    </row>
    <row r="888" spans="1:8">
      <c r="A888" s="294" t="str">
        <f>"Tên, ký mã hiệu, quy cách TSCĐ: "&amp;D897&amp;"            Số hiệu TSCĐ: "&amp;B897</f>
        <v>Tên, ký mã hiệu, quy cách TSCĐ: Máy cuốn mực            Số hiệu TSCĐ: 16/2014</v>
      </c>
      <c r="B888" s="294"/>
      <c r="C888" s="294"/>
      <c r="D888" s="294"/>
      <c r="E888" s="294"/>
      <c r="F888" s="294"/>
      <c r="G888" s="294"/>
      <c r="H888" s="294"/>
    </row>
    <row r="889" spans="1:8">
      <c r="A889" s="294" t="s">
        <v>332</v>
      </c>
      <c r="B889" s="294"/>
      <c r="C889" s="294"/>
      <c r="D889" s="294"/>
      <c r="E889" s="294"/>
      <c r="F889" s="294"/>
      <c r="G889" s="294"/>
      <c r="H889" s="294"/>
    </row>
    <row r="890" spans="1:8">
      <c r="A890" s="294" t="s">
        <v>331</v>
      </c>
      <c r="B890" s="294"/>
      <c r="C890" s="294"/>
      <c r="D890" s="294"/>
      <c r="E890" s="294"/>
      <c r="F890" s="294"/>
      <c r="G890" s="294"/>
      <c r="H890" s="294"/>
    </row>
    <row r="891" spans="1:8">
      <c r="A891" s="294" t="s">
        <v>74</v>
      </c>
      <c r="B891" s="294"/>
      <c r="C891" s="294"/>
      <c r="D891" s="294"/>
      <c r="E891" s="294"/>
      <c r="F891" s="294"/>
      <c r="G891" s="294"/>
      <c r="H891" s="294"/>
    </row>
    <row r="892" spans="1:8">
      <c r="A892" s="294" t="s">
        <v>79</v>
      </c>
      <c r="B892" s="294"/>
      <c r="C892" s="294"/>
      <c r="D892" s="294"/>
      <c r="E892" s="294"/>
      <c r="F892" s="294"/>
      <c r="G892" s="294"/>
      <c r="H892" s="294"/>
    </row>
    <row r="893" spans="1:8">
      <c r="A893" s="288" t="s">
        <v>80</v>
      </c>
      <c r="B893" s="288"/>
      <c r="C893" s="288"/>
      <c r="D893" s="288"/>
      <c r="E893" s="288"/>
      <c r="F893" s="288"/>
      <c r="G893" s="288"/>
      <c r="H893" s="288"/>
    </row>
    <row r="894" spans="1:8">
      <c r="A894" s="281" t="s">
        <v>48</v>
      </c>
      <c r="B894" s="281"/>
      <c r="C894" s="289" t="s">
        <v>1</v>
      </c>
      <c r="D894" s="289"/>
      <c r="E894" s="289"/>
      <c r="F894" s="290" t="s">
        <v>51</v>
      </c>
      <c r="G894" s="291"/>
      <c r="H894" s="292"/>
    </row>
    <row r="895" spans="1:8" ht="25.5">
      <c r="A895" s="281"/>
      <c r="B895" s="281"/>
      <c r="C895" s="39" t="s">
        <v>49</v>
      </c>
      <c r="D895" s="39" t="s">
        <v>50</v>
      </c>
      <c r="E895" s="39" t="s">
        <v>8</v>
      </c>
      <c r="F895" s="40" t="s">
        <v>42</v>
      </c>
      <c r="G895" s="39" t="s">
        <v>52</v>
      </c>
      <c r="H895" s="39" t="s">
        <v>53</v>
      </c>
    </row>
    <row r="896" spans="1:8">
      <c r="A896" s="281" t="s">
        <v>9</v>
      </c>
      <c r="B896" s="281"/>
      <c r="C896" s="39" t="s">
        <v>10</v>
      </c>
      <c r="D896" s="39" t="s">
        <v>11</v>
      </c>
      <c r="E896" s="39">
        <v>1</v>
      </c>
      <c r="F896" s="18">
        <v>2</v>
      </c>
      <c r="G896" s="18">
        <v>3</v>
      </c>
      <c r="H896" s="17">
        <v>4</v>
      </c>
    </row>
    <row r="897" spans="1:8">
      <c r="A897" s="41">
        <v>1</v>
      </c>
      <c r="B897" s="96" t="s">
        <v>327</v>
      </c>
      <c r="C897" s="71">
        <v>41913</v>
      </c>
      <c r="D897" s="32" t="str">
        <f>'SO-TS'!D50</f>
        <v>Máy cuốn mực</v>
      </c>
      <c r="E897" s="5">
        <f>'SO-TS'!H50</f>
        <v>100000000</v>
      </c>
      <c r="F897" s="73" t="s">
        <v>274</v>
      </c>
      <c r="G897" s="139">
        <f>'SO-TS'!J50</f>
        <v>5000001</v>
      </c>
      <c r="H897" s="139">
        <f>G898</f>
        <v>0</v>
      </c>
    </row>
    <row r="898" spans="1:8">
      <c r="A898" s="41"/>
      <c r="B898" s="96"/>
      <c r="C898" s="71"/>
      <c r="D898" s="78"/>
      <c r="E898" s="72"/>
      <c r="F898" s="73"/>
      <c r="G898" s="139"/>
      <c r="H898" s="42">
        <f>H897+G898</f>
        <v>0</v>
      </c>
    </row>
    <row r="899" spans="1:8">
      <c r="A899" s="41"/>
      <c r="B899" s="41"/>
      <c r="C899" s="62"/>
      <c r="D899" s="62"/>
      <c r="E899" s="43"/>
      <c r="F899" s="67"/>
      <c r="G899" s="42"/>
      <c r="H899" s="42"/>
    </row>
    <row r="900" spans="1:8">
      <c r="A900" s="41"/>
      <c r="B900" s="41"/>
      <c r="C900" s="62"/>
      <c r="D900" s="62"/>
      <c r="E900" s="43"/>
      <c r="F900" s="73"/>
      <c r="G900" s="42"/>
      <c r="H900" s="42"/>
    </row>
    <row r="901" spans="1:8">
      <c r="A901" s="41"/>
      <c r="B901" s="41"/>
      <c r="C901" s="62"/>
      <c r="D901" s="62"/>
      <c r="E901" s="43"/>
      <c r="F901" s="67"/>
      <c r="G901" s="42"/>
      <c r="H901" s="42"/>
    </row>
    <row r="902" spans="1:8">
      <c r="A902" s="41"/>
      <c r="B902" s="41"/>
      <c r="C902" s="62"/>
      <c r="D902" s="62"/>
      <c r="E902" s="43"/>
      <c r="F902" s="73"/>
      <c r="G902" s="42"/>
      <c r="H902" s="42"/>
    </row>
    <row r="903" spans="1:8">
      <c r="A903" s="41"/>
      <c r="B903" s="41"/>
      <c r="C903" s="62"/>
      <c r="D903" s="62"/>
      <c r="E903" s="43"/>
      <c r="F903" s="67"/>
      <c r="G903" s="42"/>
      <c r="H903" s="42"/>
    </row>
    <row r="904" spans="1:8">
      <c r="A904" s="68"/>
      <c r="B904" s="68"/>
      <c r="C904" s="69"/>
      <c r="D904" s="69"/>
      <c r="E904" s="70"/>
      <c r="F904" s="73"/>
      <c r="G904" s="133"/>
      <c r="H904" s="42"/>
    </row>
    <row r="905" spans="1:8">
      <c r="A905" s="41"/>
      <c r="B905" s="41"/>
      <c r="C905" s="62"/>
      <c r="D905" s="62"/>
      <c r="E905" s="43"/>
      <c r="F905" s="67"/>
      <c r="G905" s="42"/>
      <c r="H905" s="42"/>
    </row>
    <row r="906" spans="1:8">
      <c r="A906" s="41"/>
      <c r="B906" s="41"/>
      <c r="C906" s="62"/>
      <c r="D906" s="62"/>
      <c r="E906" s="43"/>
      <c r="F906" s="43"/>
      <c r="G906" s="42"/>
      <c r="H906" s="42"/>
    </row>
    <row r="907" spans="1:8">
      <c r="A907" s="19"/>
      <c r="B907" s="19" t="s">
        <v>13</v>
      </c>
      <c r="C907" s="46"/>
      <c r="D907" s="46"/>
      <c r="E907" s="46">
        <f>SUM(E897:E906)</f>
        <v>100000000</v>
      </c>
      <c r="F907" s="46"/>
      <c r="G907" s="39">
        <f>SUM(G897:G906)</f>
        <v>5000001</v>
      </c>
      <c r="H907" s="39"/>
    </row>
    <row r="908" spans="1:8">
      <c r="A908" s="50"/>
      <c r="B908" s="50"/>
      <c r="C908" s="64"/>
      <c r="D908" s="64"/>
      <c r="E908" s="64"/>
      <c r="F908" s="64"/>
      <c r="G908" s="64"/>
      <c r="H908" s="65"/>
    </row>
    <row r="909" spans="1:8">
      <c r="A909" s="50"/>
      <c r="B909" s="50"/>
      <c r="C909" s="64"/>
      <c r="D909" s="64"/>
      <c r="E909" s="64"/>
      <c r="F909" s="64"/>
      <c r="G909" s="22"/>
      <c r="H909" s="65"/>
    </row>
    <row r="910" spans="1:8">
      <c r="A910" s="293" t="s">
        <v>54</v>
      </c>
      <c r="B910" s="293"/>
      <c r="C910" s="293"/>
      <c r="D910" s="293"/>
      <c r="E910" s="293"/>
      <c r="F910" s="293"/>
      <c r="G910" s="293"/>
      <c r="H910" s="293"/>
    </row>
    <row r="911" spans="1:8" ht="25.5">
      <c r="A911" s="19" t="s">
        <v>0</v>
      </c>
      <c r="B911" s="281" t="s">
        <v>55</v>
      </c>
      <c r="C911" s="281"/>
      <c r="D911" s="46" t="s">
        <v>56</v>
      </c>
      <c r="E911" s="46" t="s">
        <v>57</v>
      </c>
      <c r="F911" s="46" t="s">
        <v>58</v>
      </c>
      <c r="G911" s="64"/>
      <c r="H911" s="65"/>
    </row>
    <row r="912" spans="1:8">
      <c r="A912" s="19" t="s">
        <v>9</v>
      </c>
      <c r="B912" s="19" t="s">
        <v>10</v>
      </c>
      <c r="C912" s="46"/>
      <c r="D912" s="46" t="s">
        <v>11</v>
      </c>
      <c r="E912" s="46">
        <v>1</v>
      </c>
      <c r="F912" s="46">
        <v>2</v>
      </c>
      <c r="G912" s="64"/>
      <c r="H912" s="65"/>
    </row>
    <row r="913" spans="1:8">
      <c r="A913" s="19"/>
      <c r="B913" s="19"/>
      <c r="C913" s="46"/>
      <c r="D913" s="46"/>
      <c r="E913" s="46"/>
      <c r="F913" s="46"/>
      <c r="G913" s="64"/>
      <c r="H913" s="65"/>
    </row>
    <row r="914" spans="1:8">
      <c r="A914" s="19"/>
      <c r="B914" s="19"/>
      <c r="C914" s="46"/>
      <c r="D914" s="46"/>
      <c r="E914" s="46"/>
      <c r="F914" s="46"/>
      <c r="G914" s="64"/>
      <c r="H914" s="65"/>
    </row>
    <row r="915" spans="1:8">
      <c r="A915" s="19"/>
      <c r="B915" s="19"/>
      <c r="C915" s="46"/>
      <c r="D915" s="46"/>
      <c r="E915" s="46"/>
      <c r="F915" s="46"/>
      <c r="G915" s="64"/>
      <c r="H915" s="65"/>
    </row>
    <row r="916" spans="1:8">
      <c r="A916" s="19"/>
      <c r="B916" s="19"/>
      <c r="C916" s="46"/>
      <c r="D916" s="46"/>
      <c r="E916" s="46"/>
      <c r="F916" s="46"/>
      <c r="G916" s="64"/>
      <c r="H916" s="65"/>
    </row>
    <row r="917" spans="1:8">
      <c r="A917" s="19"/>
      <c r="B917" s="19"/>
      <c r="C917" s="46"/>
      <c r="D917" s="46"/>
      <c r="E917" s="46"/>
      <c r="F917" s="46"/>
      <c r="G917" s="64"/>
      <c r="H917" s="65"/>
    </row>
    <row r="918" spans="1:8">
      <c r="A918" s="19"/>
      <c r="B918" s="19"/>
      <c r="C918" s="46"/>
      <c r="D918" s="46"/>
      <c r="E918" s="46"/>
      <c r="F918" s="46"/>
      <c r="G918" s="64"/>
      <c r="H918" s="65"/>
    </row>
    <row r="919" spans="1:8">
      <c r="A919" s="19"/>
      <c r="B919" s="19"/>
      <c r="C919" s="46"/>
      <c r="D919" s="46"/>
      <c r="E919" s="46"/>
      <c r="F919" s="46"/>
      <c r="G919" s="64"/>
      <c r="H919" s="65"/>
    </row>
    <row r="920" spans="1:8">
      <c r="A920" s="50"/>
      <c r="B920" s="50"/>
      <c r="C920" s="64"/>
      <c r="D920" s="64"/>
      <c r="E920" s="64"/>
      <c r="F920" s="64"/>
      <c r="G920" s="64"/>
      <c r="H920" s="65"/>
    </row>
    <row r="921" spans="1:8">
      <c r="A921" s="285" t="s">
        <v>78</v>
      </c>
      <c r="B921" s="285"/>
      <c r="C921" s="285"/>
      <c r="D921" s="285"/>
      <c r="E921" s="285"/>
      <c r="F921" s="285"/>
      <c r="G921" s="285"/>
      <c r="H921" s="285"/>
    </row>
    <row r="922" spans="1:8">
      <c r="A922" s="285" t="s">
        <v>76</v>
      </c>
      <c r="B922" s="285"/>
      <c r="C922" s="285"/>
      <c r="D922" s="285"/>
      <c r="E922" s="285"/>
      <c r="F922" s="285"/>
      <c r="G922" s="285"/>
      <c r="H922" s="285"/>
    </row>
    <row r="923" spans="1:8">
      <c r="A923" s="49"/>
      <c r="B923" s="49"/>
      <c r="C923" s="51"/>
      <c r="D923" s="51"/>
      <c r="E923" s="286" t="s">
        <v>346</v>
      </c>
      <c r="F923" s="286"/>
      <c r="G923" s="286"/>
      <c r="H923" s="286"/>
    </row>
    <row r="924" spans="1:8">
      <c r="A924" s="287" t="s">
        <v>59</v>
      </c>
      <c r="B924" s="287"/>
      <c r="C924" s="287" t="s">
        <v>16</v>
      </c>
      <c r="D924" s="287"/>
      <c r="E924" s="284" t="s">
        <v>28</v>
      </c>
      <c r="F924" s="284"/>
      <c r="G924" s="284"/>
      <c r="H924" s="284"/>
    </row>
    <row r="925" spans="1:8">
      <c r="H925" s="7"/>
    </row>
    <row r="926" spans="1:8">
      <c r="H926" s="7"/>
    </row>
    <row r="927" spans="1:8">
      <c r="A927" s="1" t="s">
        <v>61</v>
      </c>
      <c r="B927" s="1"/>
      <c r="C927" s="1"/>
      <c r="D927" s="1"/>
      <c r="E927" s="284" t="s">
        <v>94</v>
      </c>
      <c r="F927" s="284"/>
      <c r="G927" s="284"/>
      <c r="H927" s="284"/>
    </row>
    <row r="928" spans="1:8">
      <c r="A928" s="1" t="s">
        <v>108</v>
      </c>
      <c r="B928" s="1"/>
      <c r="C928" s="1"/>
      <c r="D928" s="1"/>
      <c r="E928" s="271" t="s">
        <v>92</v>
      </c>
      <c r="F928" s="271"/>
      <c r="G928" s="271"/>
      <c r="H928" s="271"/>
    </row>
    <row r="929" spans="1:8">
      <c r="E929" s="271" t="s">
        <v>93</v>
      </c>
      <c r="F929" s="271"/>
      <c r="G929" s="271"/>
      <c r="H929" s="271"/>
    </row>
    <row r="930" spans="1:8">
      <c r="H930" s="7"/>
    </row>
    <row r="931" spans="1:8" ht="16.5">
      <c r="A931" s="283" t="s">
        <v>47</v>
      </c>
      <c r="B931" s="283"/>
      <c r="C931" s="283"/>
      <c r="D931" s="283"/>
      <c r="E931" s="283"/>
      <c r="F931" s="283"/>
      <c r="G931" s="283"/>
      <c r="H931" s="283"/>
    </row>
    <row r="932" spans="1:8" ht="16.5">
      <c r="A932" s="283" t="s">
        <v>341</v>
      </c>
      <c r="B932" s="283"/>
      <c r="C932" s="283"/>
      <c r="D932" s="283"/>
      <c r="E932" s="283"/>
      <c r="F932" s="283"/>
      <c r="G932" s="283"/>
      <c r="H932" s="283"/>
    </row>
    <row r="933" spans="1:8" ht="16.5">
      <c r="A933" s="295" t="s">
        <v>338</v>
      </c>
      <c r="B933" s="295"/>
      <c r="C933" s="295"/>
      <c r="D933" s="295"/>
      <c r="E933" s="295"/>
      <c r="F933" s="295"/>
      <c r="G933" s="295"/>
      <c r="H933" s="295"/>
    </row>
    <row r="934" spans="1:8" ht="16.5">
      <c r="A934" s="54"/>
      <c r="B934" s="54"/>
      <c r="C934" s="54"/>
      <c r="D934" s="54"/>
      <c r="E934" s="54"/>
      <c r="F934" s="54"/>
      <c r="G934" s="54"/>
      <c r="H934" s="54"/>
    </row>
    <row r="935" spans="1:8">
      <c r="A935" s="294" t="s">
        <v>344</v>
      </c>
      <c r="B935" s="294"/>
      <c r="C935" s="294"/>
      <c r="D935" s="294"/>
      <c r="E935" s="294"/>
      <c r="F935" s="294"/>
      <c r="G935" s="294"/>
      <c r="H935" s="294"/>
    </row>
    <row r="936" spans="1:8">
      <c r="A936" s="294" t="str">
        <f>"Tên, ký mã hiệu, quy cách TSCĐ: "&amp;D945&amp;"            Số hiệu TSCĐ: "&amp;B945</f>
        <v>Tên, ký mã hiệu, quy cách TSCĐ: Máy xé mực            Số hiệu TSCĐ: 17/2014</v>
      </c>
      <c r="B936" s="294"/>
      <c r="C936" s="294"/>
      <c r="D936" s="294"/>
      <c r="E936" s="294"/>
      <c r="F936" s="294"/>
      <c r="G936" s="294"/>
      <c r="H936" s="294"/>
    </row>
    <row r="937" spans="1:8">
      <c r="A937" s="294" t="s">
        <v>332</v>
      </c>
      <c r="B937" s="294"/>
      <c r="C937" s="294"/>
      <c r="D937" s="294"/>
      <c r="E937" s="294"/>
      <c r="F937" s="294"/>
      <c r="G937" s="294"/>
      <c r="H937" s="294"/>
    </row>
    <row r="938" spans="1:8">
      <c r="A938" s="294" t="s">
        <v>331</v>
      </c>
      <c r="B938" s="294"/>
      <c r="C938" s="294"/>
      <c r="D938" s="294"/>
      <c r="E938" s="294"/>
      <c r="F938" s="294"/>
      <c r="G938" s="294"/>
      <c r="H938" s="294"/>
    </row>
    <row r="939" spans="1:8">
      <c r="A939" s="294" t="s">
        <v>74</v>
      </c>
      <c r="B939" s="294"/>
      <c r="C939" s="294"/>
      <c r="D939" s="294"/>
      <c r="E939" s="294"/>
      <c r="F939" s="294"/>
      <c r="G939" s="294"/>
      <c r="H939" s="294"/>
    </row>
    <row r="940" spans="1:8">
      <c r="A940" s="294" t="s">
        <v>79</v>
      </c>
      <c r="B940" s="294"/>
      <c r="C940" s="294"/>
      <c r="D940" s="294"/>
      <c r="E940" s="294"/>
      <c r="F940" s="294"/>
      <c r="G940" s="294"/>
      <c r="H940" s="294"/>
    </row>
    <row r="941" spans="1:8">
      <c r="A941" s="288" t="s">
        <v>80</v>
      </c>
      <c r="B941" s="288"/>
      <c r="C941" s="288"/>
      <c r="D941" s="288"/>
      <c r="E941" s="288"/>
      <c r="F941" s="288"/>
      <c r="G941" s="288"/>
      <c r="H941" s="288"/>
    </row>
    <row r="942" spans="1:8">
      <c r="A942" s="281" t="s">
        <v>48</v>
      </c>
      <c r="B942" s="281"/>
      <c r="C942" s="289" t="s">
        <v>1</v>
      </c>
      <c r="D942" s="289"/>
      <c r="E942" s="289"/>
      <c r="F942" s="290" t="s">
        <v>51</v>
      </c>
      <c r="G942" s="291"/>
      <c r="H942" s="292"/>
    </row>
    <row r="943" spans="1:8" ht="25.5">
      <c r="A943" s="281"/>
      <c r="B943" s="281"/>
      <c r="C943" s="39" t="s">
        <v>49</v>
      </c>
      <c r="D943" s="39" t="s">
        <v>50</v>
      </c>
      <c r="E943" s="39" t="s">
        <v>8</v>
      </c>
      <c r="F943" s="40" t="s">
        <v>42</v>
      </c>
      <c r="G943" s="39" t="s">
        <v>52</v>
      </c>
      <c r="H943" s="39" t="s">
        <v>53</v>
      </c>
    </row>
    <row r="944" spans="1:8">
      <c r="A944" s="281" t="s">
        <v>9</v>
      </c>
      <c r="B944" s="281"/>
      <c r="C944" s="39" t="s">
        <v>10</v>
      </c>
      <c r="D944" s="39" t="s">
        <v>11</v>
      </c>
      <c r="E944" s="39">
        <v>1</v>
      </c>
      <c r="F944" s="18">
        <v>2</v>
      </c>
      <c r="G944" s="18">
        <v>3</v>
      </c>
      <c r="H944" s="17">
        <v>4</v>
      </c>
    </row>
    <row r="945" spans="1:8">
      <c r="A945" s="41">
        <v>1</v>
      </c>
      <c r="B945" s="96" t="s">
        <v>328</v>
      </c>
      <c r="C945" s="71">
        <v>41913</v>
      </c>
      <c r="D945" s="32" t="str">
        <f>'SO-TS'!D51</f>
        <v>Máy xé mực</v>
      </c>
      <c r="E945" s="5">
        <f>'SO-TS'!H51</f>
        <v>110000000</v>
      </c>
      <c r="F945" s="73" t="s">
        <v>274</v>
      </c>
      <c r="G945" s="139">
        <f>'SO-TS'!J51</f>
        <v>5499999</v>
      </c>
      <c r="H945" s="139">
        <f>G946</f>
        <v>0</v>
      </c>
    </row>
    <row r="946" spans="1:8">
      <c r="A946" s="41"/>
      <c r="B946" s="96"/>
      <c r="C946" s="71"/>
      <c r="D946" s="78"/>
      <c r="E946" s="72"/>
      <c r="F946" s="73"/>
      <c r="G946" s="139"/>
      <c r="H946" s="42">
        <f>H945+G946</f>
        <v>0</v>
      </c>
    </row>
    <row r="947" spans="1:8">
      <c r="A947" s="41"/>
      <c r="B947" s="41"/>
      <c r="C947" s="62"/>
      <c r="D947" s="62"/>
      <c r="E947" s="43"/>
      <c r="F947" s="67"/>
      <c r="G947" s="42"/>
      <c r="H947" s="42"/>
    </row>
    <row r="948" spans="1:8">
      <c r="A948" s="41"/>
      <c r="B948" s="41"/>
      <c r="C948" s="62"/>
      <c r="D948" s="62"/>
      <c r="E948" s="43"/>
      <c r="F948" s="73"/>
      <c r="G948" s="42"/>
      <c r="H948" s="42"/>
    </row>
    <row r="949" spans="1:8">
      <c r="A949" s="41"/>
      <c r="B949" s="41"/>
      <c r="C949" s="62"/>
      <c r="D949" s="62"/>
      <c r="E949" s="43"/>
      <c r="F949" s="67"/>
      <c r="G949" s="42"/>
      <c r="H949" s="42"/>
    </row>
    <row r="950" spans="1:8">
      <c r="A950" s="41"/>
      <c r="B950" s="41"/>
      <c r="C950" s="62"/>
      <c r="D950" s="62"/>
      <c r="E950" s="43"/>
      <c r="F950" s="73"/>
      <c r="G950" s="42"/>
      <c r="H950" s="42"/>
    </row>
    <row r="951" spans="1:8">
      <c r="A951" s="41"/>
      <c r="B951" s="41"/>
      <c r="C951" s="62"/>
      <c r="D951" s="62"/>
      <c r="E951" s="43"/>
      <c r="F951" s="67"/>
      <c r="G951" s="42"/>
      <c r="H951" s="42"/>
    </row>
    <row r="952" spans="1:8">
      <c r="A952" s="68"/>
      <c r="B952" s="68"/>
      <c r="C952" s="69"/>
      <c r="D952" s="69"/>
      <c r="E952" s="70"/>
      <c r="F952" s="73"/>
      <c r="G952" s="133"/>
      <c r="H952" s="42"/>
    </row>
    <row r="953" spans="1:8">
      <c r="A953" s="41"/>
      <c r="B953" s="41"/>
      <c r="C953" s="62"/>
      <c r="D953" s="62"/>
      <c r="E953" s="43"/>
      <c r="F953" s="67"/>
      <c r="G953" s="42"/>
      <c r="H953" s="42"/>
    </row>
    <row r="954" spans="1:8">
      <c r="A954" s="41"/>
      <c r="B954" s="41"/>
      <c r="C954" s="62"/>
      <c r="D954" s="62"/>
      <c r="E954" s="43"/>
      <c r="F954" s="43"/>
      <c r="G954" s="42"/>
      <c r="H954" s="42"/>
    </row>
    <row r="955" spans="1:8">
      <c r="A955" s="19"/>
      <c r="B955" s="19" t="s">
        <v>13</v>
      </c>
      <c r="C955" s="46"/>
      <c r="D955" s="46"/>
      <c r="E955" s="46">
        <f>SUM(E945:E954)</f>
        <v>110000000</v>
      </c>
      <c r="F955" s="46"/>
      <c r="G955" s="39">
        <f>SUM(G945:G954)</f>
        <v>5499999</v>
      </c>
      <c r="H955" s="39"/>
    </row>
    <row r="956" spans="1:8">
      <c r="A956" s="50"/>
      <c r="B956" s="50"/>
      <c r="C956" s="64"/>
      <c r="D956" s="64"/>
      <c r="E956" s="64"/>
      <c r="F956" s="64"/>
      <c r="G956" s="64"/>
      <c r="H956" s="65"/>
    </row>
    <row r="957" spans="1:8">
      <c r="A957" s="50"/>
      <c r="B957" s="50"/>
      <c r="C957" s="64"/>
      <c r="D957" s="64"/>
      <c r="E957" s="64"/>
      <c r="F957" s="64"/>
      <c r="G957" s="22"/>
      <c r="H957" s="65"/>
    </row>
    <row r="958" spans="1:8">
      <c r="A958" s="293" t="s">
        <v>54</v>
      </c>
      <c r="B958" s="293"/>
      <c r="C958" s="293"/>
      <c r="D958" s="293"/>
      <c r="E958" s="293"/>
      <c r="F958" s="293"/>
      <c r="G958" s="293"/>
      <c r="H958" s="293"/>
    </row>
    <row r="959" spans="1:8" ht="25.5">
      <c r="A959" s="19" t="s">
        <v>0</v>
      </c>
      <c r="B959" s="281" t="s">
        <v>55</v>
      </c>
      <c r="C959" s="281"/>
      <c r="D959" s="46" t="s">
        <v>56</v>
      </c>
      <c r="E959" s="46" t="s">
        <v>57</v>
      </c>
      <c r="F959" s="46" t="s">
        <v>58</v>
      </c>
      <c r="G959" s="64"/>
      <c r="H959" s="65"/>
    </row>
    <row r="960" spans="1:8">
      <c r="A960" s="19" t="s">
        <v>9</v>
      </c>
      <c r="B960" s="19" t="s">
        <v>10</v>
      </c>
      <c r="C960" s="46"/>
      <c r="D960" s="46" t="s">
        <v>11</v>
      </c>
      <c r="E960" s="46">
        <v>1</v>
      </c>
      <c r="F960" s="46">
        <v>2</v>
      </c>
      <c r="G960" s="64"/>
      <c r="H960" s="65"/>
    </row>
    <row r="961" spans="1:8">
      <c r="A961" s="19"/>
      <c r="B961" s="19"/>
      <c r="C961" s="46"/>
      <c r="D961" s="46"/>
      <c r="E961" s="46"/>
      <c r="F961" s="46"/>
      <c r="G961" s="64"/>
      <c r="H961" s="65"/>
    </row>
    <row r="962" spans="1:8">
      <c r="A962" s="19"/>
      <c r="B962" s="19"/>
      <c r="C962" s="46"/>
      <c r="D962" s="46"/>
      <c r="E962" s="46"/>
      <c r="F962" s="46"/>
      <c r="G962" s="64"/>
      <c r="H962" s="65"/>
    </row>
    <row r="963" spans="1:8">
      <c r="A963" s="19"/>
      <c r="B963" s="19"/>
      <c r="C963" s="46"/>
      <c r="D963" s="46"/>
      <c r="E963" s="46"/>
      <c r="F963" s="46"/>
      <c r="G963" s="64"/>
      <c r="H963" s="65"/>
    </row>
    <row r="964" spans="1:8">
      <c r="A964" s="19"/>
      <c r="B964" s="19"/>
      <c r="C964" s="46"/>
      <c r="D964" s="46"/>
      <c r="E964" s="46"/>
      <c r="F964" s="46"/>
      <c r="G964" s="64"/>
      <c r="H964" s="65"/>
    </row>
    <row r="965" spans="1:8">
      <c r="A965" s="19"/>
      <c r="B965" s="19"/>
      <c r="C965" s="46"/>
      <c r="D965" s="46"/>
      <c r="E965" s="46"/>
      <c r="F965" s="46"/>
      <c r="G965" s="64"/>
      <c r="H965" s="65"/>
    </row>
    <row r="966" spans="1:8">
      <c r="A966" s="19"/>
      <c r="B966" s="19"/>
      <c r="C966" s="46"/>
      <c r="D966" s="46"/>
      <c r="E966" s="46"/>
      <c r="F966" s="46"/>
      <c r="G966" s="64"/>
      <c r="H966" s="65"/>
    </row>
    <row r="967" spans="1:8">
      <c r="A967" s="19"/>
      <c r="B967" s="19"/>
      <c r="C967" s="46"/>
      <c r="D967" s="46"/>
      <c r="E967" s="46"/>
      <c r="F967" s="46"/>
      <c r="G967" s="64"/>
      <c r="H967" s="65"/>
    </row>
    <row r="968" spans="1:8">
      <c r="A968" s="50"/>
      <c r="B968" s="50"/>
      <c r="C968" s="64"/>
      <c r="D968" s="64"/>
      <c r="E968" s="64"/>
      <c r="F968" s="64"/>
      <c r="G968" s="64"/>
      <c r="H968" s="65"/>
    </row>
    <row r="969" spans="1:8">
      <c r="A969" s="285" t="s">
        <v>78</v>
      </c>
      <c r="B969" s="285"/>
      <c r="C969" s="285"/>
      <c r="D969" s="285"/>
      <c r="E969" s="285"/>
      <c r="F969" s="285"/>
      <c r="G969" s="285"/>
      <c r="H969" s="285"/>
    </row>
    <row r="970" spans="1:8">
      <c r="A970" s="285" t="s">
        <v>76</v>
      </c>
      <c r="B970" s="285"/>
      <c r="C970" s="285"/>
      <c r="D970" s="285"/>
      <c r="E970" s="285"/>
      <c r="F970" s="285"/>
      <c r="G970" s="285"/>
      <c r="H970" s="285"/>
    </row>
    <row r="971" spans="1:8">
      <c r="A971" s="49"/>
      <c r="B971" s="49"/>
      <c r="C971" s="51"/>
      <c r="D971" s="51"/>
      <c r="E971" s="286" t="s">
        <v>346</v>
      </c>
      <c r="F971" s="286"/>
      <c r="G971" s="286"/>
      <c r="H971" s="286"/>
    </row>
    <row r="972" spans="1:8">
      <c r="A972" s="287" t="s">
        <v>59</v>
      </c>
      <c r="B972" s="287"/>
      <c r="C972" s="287" t="s">
        <v>16</v>
      </c>
      <c r="D972" s="287"/>
      <c r="E972" s="284" t="s">
        <v>28</v>
      </c>
      <c r="F972" s="284"/>
      <c r="G972" s="284"/>
      <c r="H972" s="284"/>
    </row>
    <row r="973" spans="1:8">
      <c r="H973" s="7"/>
    </row>
    <row r="974" spans="1:8">
      <c r="H974" s="7"/>
    </row>
    <row r="975" spans="1:8">
      <c r="H975" s="7"/>
    </row>
    <row r="976" spans="1:8">
      <c r="H976" s="7"/>
    </row>
    <row r="979" spans="1:8">
      <c r="A979" s="1" t="s">
        <v>61</v>
      </c>
      <c r="B979" s="1"/>
      <c r="C979" s="1"/>
      <c r="D979" s="1"/>
      <c r="E979" s="284" t="s">
        <v>94</v>
      </c>
      <c r="F979" s="284"/>
      <c r="G979" s="284"/>
      <c r="H979" s="284"/>
    </row>
    <row r="980" spans="1:8">
      <c r="A980" s="1" t="s">
        <v>108</v>
      </c>
      <c r="B980" s="1"/>
      <c r="C980" s="1"/>
      <c r="D980" s="1"/>
      <c r="E980" s="271" t="s">
        <v>92</v>
      </c>
      <c r="F980" s="271"/>
      <c r="G980" s="271"/>
      <c r="H980" s="271"/>
    </row>
    <row r="981" spans="1:8">
      <c r="E981" s="271" t="s">
        <v>93</v>
      </c>
      <c r="F981" s="271"/>
      <c r="G981" s="271"/>
      <c r="H981" s="271"/>
    </row>
    <row r="982" spans="1:8">
      <c r="H982" s="7"/>
    </row>
    <row r="983" spans="1:8" ht="16.5">
      <c r="A983" s="283" t="s">
        <v>47</v>
      </c>
      <c r="B983" s="283"/>
      <c r="C983" s="283"/>
      <c r="D983" s="283"/>
      <c r="E983" s="283"/>
      <c r="F983" s="283"/>
      <c r="G983" s="283"/>
      <c r="H983" s="283"/>
    </row>
    <row r="984" spans="1:8" ht="16.5">
      <c r="A984" s="283" t="s">
        <v>342</v>
      </c>
      <c r="B984" s="283"/>
      <c r="C984" s="283"/>
      <c r="D984" s="283"/>
      <c r="E984" s="283"/>
      <c r="F984" s="283"/>
      <c r="G984" s="283"/>
      <c r="H984" s="283"/>
    </row>
    <row r="985" spans="1:8" ht="16.5">
      <c r="A985" s="295" t="s">
        <v>338</v>
      </c>
      <c r="B985" s="295"/>
      <c r="C985" s="295"/>
      <c r="D985" s="295"/>
      <c r="E985" s="295"/>
      <c r="F985" s="295"/>
      <c r="G985" s="295"/>
      <c r="H985" s="295"/>
    </row>
    <row r="986" spans="1:8" ht="16.5">
      <c r="A986" s="54"/>
      <c r="B986" s="54"/>
      <c r="C986" s="54"/>
      <c r="D986" s="54"/>
      <c r="E986" s="54"/>
      <c r="F986" s="54"/>
      <c r="G986" s="54"/>
      <c r="H986" s="54"/>
    </row>
    <row r="987" spans="1:8">
      <c r="A987" s="294" t="s">
        <v>344</v>
      </c>
      <c r="B987" s="294"/>
      <c r="C987" s="294"/>
      <c r="D987" s="294"/>
      <c r="E987" s="294"/>
      <c r="F987" s="294"/>
      <c r="G987" s="294"/>
      <c r="H987" s="294"/>
    </row>
    <row r="988" spans="1:8">
      <c r="A988" s="294" t="str">
        <f>"Tên, ký mã hiệu, quy cách TSCĐ: "&amp;D997&amp;"            Số hiệu TSCĐ: "&amp;B997</f>
        <v>Tên, ký mã hiệu, quy cách TSCĐ: Máy xé mực            Số hiệu TSCĐ: 18/2014</v>
      </c>
      <c r="B988" s="294"/>
      <c r="C988" s="294"/>
      <c r="D988" s="294"/>
      <c r="E988" s="294"/>
      <c r="F988" s="294"/>
      <c r="G988" s="294"/>
      <c r="H988" s="294"/>
    </row>
    <row r="989" spans="1:8">
      <c r="A989" s="294" t="s">
        <v>332</v>
      </c>
      <c r="B989" s="294"/>
      <c r="C989" s="294"/>
      <c r="D989" s="294"/>
      <c r="E989" s="294"/>
      <c r="F989" s="294"/>
      <c r="G989" s="294"/>
      <c r="H989" s="294"/>
    </row>
    <row r="990" spans="1:8">
      <c r="A990" s="294" t="s">
        <v>331</v>
      </c>
      <c r="B990" s="294"/>
      <c r="C990" s="294"/>
      <c r="D990" s="294"/>
      <c r="E990" s="294"/>
      <c r="F990" s="294"/>
      <c r="G990" s="294"/>
      <c r="H990" s="294"/>
    </row>
    <row r="991" spans="1:8">
      <c r="A991" s="294" t="s">
        <v>74</v>
      </c>
      <c r="B991" s="294"/>
      <c r="C991" s="294"/>
      <c r="D991" s="294"/>
      <c r="E991" s="294"/>
      <c r="F991" s="294"/>
      <c r="G991" s="294"/>
      <c r="H991" s="294"/>
    </row>
    <row r="992" spans="1:8">
      <c r="A992" s="294" t="s">
        <v>79</v>
      </c>
      <c r="B992" s="294"/>
      <c r="C992" s="294"/>
      <c r="D992" s="294"/>
      <c r="E992" s="294"/>
      <c r="F992" s="294"/>
      <c r="G992" s="294"/>
      <c r="H992" s="294"/>
    </row>
    <row r="993" spans="1:8">
      <c r="A993" s="288" t="s">
        <v>80</v>
      </c>
      <c r="B993" s="288"/>
      <c r="C993" s="288"/>
      <c r="D993" s="288"/>
      <c r="E993" s="288"/>
      <c r="F993" s="288"/>
      <c r="G993" s="288"/>
      <c r="H993" s="288"/>
    </row>
    <row r="994" spans="1:8">
      <c r="A994" s="281" t="s">
        <v>48</v>
      </c>
      <c r="B994" s="281"/>
      <c r="C994" s="289" t="s">
        <v>1</v>
      </c>
      <c r="D994" s="289"/>
      <c r="E994" s="289"/>
      <c r="F994" s="290" t="s">
        <v>51</v>
      </c>
      <c r="G994" s="291"/>
      <c r="H994" s="292"/>
    </row>
    <row r="995" spans="1:8" ht="25.5">
      <c r="A995" s="281"/>
      <c r="B995" s="281"/>
      <c r="C995" s="39" t="s">
        <v>49</v>
      </c>
      <c r="D995" s="39" t="s">
        <v>50</v>
      </c>
      <c r="E995" s="39" t="s">
        <v>8</v>
      </c>
      <c r="F995" s="40" t="s">
        <v>42</v>
      </c>
      <c r="G995" s="39" t="s">
        <v>52</v>
      </c>
      <c r="H995" s="39" t="s">
        <v>53</v>
      </c>
    </row>
    <row r="996" spans="1:8">
      <c r="A996" s="281" t="s">
        <v>9</v>
      </c>
      <c r="B996" s="281"/>
      <c r="C996" s="39" t="s">
        <v>10</v>
      </c>
      <c r="D996" s="39" t="s">
        <v>11</v>
      </c>
      <c r="E996" s="39">
        <v>1</v>
      </c>
      <c r="F996" s="18">
        <v>2</v>
      </c>
      <c r="G996" s="18">
        <v>3</v>
      </c>
      <c r="H996" s="17">
        <v>4</v>
      </c>
    </row>
    <row r="997" spans="1:8">
      <c r="A997" s="41">
        <v>1</v>
      </c>
      <c r="B997" s="96" t="s">
        <v>329</v>
      </c>
      <c r="C997" s="71">
        <v>41913</v>
      </c>
      <c r="D997" s="32" t="str">
        <f>'SO-TS'!D52</f>
        <v>Máy xé mực</v>
      </c>
      <c r="E997" s="5">
        <f>'SO-TS'!H52</f>
        <v>110000000</v>
      </c>
      <c r="F997" s="73" t="s">
        <v>274</v>
      </c>
      <c r="G997" s="139">
        <f>'SO-TS'!J52</f>
        <v>5499999</v>
      </c>
      <c r="H997" s="139">
        <f>G998</f>
        <v>0</v>
      </c>
    </row>
    <row r="998" spans="1:8">
      <c r="A998" s="41"/>
      <c r="B998" s="96"/>
      <c r="C998" s="71"/>
      <c r="D998" s="78"/>
      <c r="E998" s="72"/>
      <c r="F998" s="73"/>
      <c r="G998" s="139"/>
      <c r="H998" s="42">
        <f>H997+G998</f>
        <v>0</v>
      </c>
    </row>
    <row r="999" spans="1:8">
      <c r="A999" s="41"/>
      <c r="B999" s="41"/>
      <c r="C999" s="62"/>
      <c r="D999" s="62"/>
      <c r="E999" s="43"/>
      <c r="F999" s="67"/>
      <c r="G999" s="42"/>
      <c r="H999" s="42"/>
    </row>
    <row r="1000" spans="1:8">
      <c r="A1000" s="41"/>
      <c r="B1000" s="41"/>
      <c r="C1000" s="62"/>
      <c r="D1000" s="62"/>
      <c r="E1000" s="43"/>
      <c r="F1000" s="73"/>
      <c r="G1000" s="42"/>
      <c r="H1000" s="42"/>
    </row>
    <row r="1001" spans="1:8">
      <c r="A1001" s="41"/>
      <c r="B1001" s="41"/>
      <c r="C1001" s="62"/>
      <c r="D1001" s="62"/>
      <c r="E1001" s="43"/>
      <c r="F1001" s="67"/>
      <c r="G1001" s="42"/>
      <c r="H1001" s="42"/>
    </row>
    <row r="1002" spans="1:8">
      <c r="A1002" s="41"/>
      <c r="B1002" s="41"/>
      <c r="C1002" s="62"/>
      <c r="D1002" s="62"/>
      <c r="E1002" s="43"/>
      <c r="F1002" s="73"/>
      <c r="G1002" s="42"/>
      <c r="H1002" s="42"/>
    </row>
    <row r="1003" spans="1:8">
      <c r="A1003" s="41"/>
      <c r="B1003" s="41"/>
      <c r="C1003" s="62"/>
      <c r="D1003" s="62"/>
      <c r="E1003" s="43"/>
      <c r="F1003" s="67"/>
      <c r="G1003" s="42"/>
      <c r="H1003" s="42"/>
    </row>
    <row r="1004" spans="1:8">
      <c r="A1004" s="68"/>
      <c r="B1004" s="68"/>
      <c r="C1004" s="69"/>
      <c r="D1004" s="69"/>
      <c r="E1004" s="70"/>
      <c r="F1004" s="73"/>
      <c r="G1004" s="133"/>
      <c r="H1004" s="42"/>
    </row>
    <row r="1005" spans="1:8">
      <c r="A1005" s="41"/>
      <c r="B1005" s="41"/>
      <c r="C1005" s="62"/>
      <c r="D1005" s="62"/>
      <c r="E1005" s="43"/>
      <c r="F1005" s="67"/>
      <c r="G1005" s="42"/>
      <c r="H1005" s="42"/>
    </row>
    <row r="1006" spans="1:8">
      <c r="A1006" s="41"/>
      <c r="B1006" s="41"/>
      <c r="C1006" s="62"/>
      <c r="D1006" s="62"/>
      <c r="E1006" s="43"/>
      <c r="F1006" s="43"/>
      <c r="G1006" s="42"/>
      <c r="H1006" s="42"/>
    </row>
    <row r="1007" spans="1:8">
      <c r="A1007" s="19"/>
      <c r="B1007" s="19" t="s">
        <v>13</v>
      </c>
      <c r="C1007" s="46"/>
      <c r="D1007" s="46"/>
      <c r="E1007" s="46">
        <f>SUM(E997:E1006)</f>
        <v>110000000</v>
      </c>
      <c r="F1007" s="46"/>
      <c r="G1007" s="39">
        <f>SUM(G997:G1006)</f>
        <v>5499999</v>
      </c>
      <c r="H1007" s="39"/>
    </row>
    <row r="1008" spans="1:8">
      <c r="A1008" s="50"/>
      <c r="B1008" s="50"/>
      <c r="C1008" s="64"/>
      <c r="D1008" s="64"/>
      <c r="E1008" s="64"/>
      <c r="F1008" s="64"/>
      <c r="G1008" s="64"/>
      <c r="H1008" s="65"/>
    </row>
    <row r="1009" spans="1:8">
      <c r="A1009" s="50"/>
      <c r="B1009" s="50"/>
      <c r="C1009" s="64"/>
      <c r="D1009" s="64"/>
      <c r="E1009" s="64"/>
      <c r="F1009" s="64"/>
      <c r="G1009" s="22"/>
      <c r="H1009" s="65"/>
    </row>
    <row r="1010" spans="1:8">
      <c r="A1010" s="293" t="s">
        <v>54</v>
      </c>
      <c r="B1010" s="293"/>
      <c r="C1010" s="293"/>
      <c r="D1010" s="293"/>
      <c r="E1010" s="293"/>
      <c r="F1010" s="293"/>
      <c r="G1010" s="293"/>
      <c r="H1010" s="293"/>
    </row>
    <row r="1011" spans="1:8" ht="25.5">
      <c r="A1011" s="19" t="s">
        <v>0</v>
      </c>
      <c r="B1011" s="281" t="s">
        <v>55</v>
      </c>
      <c r="C1011" s="281"/>
      <c r="D1011" s="46" t="s">
        <v>56</v>
      </c>
      <c r="E1011" s="46" t="s">
        <v>57</v>
      </c>
      <c r="F1011" s="46" t="s">
        <v>58</v>
      </c>
      <c r="G1011" s="64"/>
      <c r="H1011" s="65"/>
    </row>
    <row r="1012" spans="1:8">
      <c r="A1012" s="19" t="s">
        <v>9</v>
      </c>
      <c r="B1012" s="19" t="s">
        <v>10</v>
      </c>
      <c r="C1012" s="46"/>
      <c r="D1012" s="46" t="s">
        <v>11</v>
      </c>
      <c r="E1012" s="46">
        <v>1</v>
      </c>
      <c r="F1012" s="46">
        <v>2</v>
      </c>
      <c r="G1012" s="64"/>
      <c r="H1012" s="65"/>
    </row>
    <row r="1013" spans="1:8">
      <c r="A1013" s="19"/>
      <c r="B1013" s="19"/>
      <c r="C1013" s="46"/>
      <c r="D1013" s="46"/>
      <c r="E1013" s="46"/>
      <c r="F1013" s="46"/>
      <c r="G1013" s="64"/>
      <c r="H1013" s="65"/>
    </row>
    <row r="1014" spans="1:8">
      <c r="A1014" s="19"/>
      <c r="B1014" s="19"/>
      <c r="C1014" s="46"/>
      <c r="D1014" s="46"/>
      <c r="E1014" s="46"/>
      <c r="F1014" s="46"/>
      <c r="G1014" s="64"/>
      <c r="H1014" s="65"/>
    </row>
    <row r="1015" spans="1:8">
      <c r="A1015" s="19"/>
      <c r="B1015" s="19"/>
      <c r="C1015" s="46"/>
      <c r="D1015" s="46"/>
      <c r="E1015" s="46"/>
      <c r="F1015" s="46"/>
      <c r="G1015" s="64"/>
      <c r="H1015" s="65"/>
    </row>
    <row r="1016" spans="1:8">
      <c r="A1016" s="19"/>
      <c r="B1016" s="19"/>
      <c r="C1016" s="46"/>
      <c r="D1016" s="46"/>
      <c r="E1016" s="46"/>
      <c r="F1016" s="46"/>
      <c r="G1016" s="64"/>
      <c r="H1016" s="65"/>
    </row>
    <row r="1017" spans="1:8">
      <c r="A1017" s="19"/>
      <c r="B1017" s="19"/>
      <c r="C1017" s="46"/>
      <c r="D1017" s="46"/>
      <c r="E1017" s="46"/>
      <c r="F1017" s="46"/>
      <c r="G1017" s="64"/>
      <c r="H1017" s="65"/>
    </row>
    <row r="1018" spans="1:8">
      <c r="A1018" s="19"/>
      <c r="B1018" s="19"/>
      <c r="C1018" s="46"/>
      <c r="D1018" s="46"/>
      <c r="E1018" s="46"/>
      <c r="F1018" s="46"/>
      <c r="G1018" s="64"/>
      <c r="H1018" s="65"/>
    </row>
    <row r="1019" spans="1:8">
      <c r="A1019" s="19"/>
      <c r="B1019" s="19"/>
      <c r="C1019" s="46"/>
      <c r="D1019" s="46"/>
      <c r="E1019" s="46"/>
      <c r="F1019" s="46"/>
      <c r="G1019" s="64"/>
      <c r="H1019" s="65"/>
    </row>
    <row r="1020" spans="1:8">
      <c r="A1020" s="50"/>
      <c r="B1020" s="50"/>
      <c r="C1020" s="64"/>
      <c r="D1020" s="64"/>
      <c r="E1020" s="64"/>
      <c r="F1020" s="64"/>
      <c r="G1020" s="64"/>
      <c r="H1020" s="65"/>
    </row>
    <row r="1021" spans="1:8">
      <c r="A1021" s="285" t="s">
        <v>78</v>
      </c>
      <c r="B1021" s="285"/>
      <c r="C1021" s="285"/>
      <c r="D1021" s="285"/>
      <c r="E1021" s="285"/>
      <c r="F1021" s="285"/>
      <c r="G1021" s="285"/>
      <c r="H1021" s="285"/>
    </row>
    <row r="1022" spans="1:8">
      <c r="A1022" s="285" t="s">
        <v>76</v>
      </c>
      <c r="B1022" s="285"/>
      <c r="C1022" s="285"/>
      <c r="D1022" s="285"/>
      <c r="E1022" s="285"/>
      <c r="F1022" s="285"/>
      <c r="G1022" s="285"/>
      <c r="H1022" s="285"/>
    </row>
    <row r="1023" spans="1:8">
      <c r="A1023" s="49"/>
      <c r="B1023" s="49"/>
      <c r="C1023" s="51"/>
      <c r="D1023" s="51"/>
      <c r="E1023" s="286" t="s">
        <v>346</v>
      </c>
      <c r="F1023" s="286"/>
      <c r="G1023" s="286"/>
      <c r="H1023" s="286"/>
    </row>
    <row r="1024" spans="1:8">
      <c r="A1024" s="287" t="s">
        <v>59</v>
      </c>
      <c r="B1024" s="287"/>
      <c r="C1024" s="287" t="s">
        <v>16</v>
      </c>
      <c r="D1024" s="287"/>
      <c r="E1024" s="284" t="s">
        <v>28</v>
      </c>
      <c r="F1024" s="284"/>
      <c r="G1024" s="284"/>
      <c r="H1024" s="284"/>
    </row>
    <row r="1031" spans="1:8">
      <c r="A1031" s="1" t="s">
        <v>61</v>
      </c>
      <c r="B1031" s="1"/>
      <c r="C1031" s="1"/>
      <c r="D1031" s="1"/>
      <c r="E1031" s="284" t="s">
        <v>94</v>
      </c>
      <c r="F1031" s="284"/>
      <c r="G1031" s="284"/>
      <c r="H1031" s="284"/>
    </row>
    <row r="1032" spans="1:8">
      <c r="A1032" s="1" t="s">
        <v>108</v>
      </c>
      <c r="B1032" s="1"/>
      <c r="C1032" s="1"/>
      <c r="D1032" s="1"/>
      <c r="E1032" s="271" t="s">
        <v>92</v>
      </c>
      <c r="F1032" s="271"/>
      <c r="G1032" s="271"/>
      <c r="H1032" s="271"/>
    </row>
    <row r="1033" spans="1:8">
      <c r="E1033" s="271" t="s">
        <v>93</v>
      </c>
      <c r="F1033" s="271"/>
      <c r="G1033" s="271"/>
      <c r="H1033" s="271"/>
    </row>
    <row r="1034" spans="1:8">
      <c r="H1034" s="7"/>
    </row>
    <row r="1035" spans="1:8" ht="16.5">
      <c r="A1035" s="283" t="s">
        <v>47</v>
      </c>
      <c r="B1035" s="283"/>
      <c r="C1035" s="283"/>
      <c r="D1035" s="283"/>
      <c r="E1035" s="283"/>
      <c r="F1035" s="283"/>
      <c r="G1035" s="283"/>
      <c r="H1035" s="283"/>
    </row>
    <row r="1036" spans="1:8" ht="16.5">
      <c r="A1036" s="283" t="s">
        <v>343</v>
      </c>
      <c r="B1036" s="283"/>
      <c r="C1036" s="283"/>
      <c r="D1036" s="283"/>
      <c r="E1036" s="283"/>
      <c r="F1036" s="283"/>
      <c r="G1036" s="283"/>
      <c r="H1036" s="283"/>
    </row>
    <row r="1037" spans="1:8" ht="16.5">
      <c r="A1037" s="295" t="s">
        <v>338</v>
      </c>
      <c r="B1037" s="295"/>
      <c r="C1037" s="295"/>
      <c r="D1037" s="295"/>
      <c r="E1037" s="295"/>
      <c r="F1037" s="295"/>
      <c r="G1037" s="295"/>
      <c r="H1037" s="295"/>
    </row>
    <row r="1038" spans="1:8" ht="16.5">
      <c r="A1038" s="54"/>
      <c r="B1038" s="54"/>
      <c r="C1038" s="54"/>
      <c r="D1038" s="54"/>
      <c r="E1038" s="54"/>
      <c r="F1038" s="54"/>
      <c r="G1038" s="54"/>
      <c r="H1038" s="54"/>
    </row>
    <row r="1039" spans="1:8">
      <c r="A1039" s="294" t="s">
        <v>344</v>
      </c>
      <c r="B1039" s="294"/>
      <c r="C1039" s="294"/>
      <c r="D1039" s="294"/>
      <c r="E1039" s="294"/>
      <c r="F1039" s="294"/>
      <c r="G1039" s="294"/>
      <c r="H1039" s="294"/>
    </row>
    <row r="1040" spans="1:8">
      <c r="A1040" s="294" t="str">
        <f>"Tên, ký mã hiệu, quy cách TSCĐ: "&amp;D1049&amp;"            Số hiệu TSCĐ: "&amp;B1049</f>
        <v>Tên, ký mã hiệu, quy cách TSCĐ: Máy xé mực            Số hiệu TSCĐ: 19/2014</v>
      </c>
      <c r="B1040" s="294"/>
      <c r="C1040" s="294"/>
      <c r="D1040" s="294"/>
      <c r="E1040" s="294"/>
      <c r="F1040" s="294"/>
      <c r="G1040" s="294"/>
      <c r="H1040" s="294"/>
    </row>
    <row r="1041" spans="1:8">
      <c r="A1041" s="294" t="s">
        <v>332</v>
      </c>
      <c r="B1041" s="294"/>
      <c r="C1041" s="294"/>
      <c r="D1041" s="294"/>
      <c r="E1041" s="294"/>
      <c r="F1041" s="294"/>
      <c r="G1041" s="294"/>
      <c r="H1041" s="294"/>
    </row>
    <row r="1042" spans="1:8">
      <c r="A1042" s="294" t="s">
        <v>331</v>
      </c>
      <c r="B1042" s="294"/>
      <c r="C1042" s="294"/>
      <c r="D1042" s="294"/>
      <c r="E1042" s="294"/>
      <c r="F1042" s="294"/>
      <c r="G1042" s="294"/>
      <c r="H1042" s="294"/>
    </row>
    <row r="1043" spans="1:8">
      <c r="A1043" s="294" t="s">
        <v>74</v>
      </c>
      <c r="B1043" s="294"/>
      <c r="C1043" s="294"/>
      <c r="D1043" s="294"/>
      <c r="E1043" s="294"/>
      <c r="F1043" s="294"/>
      <c r="G1043" s="294"/>
      <c r="H1043" s="294"/>
    </row>
    <row r="1044" spans="1:8">
      <c r="A1044" s="294" t="s">
        <v>79</v>
      </c>
      <c r="B1044" s="294"/>
      <c r="C1044" s="294"/>
      <c r="D1044" s="294"/>
      <c r="E1044" s="294"/>
      <c r="F1044" s="294"/>
      <c r="G1044" s="294"/>
      <c r="H1044" s="294"/>
    </row>
    <row r="1045" spans="1:8">
      <c r="A1045" s="288" t="s">
        <v>80</v>
      </c>
      <c r="B1045" s="288"/>
      <c r="C1045" s="288"/>
      <c r="D1045" s="288"/>
      <c r="E1045" s="288"/>
      <c r="F1045" s="288"/>
      <c r="G1045" s="288"/>
      <c r="H1045" s="288"/>
    </row>
    <row r="1046" spans="1:8">
      <c r="A1046" s="281" t="s">
        <v>48</v>
      </c>
      <c r="B1046" s="281"/>
      <c r="C1046" s="289" t="s">
        <v>1</v>
      </c>
      <c r="D1046" s="289"/>
      <c r="E1046" s="289"/>
      <c r="F1046" s="290" t="s">
        <v>51</v>
      </c>
      <c r="G1046" s="291"/>
      <c r="H1046" s="292"/>
    </row>
    <row r="1047" spans="1:8" ht="25.5">
      <c r="A1047" s="281"/>
      <c r="B1047" s="281"/>
      <c r="C1047" s="39" t="s">
        <v>49</v>
      </c>
      <c r="D1047" s="39" t="s">
        <v>50</v>
      </c>
      <c r="E1047" s="39" t="s">
        <v>8</v>
      </c>
      <c r="F1047" s="40" t="s">
        <v>42</v>
      </c>
      <c r="G1047" s="39" t="s">
        <v>52</v>
      </c>
      <c r="H1047" s="39" t="s">
        <v>53</v>
      </c>
    </row>
    <row r="1048" spans="1:8">
      <c r="A1048" s="281" t="s">
        <v>9</v>
      </c>
      <c r="B1048" s="281"/>
      <c r="C1048" s="39" t="s">
        <v>10</v>
      </c>
      <c r="D1048" s="39" t="s">
        <v>11</v>
      </c>
      <c r="E1048" s="39">
        <v>1</v>
      </c>
      <c r="F1048" s="18">
        <v>2</v>
      </c>
      <c r="G1048" s="18">
        <v>3</v>
      </c>
      <c r="H1048" s="17">
        <v>4</v>
      </c>
    </row>
    <row r="1049" spans="1:8">
      <c r="A1049" s="41">
        <v>1</v>
      </c>
      <c r="B1049" s="96" t="s">
        <v>333</v>
      </c>
      <c r="C1049" s="71">
        <v>41913</v>
      </c>
      <c r="D1049" s="32" t="str">
        <f>'SO-TS'!D52</f>
        <v>Máy xé mực</v>
      </c>
      <c r="E1049" s="5">
        <f>'SO-TS'!H52</f>
        <v>110000000</v>
      </c>
      <c r="F1049" s="73" t="s">
        <v>274</v>
      </c>
      <c r="G1049" s="139">
        <f>'SO-TS'!J52</f>
        <v>5499999</v>
      </c>
      <c r="H1049" s="139">
        <f>G1050</f>
        <v>0</v>
      </c>
    </row>
    <row r="1050" spans="1:8">
      <c r="A1050" s="41"/>
      <c r="B1050" s="96"/>
      <c r="C1050" s="71"/>
      <c r="D1050" s="78"/>
      <c r="E1050" s="72"/>
      <c r="F1050" s="73"/>
      <c r="G1050" s="139"/>
      <c r="H1050" s="42">
        <f>H1049+G1050</f>
        <v>0</v>
      </c>
    </row>
    <row r="1051" spans="1:8">
      <c r="A1051" s="41"/>
      <c r="B1051" s="41"/>
      <c r="C1051" s="62"/>
      <c r="D1051" s="62"/>
      <c r="E1051" s="43"/>
      <c r="F1051" s="67"/>
      <c r="G1051" s="42"/>
      <c r="H1051" s="42"/>
    </row>
    <row r="1052" spans="1:8">
      <c r="A1052" s="41"/>
      <c r="B1052" s="41"/>
      <c r="C1052" s="62"/>
      <c r="D1052" s="62"/>
      <c r="E1052" s="43"/>
      <c r="F1052" s="73"/>
      <c r="G1052" s="42"/>
      <c r="H1052" s="42"/>
    </row>
    <row r="1053" spans="1:8">
      <c r="A1053" s="41"/>
      <c r="B1053" s="41"/>
      <c r="C1053" s="62"/>
      <c r="D1053" s="62"/>
      <c r="E1053" s="43"/>
      <c r="F1053" s="67"/>
      <c r="G1053" s="42"/>
      <c r="H1053" s="42"/>
    </row>
    <row r="1054" spans="1:8">
      <c r="A1054" s="41"/>
      <c r="B1054" s="41"/>
      <c r="C1054" s="62"/>
      <c r="D1054" s="62"/>
      <c r="E1054" s="43"/>
      <c r="F1054" s="73"/>
      <c r="G1054" s="42"/>
      <c r="H1054" s="42"/>
    </row>
    <row r="1055" spans="1:8">
      <c r="A1055" s="41"/>
      <c r="B1055" s="41"/>
      <c r="C1055" s="62"/>
      <c r="D1055" s="62"/>
      <c r="E1055" s="43"/>
      <c r="F1055" s="67"/>
      <c r="G1055" s="42"/>
      <c r="H1055" s="42"/>
    </row>
    <row r="1056" spans="1:8">
      <c r="A1056" s="68"/>
      <c r="B1056" s="68"/>
      <c r="C1056" s="69"/>
      <c r="D1056" s="69"/>
      <c r="E1056" s="70"/>
      <c r="F1056" s="73"/>
      <c r="G1056" s="133"/>
      <c r="H1056" s="42"/>
    </row>
    <row r="1057" spans="1:8">
      <c r="A1057" s="41"/>
      <c r="B1057" s="41"/>
      <c r="C1057" s="62"/>
      <c r="D1057" s="62"/>
      <c r="E1057" s="43"/>
      <c r="F1057" s="67"/>
      <c r="G1057" s="42"/>
      <c r="H1057" s="42"/>
    </row>
    <row r="1058" spans="1:8">
      <c r="A1058" s="41"/>
      <c r="B1058" s="41"/>
      <c r="C1058" s="62"/>
      <c r="D1058" s="62"/>
      <c r="E1058" s="43"/>
      <c r="F1058" s="43"/>
      <c r="G1058" s="42"/>
      <c r="H1058" s="42"/>
    </row>
    <row r="1059" spans="1:8">
      <c r="A1059" s="19"/>
      <c r="B1059" s="19" t="s">
        <v>13</v>
      </c>
      <c r="C1059" s="46"/>
      <c r="D1059" s="46"/>
      <c r="E1059" s="46">
        <f>SUM(E1049:E1058)</f>
        <v>110000000</v>
      </c>
      <c r="F1059" s="46"/>
      <c r="G1059" s="39">
        <f>SUM(G1049:G1058)</f>
        <v>5499999</v>
      </c>
      <c r="H1059" s="39"/>
    </row>
    <row r="1060" spans="1:8">
      <c r="A1060" s="50"/>
      <c r="B1060" s="50"/>
      <c r="C1060" s="64"/>
      <c r="D1060" s="64"/>
      <c r="E1060" s="64"/>
      <c r="F1060" s="64"/>
      <c r="G1060" s="64"/>
      <c r="H1060" s="65"/>
    </row>
    <row r="1061" spans="1:8">
      <c r="A1061" s="50"/>
      <c r="B1061" s="50"/>
      <c r="C1061" s="64"/>
      <c r="D1061" s="64"/>
      <c r="E1061" s="64"/>
      <c r="F1061" s="64"/>
      <c r="G1061" s="22"/>
      <c r="H1061" s="65"/>
    </row>
    <row r="1062" spans="1:8">
      <c r="A1062" s="293" t="s">
        <v>54</v>
      </c>
      <c r="B1062" s="293"/>
      <c r="C1062" s="293"/>
      <c r="D1062" s="293"/>
      <c r="E1062" s="293"/>
      <c r="F1062" s="293"/>
      <c r="G1062" s="293"/>
      <c r="H1062" s="293"/>
    </row>
    <row r="1063" spans="1:8" ht="25.5">
      <c r="A1063" s="19" t="s">
        <v>0</v>
      </c>
      <c r="B1063" s="281" t="s">
        <v>55</v>
      </c>
      <c r="C1063" s="281"/>
      <c r="D1063" s="46" t="s">
        <v>56</v>
      </c>
      <c r="E1063" s="46" t="s">
        <v>57</v>
      </c>
      <c r="F1063" s="46" t="s">
        <v>58</v>
      </c>
      <c r="G1063" s="64"/>
      <c r="H1063" s="65"/>
    </row>
    <row r="1064" spans="1:8">
      <c r="A1064" s="19" t="s">
        <v>9</v>
      </c>
      <c r="B1064" s="19" t="s">
        <v>10</v>
      </c>
      <c r="C1064" s="46"/>
      <c r="D1064" s="46" t="s">
        <v>11</v>
      </c>
      <c r="E1064" s="46">
        <v>1</v>
      </c>
      <c r="F1064" s="46">
        <v>2</v>
      </c>
      <c r="G1064" s="64"/>
      <c r="H1064" s="65"/>
    </row>
    <row r="1065" spans="1:8">
      <c r="A1065" s="19"/>
      <c r="B1065" s="19"/>
      <c r="C1065" s="46"/>
      <c r="D1065" s="46"/>
      <c r="E1065" s="46"/>
      <c r="F1065" s="46"/>
      <c r="G1065" s="64"/>
      <c r="H1065" s="65"/>
    </row>
    <row r="1066" spans="1:8">
      <c r="A1066" s="19"/>
      <c r="B1066" s="19"/>
      <c r="C1066" s="46"/>
      <c r="D1066" s="46"/>
      <c r="E1066" s="46"/>
      <c r="F1066" s="46"/>
      <c r="G1066" s="64"/>
      <c r="H1066" s="65"/>
    </row>
    <row r="1067" spans="1:8">
      <c r="A1067" s="19"/>
      <c r="B1067" s="19"/>
      <c r="C1067" s="46"/>
      <c r="D1067" s="46"/>
      <c r="E1067" s="46"/>
      <c r="F1067" s="46"/>
      <c r="G1067" s="64"/>
      <c r="H1067" s="65"/>
    </row>
    <row r="1068" spans="1:8">
      <c r="A1068" s="19"/>
      <c r="B1068" s="19"/>
      <c r="C1068" s="46"/>
      <c r="D1068" s="46"/>
      <c r="E1068" s="46"/>
      <c r="F1068" s="46"/>
      <c r="G1068" s="64"/>
      <c r="H1068" s="65"/>
    </row>
    <row r="1069" spans="1:8">
      <c r="A1069" s="19"/>
      <c r="B1069" s="19"/>
      <c r="C1069" s="46"/>
      <c r="D1069" s="46"/>
      <c r="E1069" s="46"/>
      <c r="F1069" s="46"/>
      <c r="G1069" s="64"/>
      <c r="H1069" s="65"/>
    </row>
    <row r="1070" spans="1:8">
      <c r="A1070" s="19"/>
      <c r="B1070" s="19"/>
      <c r="C1070" s="46"/>
      <c r="D1070" s="46"/>
      <c r="E1070" s="46"/>
      <c r="F1070" s="46"/>
      <c r="G1070" s="64"/>
      <c r="H1070" s="65"/>
    </row>
    <row r="1071" spans="1:8">
      <c r="A1071" s="19"/>
      <c r="B1071" s="19"/>
      <c r="C1071" s="46"/>
      <c r="D1071" s="46"/>
      <c r="E1071" s="46"/>
      <c r="F1071" s="46"/>
      <c r="G1071" s="64"/>
      <c r="H1071" s="65"/>
    </row>
    <row r="1072" spans="1:8">
      <c r="A1072" s="50"/>
      <c r="B1072" s="50"/>
      <c r="C1072" s="64"/>
      <c r="D1072" s="64"/>
      <c r="E1072" s="64"/>
      <c r="F1072" s="64"/>
      <c r="G1072" s="64"/>
      <c r="H1072" s="65"/>
    </row>
    <row r="1073" spans="1:8">
      <c r="A1073" s="285" t="s">
        <v>78</v>
      </c>
      <c r="B1073" s="285"/>
      <c r="C1073" s="285"/>
      <c r="D1073" s="285"/>
      <c r="E1073" s="285"/>
      <c r="F1073" s="285"/>
      <c r="G1073" s="285"/>
      <c r="H1073" s="285"/>
    </row>
    <row r="1074" spans="1:8">
      <c r="A1074" s="285" t="s">
        <v>76</v>
      </c>
      <c r="B1074" s="285"/>
      <c r="C1074" s="285"/>
      <c r="D1074" s="285"/>
      <c r="E1074" s="285"/>
      <c r="F1074" s="285"/>
      <c r="G1074" s="285"/>
      <c r="H1074" s="285"/>
    </row>
    <row r="1075" spans="1:8">
      <c r="A1075" s="49"/>
      <c r="B1075" s="49"/>
      <c r="C1075" s="51"/>
      <c r="D1075" s="51"/>
      <c r="E1075" s="286" t="s">
        <v>346</v>
      </c>
      <c r="F1075" s="286"/>
      <c r="G1075" s="286"/>
      <c r="H1075" s="286"/>
    </row>
    <row r="1076" spans="1:8">
      <c r="A1076" s="287" t="s">
        <v>59</v>
      </c>
      <c r="B1076" s="287"/>
      <c r="C1076" s="287" t="s">
        <v>16</v>
      </c>
      <c r="D1076" s="287"/>
      <c r="E1076" s="284" t="s">
        <v>28</v>
      </c>
      <c r="F1076" s="284"/>
      <c r="G1076" s="284"/>
      <c r="H1076" s="284"/>
    </row>
  </sheetData>
  <mergeCells count="478">
    <mergeCell ref="A1074:H1074"/>
    <mergeCell ref="E1075:H1075"/>
    <mergeCell ref="A1076:B1076"/>
    <mergeCell ref="C1076:D1076"/>
    <mergeCell ref="E1076:H1076"/>
    <mergeCell ref="A1048:B1048"/>
    <mergeCell ref="A1062:H1062"/>
    <mergeCell ref="B1063:C1063"/>
    <mergeCell ref="A1073:H1073"/>
    <mergeCell ref="A1045:H1045"/>
    <mergeCell ref="A1046:B1047"/>
    <mergeCell ref="C1046:E1046"/>
    <mergeCell ref="F1046:H1046"/>
    <mergeCell ref="A1041:H1041"/>
    <mergeCell ref="A1042:H1042"/>
    <mergeCell ref="A1043:H1043"/>
    <mergeCell ref="A1044:H1044"/>
    <mergeCell ref="A1036:H1036"/>
    <mergeCell ref="A1037:H1037"/>
    <mergeCell ref="A1039:H1039"/>
    <mergeCell ref="A1040:H1040"/>
    <mergeCell ref="E1031:H1031"/>
    <mergeCell ref="E1032:H1032"/>
    <mergeCell ref="E1033:H1033"/>
    <mergeCell ref="A1035:H1035"/>
    <mergeCell ref="A1022:H1022"/>
    <mergeCell ref="E1023:H1023"/>
    <mergeCell ref="A1024:B1024"/>
    <mergeCell ref="C1024:D1024"/>
    <mergeCell ref="E1024:H1024"/>
    <mergeCell ref="A996:B996"/>
    <mergeCell ref="A1010:H1010"/>
    <mergeCell ref="B1011:C1011"/>
    <mergeCell ref="A1021:H1021"/>
    <mergeCell ref="A993:H993"/>
    <mergeCell ref="A994:B995"/>
    <mergeCell ref="C994:E994"/>
    <mergeCell ref="F994:H994"/>
    <mergeCell ref="A989:H989"/>
    <mergeCell ref="A990:H990"/>
    <mergeCell ref="A991:H991"/>
    <mergeCell ref="A992:H992"/>
    <mergeCell ref="A984:H984"/>
    <mergeCell ref="A985:H985"/>
    <mergeCell ref="A987:H987"/>
    <mergeCell ref="A988:H988"/>
    <mergeCell ref="E979:H979"/>
    <mergeCell ref="E980:H980"/>
    <mergeCell ref="E981:H981"/>
    <mergeCell ref="A983:H983"/>
    <mergeCell ref="A970:H970"/>
    <mergeCell ref="E971:H971"/>
    <mergeCell ref="A972:B972"/>
    <mergeCell ref="C972:D972"/>
    <mergeCell ref="E972:H972"/>
    <mergeCell ref="A944:B944"/>
    <mergeCell ref="A958:H958"/>
    <mergeCell ref="B959:C959"/>
    <mergeCell ref="A969:H969"/>
    <mergeCell ref="A941:H941"/>
    <mergeCell ref="A942:B943"/>
    <mergeCell ref="C942:E942"/>
    <mergeCell ref="F942:H942"/>
    <mergeCell ref="A937:H937"/>
    <mergeCell ref="A938:H938"/>
    <mergeCell ref="A939:H939"/>
    <mergeCell ref="A940:H940"/>
    <mergeCell ref="A932:H932"/>
    <mergeCell ref="A933:H933"/>
    <mergeCell ref="A935:H935"/>
    <mergeCell ref="A936:H936"/>
    <mergeCell ref="E927:H927"/>
    <mergeCell ref="E928:H928"/>
    <mergeCell ref="E929:H929"/>
    <mergeCell ref="A931:H931"/>
    <mergeCell ref="A922:H922"/>
    <mergeCell ref="E923:H923"/>
    <mergeCell ref="A924:B924"/>
    <mergeCell ref="C924:D924"/>
    <mergeCell ref="E924:H924"/>
    <mergeCell ref="A896:B896"/>
    <mergeCell ref="A910:H910"/>
    <mergeCell ref="B911:C911"/>
    <mergeCell ref="A921:H921"/>
    <mergeCell ref="A892:H892"/>
    <mergeCell ref="A893:H893"/>
    <mergeCell ref="A894:B895"/>
    <mergeCell ref="C894:E894"/>
    <mergeCell ref="F894:H894"/>
    <mergeCell ref="A888:H888"/>
    <mergeCell ref="A889:H889"/>
    <mergeCell ref="A890:H890"/>
    <mergeCell ref="A891:H891"/>
    <mergeCell ref="A883:H883"/>
    <mergeCell ref="A884:H884"/>
    <mergeCell ref="A885:H885"/>
    <mergeCell ref="A887:H887"/>
    <mergeCell ref="E827:H827"/>
    <mergeCell ref="E879:H879"/>
    <mergeCell ref="E880:H880"/>
    <mergeCell ref="E881:H881"/>
    <mergeCell ref="A832:H832"/>
    <mergeCell ref="A831:H831"/>
    <mergeCell ref="E829:H829"/>
    <mergeCell ref="E828:H828"/>
    <mergeCell ref="A837:H837"/>
    <mergeCell ref="A836:H836"/>
    <mergeCell ref="A835:H835"/>
    <mergeCell ref="A833:H833"/>
    <mergeCell ref="A841:H841"/>
    <mergeCell ref="A840:H840"/>
    <mergeCell ref="A839:H839"/>
    <mergeCell ref="A838:H838"/>
    <mergeCell ref="A844:B844"/>
    <mergeCell ref="A842:B843"/>
    <mergeCell ref="F842:H842"/>
    <mergeCell ref="C842:E842"/>
    <mergeCell ref="A870:H870"/>
    <mergeCell ref="A869:H869"/>
    <mergeCell ref="B859:C859"/>
    <mergeCell ref="A858:H858"/>
    <mergeCell ref="E872:H872"/>
    <mergeCell ref="C872:D872"/>
    <mergeCell ref="A872:B872"/>
    <mergeCell ref="E871:H871"/>
    <mergeCell ref="E59:H59"/>
    <mergeCell ref="E60:H60"/>
    <mergeCell ref="E121:H121"/>
    <mergeCell ref="E122:H122"/>
    <mergeCell ref="A63:H63"/>
    <mergeCell ref="A64:H64"/>
    <mergeCell ref="A66:H66"/>
    <mergeCell ref="A67:H67"/>
    <mergeCell ref="A68:H68"/>
    <mergeCell ref="A69:H69"/>
    <mergeCell ref="E2:H2"/>
    <mergeCell ref="E3:H3"/>
    <mergeCell ref="E226:H226"/>
    <mergeCell ref="A227:B227"/>
    <mergeCell ref="C227:D227"/>
    <mergeCell ref="E227:H227"/>
    <mergeCell ref="A213:H213"/>
    <mergeCell ref="B214:C214"/>
    <mergeCell ref="A224:H224"/>
    <mergeCell ref="A225:H225"/>
    <mergeCell ref="A197:B198"/>
    <mergeCell ref="C197:E197"/>
    <mergeCell ref="F197:H197"/>
    <mergeCell ref="A199:B199"/>
    <mergeCell ref="A193:H193"/>
    <mergeCell ref="A194:H194"/>
    <mergeCell ref="A195:H195"/>
    <mergeCell ref="A196:H196"/>
    <mergeCell ref="A188:H188"/>
    <mergeCell ref="A190:H190"/>
    <mergeCell ref="A191:H191"/>
    <mergeCell ref="A192:H192"/>
    <mergeCell ref="E182:H182"/>
    <mergeCell ref="A186:H186"/>
    <mergeCell ref="A187:H187"/>
    <mergeCell ref="E183:H183"/>
    <mergeCell ref="E184:H184"/>
    <mergeCell ref="E536:H536"/>
    <mergeCell ref="A537:B537"/>
    <mergeCell ref="C537:D537"/>
    <mergeCell ref="E537:H537"/>
    <mergeCell ref="A523:H523"/>
    <mergeCell ref="B524:C524"/>
    <mergeCell ref="A534:H534"/>
    <mergeCell ref="A535:H535"/>
    <mergeCell ref="A507:B508"/>
    <mergeCell ref="C507:E507"/>
    <mergeCell ref="F507:H507"/>
    <mergeCell ref="A509:B509"/>
    <mergeCell ref="A503:H503"/>
    <mergeCell ref="A504:H504"/>
    <mergeCell ref="A505:H505"/>
    <mergeCell ref="A506:H506"/>
    <mergeCell ref="A498:H498"/>
    <mergeCell ref="A500:H500"/>
    <mergeCell ref="A501:H501"/>
    <mergeCell ref="A502:H502"/>
    <mergeCell ref="E492:H492"/>
    <mergeCell ref="A496:H496"/>
    <mergeCell ref="A497:H497"/>
    <mergeCell ref="E493:H493"/>
    <mergeCell ref="E494:H494"/>
    <mergeCell ref="E474:H474"/>
    <mergeCell ref="A475:B475"/>
    <mergeCell ref="C475:D475"/>
    <mergeCell ref="E475:H475"/>
    <mergeCell ref="A461:H461"/>
    <mergeCell ref="B462:C462"/>
    <mergeCell ref="A472:H472"/>
    <mergeCell ref="A473:H473"/>
    <mergeCell ref="A445:B446"/>
    <mergeCell ref="C445:E445"/>
    <mergeCell ref="F445:H445"/>
    <mergeCell ref="A447:B447"/>
    <mergeCell ref="A441:H441"/>
    <mergeCell ref="A442:H442"/>
    <mergeCell ref="A443:H443"/>
    <mergeCell ref="A444:H444"/>
    <mergeCell ref="A436:H436"/>
    <mergeCell ref="A438:H438"/>
    <mergeCell ref="A439:H439"/>
    <mergeCell ref="A440:H440"/>
    <mergeCell ref="E430:H430"/>
    <mergeCell ref="A434:H434"/>
    <mergeCell ref="A435:H435"/>
    <mergeCell ref="E431:H431"/>
    <mergeCell ref="E432:H432"/>
    <mergeCell ref="E412:H412"/>
    <mergeCell ref="A413:B413"/>
    <mergeCell ref="C413:D413"/>
    <mergeCell ref="E413:H413"/>
    <mergeCell ref="A399:H399"/>
    <mergeCell ref="B400:C400"/>
    <mergeCell ref="A410:H410"/>
    <mergeCell ref="A411:H411"/>
    <mergeCell ref="A383:B384"/>
    <mergeCell ref="C383:E383"/>
    <mergeCell ref="F383:H383"/>
    <mergeCell ref="A385:B385"/>
    <mergeCell ref="A379:H379"/>
    <mergeCell ref="A380:H380"/>
    <mergeCell ref="A381:H381"/>
    <mergeCell ref="A382:H382"/>
    <mergeCell ref="A374:H374"/>
    <mergeCell ref="A376:H376"/>
    <mergeCell ref="A377:H377"/>
    <mergeCell ref="A378:H378"/>
    <mergeCell ref="E368:H368"/>
    <mergeCell ref="A372:H372"/>
    <mergeCell ref="A373:H373"/>
    <mergeCell ref="E369:H369"/>
    <mergeCell ref="E370:H370"/>
    <mergeCell ref="E350:H350"/>
    <mergeCell ref="A351:B351"/>
    <mergeCell ref="C351:D351"/>
    <mergeCell ref="E351:H351"/>
    <mergeCell ref="A337:H337"/>
    <mergeCell ref="B338:C338"/>
    <mergeCell ref="A348:H348"/>
    <mergeCell ref="A349:H349"/>
    <mergeCell ref="A321:B322"/>
    <mergeCell ref="C321:E321"/>
    <mergeCell ref="F321:H321"/>
    <mergeCell ref="A323:B323"/>
    <mergeCell ref="A317:H317"/>
    <mergeCell ref="A318:H318"/>
    <mergeCell ref="A319:H319"/>
    <mergeCell ref="A320:H320"/>
    <mergeCell ref="A312:H312"/>
    <mergeCell ref="A314:H314"/>
    <mergeCell ref="A315:H315"/>
    <mergeCell ref="A316:H316"/>
    <mergeCell ref="E306:H306"/>
    <mergeCell ref="A310:H310"/>
    <mergeCell ref="A311:H311"/>
    <mergeCell ref="E307:H307"/>
    <mergeCell ref="E308:H308"/>
    <mergeCell ref="B33:C33"/>
    <mergeCell ref="A47:B47"/>
    <mergeCell ref="C47:D47"/>
    <mergeCell ref="E47:H47"/>
    <mergeCell ref="A43:H43"/>
    <mergeCell ref="E45:H45"/>
    <mergeCell ref="E46:H46"/>
    <mergeCell ref="A44:H44"/>
    <mergeCell ref="E1:H1"/>
    <mergeCell ref="E58:H58"/>
    <mergeCell ref="A11:H11"/>
    <mergeCell ref="A12:H12"/>
    <mergeCell ref="A13:H13"/>
    <mergeCell ref="A14:H14"/>
    <mergeCell ref="A15:H15"/>
    <mergeCell ref="C16:E16"/>
    <mergeCell ref="A5:H5"/>
    <mergeCell ref="A7:H7"/>
    <mergeCell ref="A9:H9"/>
    <mergeCell ref="A10:H10"/>
    <mergeCell ref="A6:H6"/>
    <mergeCell ref="A62:H62"/>
    <mergeCell ref="A16:B17"/>
    <mergeCell ref="A46:B46"/>
    <mergeCell ref="C46:D46"/>
    <mergeCell ref="F16:H16"/>
    <mergeCell ref="A18:B18"/>
    <mergeCell ref="A32:H32"/>
    <mergeCell ref="A70:H70"/>
    <mergeCell ref="A71:H71"/>
    <mergeCell ref="A72:H72"/>
    <mergeCell ref="A73:B74"/>
    <mergeCell ref="C73:E73"/>
    <mergeCell ref="F73:H73"/>
    <mergeCell ref="A75:B75"/>
    <mergeCell ref="A89:H89"/>
    <mergeCell ref="B90:C90"/>
    <mergeCell ref="A100:H100"/>
    <mergeCell ref="A101:H101"/>
    <mergeCell ref="E102:H102"/>
    <mergeCell ref="A103:B103"/>
    <mergeCell ref="C103:D103"/>
    <mergeCell ref="E103:H103"/>
    <mergeCell ref="E120:H120"/>
    <mergeCell ref="A124:H124"/>
    <mergeCell ref="A125:H125"/>
    <mergeCell ref="A126:H126"/>
    <mergeCell ref="A128:H128"/>
    <mergeCell ref="A129:H129"/>
    <mergeCell ref="A130:H130"/>
    <mergeCell ref="A131:H131"/>
    <mergeCell ref="A132:H132"/>
    <mergeCell ref="A133:H133"/>
    <mergeCell ref="A134:H134"/>
    <mergeCell ref="A135:B136"/>
    <mergeCell ref="C135:E135"/>
    <mergeCell ref="F135:H135"/>
    <mergeCell ref="A137:B137"/>
    <mergeCell ref="A151:H151"/>
    <mergeCell ref="B152:C152"/>
    <mergeCell ref="A162:H162"/>
    <mergeCell ref="A163:H163"/>
    <mergeCell ref="E164:H164"/>
    <mergeCell ref="A165:B165"/>
    <mergeCell ref="C165:D165"/>
    <mergeCell ref="E165:H165"/>
    <mergeCell ref="E244:H244"/>
    <mergeCell ref="A248:H248"/>
    <mergeCell ref="A249:H249"/>
    <mergeCell ref="E245:H245"/>
    <mergeCell ref="E246:H246"/>
    <mergeCell ref="A250:H250"/>
    <mergeCell ref="A252:H252"/>
    <mergeCell ref="A253:H253"/>
    <mergeCell ref="A254:H254"/>
    <mergeCell ref="A255:H255"/>
    <mergeCell ref="A256:H256"/>
    <mergeCell ref="A257:H257"/>
    <mergeCell ref="A258:H258"/>
    <mergeCell ref="A259:B260"/>
    <mergeCell ref="C259:E259"/>
    <mergeCell ref="F259:H259"/>
    <mergeCell ref="A261:B261"/>
    <mergeCell ref="A275:H275"/>
    <mergeCell ref="B276:C276"/>
    <mergeCell ref="A286:H286"/>
    <mergeCell ref="A287:H287"/>
    <mergeCell ref="E288:H288"/>
    <mergeCell ref="A289:B289"/>
    <mergeCell ref="C289:D289"/>
    <mergeCell ref="E289:H289"/>
    <mergeCell ref="E554:H554"/>
    <mergeCell ref="E555:H555"/>
    <mergeCell ref="E556:H556"/>
    <mergeCell ref="A558:H558"/>
    <mergeCell ref="A559:H559"/>
    <mergeCell ref="A560:H560"/>
    <mergeCell ref="A562:H562"/>
    <mergeCell ref="A563:H563"/>
    <mergeCell ref="A564:H564"/>
    <mergeCell ref="A565:H565"/>
    <mergeCell ref="A566:H566"/>
    <mergeCell ref="A567:H567"/>
    <mergeCell ref="A568:H568"/>
    <mergeCell ref="A569:B570"/>
    <mergeCell ref="C569:E569"/>
    <mergeCell ref="F569:H569"/>
    <mergeCell ref="A571:B571"/>
    <mergeCell ref="A585:H585"/>
    <mergeCell ref="B586:C586"/>
    <mergeCell ref="A596:H596"/>
    <mergeCell ref="A597:H597"/>
    <mergeCell ref="E598:H598"/>
    <mergeCell ref="A599:B599"/>
    <mergeCell ref="C599:D599"/>
    <mergeCell ref="E599:H599"/>
    <mergeCell ref="E616:H616"/>
    <mergeCell ref="E617:H617"/>
    <mergeCell ref="E618:H618"/>
    <mergeCell ref="A620:H620"/>
    <mergeCell ref="A621:H621"/>
    <mergeCell ref="A622:H622"/>
    <mergeCell ref="A624:H624"/>
    <mergeCell ref="A625:H625"/>
    <mergeCell ref="A626:H626"/>
    <mergeCell ref="A627:H627"/>
    <mergeCell ref="A628:H628"/>
    <mergeCell ref="A629:H629"/>
    <mergeCell ref="A630:H630"/>
    <mergeCell ref="A631:B632"/>
    <mergeCell ref="C631:E631"/>
    <mergeCell ref="F631:H631"/>
    <mergeCell ref="A633:B633"/>
    <mergeCell ref="A647:H647"/>
    <mergeCell ref="B648:C648"/>
    <mergeCell ref="A658:H658"/>
    <mergeCell ref="A659:H659"/>
    <mergeCell ref="E660:H660"/>
    <mergeCell ref="A661:B661"/>
    <mergeCell ref="C661:D661"/>
    <mergeCell ref="E661:H661"/>
    <mergeCell ref="E726:H726"/>
    <mergeCell ref="E727:H727"/>
    <mergeCell ref="E728:H728"/>
    <mergeCell ref="A730:H730"/>
    <mergeCell ref="A731:H731"/>
    <mergeCell ref="A732:H732"/>
    <mergeCell ref="A734:H734"/>
    <mergeCell ref="A735:H735"/>
    <mergeCell ref="A736:H736"/>
    <mergeCell ref="A737:H737"/>
    <mergeCell ref="A738:H738"/>
    <mergeCell ref="A739:H739"/>
    <mergeCell ref="A740:H740"/>
    <mergeCell ref="A741:B742"/>
    <mergeCell ref="C741:E741"/>
    <mergeCell ref="F741:H741"/>
    <mergeCell ref="A743:B743"/>
    <mergeCell ref="A757:H757"/>
    <mergeCell ref="B758:C758"/>
    <mergeCell ref="A768:H768"/>
    <mergeCell ref="A769:H769"/>
    <mergeCell ref="E770:H770"/>
    <mergeCell ref="A771:B771"/>
    <mergeCell ref="C771:D771"/>
    <mergeCell ref="E771:H771"/>
    <mergeCell ref="E678:H678"/>
    <mergeCell ref="E679:H679"/>
    <mergeCell ref="E680:H680"/>
    <mergeCell ref="A682:H682"/>
    <mergeCell ref="A683:H683"/>
    <mergeCell ref="A684:H684"/>
    <mergeCell ref="A686:H686"/>
    <mergeCell ref="A687:H687"/>
    <mergeCell ref="A688:H688"/>
    <mergeCell ref="A689:H689"/>
    <mergeCell ref="A690:H690"/>
    <mergeCell ref="A691:H691"/>
    <mergeCell ref="A692:H692"/>
    <mergeCell ref="A693:B694"/>
    <mergeCell ref="C693:E693"/>
    <mergeCell ref="F693:H693"/>
    <mergeCell ref="A695:B695"/>
    <mergeCell ref="A709:H709"/>
    <mergeCell ref="B710:C710"/>
    <mergeCell ref="A720:H720"/>
    <mergeCell ref="A721:H721"/>
    <mergeCell ref="E722:H722"/>
    <mergeCell ref="A723:B723"/>
    <mergeCell ref="C723:D723"/>
    <mergeCell ref="E723:H723"/>
    <mergeCell ref="E776:H776"/>
    <mergeCell ref="E777:H777"/>
    <mergeCell ref="E778:H778"/>
    <mergeCell ref="A780:H780"/>
    <mergeCell ref="A781:H781"/>
    <mergeCell ref="A782:H782"/>
    <mergeCell ref="A784:H784"/>
    <mergeCell ref="A785:H785"/>
    <mergeCell ref="A786:H786"/>
    <mergeCell ref="A787:H787"/>
    <mergeCell ref="A788:H788"/>
    <mergeCell ref="A789:H789"/>
    <mergeCell ref="A790:H790"/>
    <mergeCell ref="A791:B792"/>
    <mergeCell ref="C791:E791"/>
    <mergeCell ref="F791:H791"/>
    <mergeCell ref="A793:B793"/>
    <mergeCell ref="A807:H807"/>
    <mergeCell ref="B808:C808"/>
    <mergeCell ref="A818:H818"/>
    <mergeCell ref="A819:H819"/>
    <mergeCell ref="E820:H820"/>
    <mergeCell ref="A821:B821"/>
    <mergeCell ref="C821:D821"/>
    <mergeCell ref="E821:H821"/>
  </mergeCells>
  <phoneticPr fontId="2" type="noConversion"/>
  <printOptions horizontalCentered="1"/>
  <pageMargins left="0.25" right="0" top="0.25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31"/>
  </sheetPr>
  <dimension ref="A1:Q47"/>
  <sheetViews>
    <sheetView topLeftCell="A10" workbookViewId="0">
      <selection activeCell="B10" sqref="B10"/>
    </sheetView>
  </sheetViews>
  <sheetFormatPr defaultRowHeight="14.25"/>
  <cols>
    <col min="1" max="1" width="5.28515625" style="80" customWidth="1"/>
    <col min="2" max="2" width="31.5703125" style="80" customWidth="1"/>
    <col min="3" max="3" width="6.7109375" style="80" customWidth="1"/>
    <col min="4" max="4" width="16" style="80" bestFit="1" customWidth="1"/>
    <col min="5" max="5" width="15.7109375" style="80" customWidth="1"/>
    <col min="6" max="9" width="15.85546875" style="80" hidden="1" customWidth="1"/>
    <col min="10" max="10" width="16.7109375" style="80" customWidth="1"/>
    <col min="11" max="11" width="14.28515625" style="80" bestFit="1" customWidth="1"/>
    <col min="12" max="12" width="11.85546875" style="80" hidden="1" customWidth="1"/>
    <col min="13" max="13" width="12.7109375" style="80" hidden="1" customWidth="1"/>
    <col min="14" max="14" width="16" style="80" bestFit="1" customWidth="1"/>
    <col min="15" max="15" width="12.7109375" style="80" bestFit="1" customWidth="1"/>
    <col min="16" max="16" width="14.85546875" style="82" bestFit="1" customWidth="1"/>
    <col min="17" max="17" width="16" style="80" bestFit="1" customWidth="1"/>
    <col min="18" max="16384" width="9.140625" style="80"/>
  </cols>
  <sheetData>
    <row r="1" spans="1:17" ht="15.75">
      <c r="B1" s="81" t="s">
        <v>81</v>
      </c>
      <c r="C1" s="81"/>
      <c r="E1" s="82"/>
      <c r="F1" s="82"/>
      <c r="G1" s="82"/>
      <c r="H1" s="82"/>
      <c r="I1" s="82"/>
    </row>
    <row r="2" spans="1:17">
      <c r="A2" s="1" t="s">
        <v>108</v>
      </c>
      <c r="E2" s="82"/>
      <c r="F2" s="82"/>
      <c r="G2" s="82"/>
      <c r="H2" s="82"/>
      <c r="I2" s="82"/>
    </row>
    <row r="3" spans="1:17" s="83" customFormat="1" ht="24" customHeight="1">
      <c r="A3" s="308" t="s">
        <v>82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P3" s="98"/>
    </row>
    <row r="4" spans="1:17" s="84" customFormat="1" ht="21">
      <c r="A4" s="309" t="s">
        <v>255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P4" s="99"/>
    </row>
    <row r="5" spans="1:17" s="91" customFormat="1" ht="17.25">
      <c r="A5" s="113"/>
      <c r="B5" s="113"/>
      <c r="C5" s="113"/>
      <c r="D5" s="113"/>
      <c r="E5" s="114"/>
      <c r="F5" s="114"/>
      <c r="G5" s="114"/>
      <c r="H5" s="114"/>
      <c r="I5" s="114"/>
      <c r="J5" s="113"/>
      <c r="K5" s="113"/>
      <c r="L5" s="113"/>
      <c r="M5" s="113"/>
      <c r="N5" s="113"/>
      <c r="P5" s="92"/>
    </row>
    <row r="6" spans="1:17" s="85" customFormat="1" ht="108">
      <c r="A6" s="106" t="s">
        <v>83</v>
      </c>
      <c r="B6" s="106" t="s">
        <v>84</v>
      </c>
      <c r="C6" s="107" t="s">
        <v>85</v>
      </c>
      <c r="D6" s="107" t="s">
        <v>86</v>
      </c>
      <c r="E6" s="107" t="s">
        <v>87</v>
      </c>
      <c r="F6" s="107" t="s">
        <v>178</v>
      </c>
      <c r="G6" s="107" t="s">
        <v>226</v>
      </c>
      <c r="H6" s="107" t="s">
        <v>257</v>
      </c>
      <c r="I6" s="107" t="s">
        <v>273</v>
      </c>
      <c r="J6" s="107" t="s">
        <v>243</v>
      </c>
      <c r="K6" s="107" t="s">
        <v>231</v>
      </c>
      <c r="L6" s="107" t="s">
        <v>232</v>
      </c>
      <c r="M6" s="107" t="s">
        <v>233</v>
      </c>
      <c r="N6" s="107" t="s">
        <v>244</v>
      </c>
      <c r="O6" s="106" t="s">
        <v>88</v>
      </c>
      <c r="P6" s="100" t="s">
        <v>312</v>
      </c>
      <c r="Q6" s="85" t="s">
        <v>107</v>
      </c>
    </row>
    <row r="7" spans="1:17" s="86" customFormat="1" ht="21.75" customHeight="1">
      <c r="A7" s="108">
        <v>1</v>
      </c>
      <c r="B7" s="118" t="s">
        <v>101</v>
      </c>
      <c r="C7" s="115">
        <v>25</v>
      </c>
      <c r="D7" s="224">
        <v>1101349856</v>
      </c>
      <c r="E7" s="115">
        <f>F7+G7+H7</f>
        <v>132161976</v>
      </c>
      <c r="F7" s="115">
        <v>44053992</v>
      </c>
      <c r="G7" s="115">
        <v>44053992</v>
      </c>
      <c r="H7" s="115">
        <v>44053992</v>
      </c>
      <c r="I7" s="212">
        <f>K7</f>
        <v>44053992</v>
      </c>
      <c r="J7" s="89">
        <f>D7-E7</f>
        <v>969187880</v>
      </c>
      <c r="K7" s="89">
        <f>Q7*12</f>
        <v>44053992</v>
      </c>
      <c r="L7" s="89"/>
      <c r="M7" s="115"/>
      <c r="N7" s="89">
        <f>D7-K7-E7-M7</f>
        <v>925133888</v>
      </c>
      <c r="O7" s="109" t="s">
        <v>96</v>
      </c>
      <c r="P7" s="101"/>
      <c r="Q7" s="101">
        <f>ROUND(D7/C7/12,0)</f>
        <v>3671166</v>
      </c>
    </row>
    <row r="8" spans="1:17" s="86" customFormat="1" ht="21.75" customHeight="1">
      <c r="A8" s="108">
        <v>2</v>
      </c>
      <c r="B8" s="118" t="s">
        <v>99</v>
      </c>
      <c r="C8" s="115">
        <v>5</v>
      </c>
      <c r="D8" s="224">
        <v>1712810212</v>
      </c>
      <c r="E8" s="115">
        <f t="shared" ref="E8:E24" si="0">F8+G8+H8</f>
        <v>1027686132</v>
      </c>
      <c r="F8" s="115">
        <v>342562044</v>
      </c>
      <c r="G8" s="115">
        <v>342562044</v>
      </c>
      <c r="H8" s="115">
        <v>342562044</v>
      </c>
      <c r="I8" s="212">
        <f t="shared" ref="I8:I18" si="1">K8</f>
        <v>342562044</v>
      </c>
      <c r="J8" s="89">
        <f t="shared" ref="J8:J16" si="2">D8-E8</f>
        <v>685124080</v>
      </c>
      <c r="K8" s="89">
        <f>Q8*12</f>
        <v>342562044</v>
      </c>
      <c r="L8" s="115"/>
      <c r="M8" s="115"/>
      <c r="N8" s="89">
        <f t="shared" ref="N8:N16" si="3">D8-K8-E8-M8</f>
        <v>342562036</v>
      </c>
      <c r="O8" s="109" t="s">
        <v>96</v>
      </c>
      <c r="P8" s="101"/>
      <c r="Q8" s="101">
        <f t="shared" ref="Q8:Q15" si="4">ROUND(D8/C8/12,0)</f>
        <v>28546837</v>
      </c>
    </row>
    <row r="9" spans="1:17" s="86" customFormat="1" ht="21.75" customHeight="1">
      <c r="A9" s="108">
        <v>3</v>
      </c>
      <c r="B9" s="116" t="s">
        <v>106</v>
      </c>
      <c r="C9" s="115">
        <v>5</v>
      </c>
      <c r="D9" s="226">
        <v>210000000</v>
      </c>
      <c r="E9" s="115">
        <f t="shared" si="0"/>
        <v>126000000</v>
      </c>
      <c r="F9" s="115">
        <v>42000000</v>
      </c>
      <c r="G9" s="115">
        <v>42000000</v>
      </c>
      <c r="H9" s="115">
        <v>42000000</v>
      </c>
      <c r="I9" s="212">
        <f t="shared" si="1"/>
        <v>42000000</v>
      </c>
      <c r="J9" s="89">
        <f t="shared" si="2"/>
        <v>84000000</v>
      </c>
      <c r="K9" s="89">
        <f t="shared" ref="K9:K14" si="5">Q9*12</f>
        <v>42000000</v>
      </c>
      <c r="L9" s="115"/>
      <c r="M9" s="115"/>
      <c r="N9" s="89">
        <f t="shared" si="3"/>
        <v>42000000</v>
      </c>
      <c r="O9" s="109" t="s">
        <v>97</v>
      </c>
      <c r="P9" s="101"/>
      <c r="Q9" s="101">
        <f t="shared" si="4"/>
        <v>3500000</v>
      </c>
    </row>
    <row r="10" spans="1:17" s="86" customFormat="1" ht="21.75" customHeight="1">
      <c r="A10" s="108">
        <v>4</v>
      </c>
      <c r="B10" s="118" t="s">
        <v>100</v>
      </c>
      <c r="C10" s="115">
        <v>25</v>
      </c>
      <c r="D10" s="224">
        <v>4567613580</v>
      </c>
      <c r="E10" s="115">
        <f t="shared" si="0"/>
        <v>548113644</v>
      </c>
      <c r="F10" s="115">
        <v>182704548</v>
      </c>
      <c r="G10" s="115">
        <v>182704548</v>
      </c>
      <c r="H10" s="115">
        <v>182704548</v>
      </c>
      <c r="I10" s="212">
        <f t="shared" si="1"/>
        <v>182704548</v>
      </c>
      <c r="J10" s="89">
        <f t="shared" si="2"/>
        <v>4019499936</v>
      </c>
      <c r="K10" s="89">
        <f t="shared" si="5"/>
        <v>182704548</v>
      </c>
      <c r="L10" s="89"/>
      <c r="M10" s="115"/>
      <c r="N10" s="89">
        <f t="shared" si="3"/>
        <v>3836795388</v>
      </c>
      <c r="O10" s="109" t="s">
        <v>97</v>
      </c>
      <c r="P10" s="101"/>
      <c r="Q10" s="101">
        <f t="shared" si="4"/>
        <v>15225379</v>
      </c>
    </row>
    <row r="11" spans="1:17" s="86" customFormat="1" ht="21.75" customHeight="1">
      <c r="A11" s="108">
        <v>5</v>
      </c>
      <c r="B11" s="116" t="s">
        <v>102</v>
      </c>
      <c r="C11" s="115">
        <v>5</v>
      </c>
      <c r="D11" s="226">
        <v>2787898863</v>
      </c>
      <c r="E11" s="115">
        <f t="shared" si="0"/>
        <v>1672739316</v>
      </c>
      <c r="F11" s="115">
        <v>557579772</v>
      </c>
      <c r="G11" s="115">
        <v>557579772</v>
      </c>
      <c r="H11" s="115">
        <v>557579772</v>
      </c>
      <c r="I11" s="212">
        <f t="shared" si="1"/>
        <v>557579772</v>
      </c>
      <c r="J11" s="89">
        <f t="shared" si="2"/>
        <v>1115159547</v>
      </c>
      <c r="K11" s="89">
        <f t="shared" si="5"/>
        <v>557579772</v>
      </c>
      <c r="L11" s="89"/>
      <c r="M11" s="115"/>
      <c r="N11" s="89">
        <f t="shared" si="3"/>
        <v>557579775</v>
      </c>
      <c r="O11" s="109" t="s">
        <v>97</v>
      </c>
      <c r="P11" s="101"/>
      <c r="Q11" s="101">
        <f t="shared" si="4"/>
        <v>46464981</v>
      </c>
    </row>
    <row r="12" spans="1:17" s="86" customFormat="1" ht="21.75" customHeight="1">
      <c r="A12" s="108">
        <v>6</v>
      </c>
      <c r="B12" s="118" t="s">
        <v>103</v>
      </c>
      <c r="C12" s="115">
        <v>5</v>
      </c>
      <c r="D12" s="229">
        <v>2173860839</v>
      </c>
      <c r="E12" s="115">
        <f t="shared" si="0"/>
        <v>1304316504</v>
      </c>
      <c r="F12" s="115">
        <v>434772168</v>
      </c>
      <c r="G12" s="115">
        <v>434772168</v>
      </c>
      <c r="H12" s="115">
        <v>434772168</v>
      </c>
      <c r="I12" s="212">
        <f t="shared" si="1"/>
        <v>434772168</v>
      </c>
      <c r="J12" s="89">
        <f t="shared" si="2"/>
        <v>869544335</v>
      </c>
      <c r="K12" s="89">
        <f t="shared" si="5"/>
        <v>434772168</v>
      </c>
      <c r="L12" s="89"/>
      <c r="M12" s="115"/>
      <c r="N12" s="89">
        <f t="shared" si="3"/>
        <v>434772167</v>
      </c>
      <c r="O12" s="109" t="s">
        <v>97</v>
      </c>
      <c r="P12" s="101"/>
      <c r="Q12" s="101">
        <f t="shared" si="4"/>
        <v>36231014</v>
      </c>
    </row>
    <row r="13" spans="1:17" s="86" customFormat="1" ht="21.75" customHeight="1">
      <c r="A13" s="108">
        <v>7</v>
      </c>
      <c r="B13" s="118" t="s">
        <v>104</v>
      </c>
      <c r="C13" s="115">
        <v>10</v>
      </c>
      <c r="D13" s="229">
        <v>1303180703</v>
      </c>
      <c r="E13" s="115">
        <f t="shared" si="0"/>
        <v>390954204</v>
      </c>
      <c r="F13" s="115">
        <v>130318068</v>
      </c>
      <c r="G13" s="115">
        <v>130318068</v>
      </c>
      <c r="H13" s="115">
        <v>130318068</v>
      </c>
      <c r="I13" s="212">
        <f t="shared" si="1"/>
        <v>130318068</v>
      </c>
      <c r="J13" s="89">
        <f t="shared" si="2"/>
        <v>912226499</v>
      </c>
      <c r="K13" s="89">
        <f t="shared" si="5"/>
        <v>130318068</v>
      </c>
      <c r="L13" s="89"/>
      <c r="M13" s="115"/>
      <c r="N13" s="89">
        <f t="shared" si="3"/>
        <v>781908431</v>
      </c>
      <c r="O13" s="109" t="s">
        <v>97</v>
      </c>
      <c r="P13" s="101"/>
      <c r="Q13" s="101">
        <f t="shared" si="4"/>
        <v>10859839</v>
      </c>
    </row>
    <row r="14" spans="1:17" s="86" customFormat="1" ht="21.75" customHeight="1">
      <c r="A14" s="108">
        <v>8</v>
      </c>
      <c r="B14" s="118" t="s">
        <v>105</v>
      </c>
      <c r="C14" s="115">
        <v>10</v>
      </c>
      <c r="D14" s="229">
        <v>313876943</v>
      </c>
      <c r="E14" s="115">
        <f t="shared" si="0"/>
        <v>94163076</v>
      </c>
      <c r="F14" s="115">
        <v>31387692</v>
      </c>
      <c r="G14" s="115">
        <v>31387692</v>
      </c>
      <c r="H14" s="115">
        <v>31387692</v>
      </c>
      <c r="I14" s="212">
        <f t="shared" si="1"/>
        <v>31387692</v>
      </c>
      <c r="J14" s="89">
        <f t="shared" si="2"/>
        <v>219713867</v>
      </c>
      <c r="K14" s="89">
        <f t="shared" si="5"/>
        <v>31387692</v>
      </c>
      <c r="L14" s="89"/>
      <c r="M14" s="115"/>
      <c r="N14" s="89">
        <f t="shared" si="3"/>
        <v>188326175</v>
      </c>
      <c r="O14" s="109" t="s">
        <v>97</v>
      </c>
      <c r="P14" s="101"/>
      <c r="Q14" s="101">
        <f t="shared" si="4"/>
        <v>2615641</v>
      </c>
    </row>
    <row r="15" spans="1:17" s="86" customFormat="1" ht="21.75" customHeight="1">
      <c r="A15" s="108">
        <v>9</v>
      </c>
      <c r="B15" s="87" t="s">
        <v>180</v>
      </c>
      <c r="C15" s="115">
        <v>45</v>
      </c>
      <c r="D15" s="87">
        <v>5405781300</v>
      </c>
      <c r="E15" s="115">
        <f t="shared" si="0"/>
        <v>360385416</v>
      </c>
      <c r="F15" s="115">
        <v>120128472</v>
      </c>
      <c r="G15" s="115">
        <v>120128472</v>
      </c>
      <c r="H15" s="115">
        <v>120128472</v>
      </c>
      <c r="I15" s="212">
        <f t="shared" si="1"/>
        <v>120128472</v>
      </c>
      <c r="J15" s="89">
        <f t="shared" si="2"/>
        <v>5045395884</v>
      </c>
      <c r="K15" s="89">
        <f>Q15*12</f>
        <v>120128472</v>
      </c>
      <c r="L15" s="89"/>
      <c r="M15" s="115"/>
      <c r="N15" s="89">
        <f>D15-K15-E15-M15</f>
        <v>4925267412</v>
      </c>
      <c r="O15" s="109" t="s">
        <v>97</v>
      </c>
      <c r="P15" s="101"/>
      <c r="Q15" s="101">
        <f t="shared" si="4"/>
        <v>10010706</v>
      </c>
    </row>
    <row r="16" spans="1:17" s="86" customFormat="1" ht="21.75" customHeight="1">
      <c r="A16" s="108">
        <v>10</v>
      </c>
      <c r="B16" s="87" t="s">
        <v>215</v>
      </c>
      <c r="C16" s="115">
        <v>5</v>
      </c>
      <c r="D16" s="225">
        <v>108970000</v>
      </c>
      <c r="E16" s="115">
        <f t="shared" si="0"/>
        <v>12713169</v>
      </c>
      <c r="F16" s="115"/>
      <c r="G16" s="115"/>
      <c r="H16" s="115">
        <v>12713169</v>
      </c>
      <c r="I16" s="212">
        <f t="shared" si="1"/>
        <v>21794004</v>
      </c>
      <c r="J16" s="89">
        <f t="shared" si="2"/>
        <v>96256831</v>
      </c>
      <c r="K16" s="89">
        <f>Q16*12</f>
        <v>21794004</v>
      </c>
      <c r="L16" s="89"/>
      <c r="M16" s="115"/>
      <c r="N16" s="89">
        <f t="shared" si="3"/>
        <v>74462827</v>
      </c>
      <c r="O16" s="109" t="s">
        <v>97</v>
      </c>
      <c r="P16" s="101"/>
      <c r="Q16" s="101">
        <f>ROUND(D16/C16/12,0)</f>
        <v>1816167</v>
      </c>
    </row>
    <row r="17" spans="1:17" s="86" customFormat="1" ht="21.75" customHeight="1">
      <c r="A17" s="108">
        <v>11</v>
      </c>
      <c r="B17" s="87" t="s">
        <v>277</v>
      </c>
      <c r="C17" s="115">
        <v>3</v>
      </c>
      <c r="D17" s="227">
        <v>150000000</v>
      </c>
      <c r="E17" s="115">
        <f t="shared" si="0"/>
        <v>0</v>
      </c>
      <c r="F17" s="115"/>
      <c r="G17" s="115"/>
      <c r="H17" s="115"/>
      <c r="I17" s="212">
        <f t="shared" si="1"/>
        <v>8333334</v>
      </c>
      <c r="J17" s="89"/>
      <c r="K17" s="89">
        <f>Q17*2</f>
        <v>8333334</v>
      </c>
      <c r="L17" s="89"/>
      <c r="M17" s="115"/>
      <c r="N17" s="89">
        <f>D17-K17-E17-M17</f>
        <v>141666666</v>
      </c>
      <c r="O17" s="109" t="s">
        <v>97</v>
      </c>
      <c r="P17" s="101"/>
      <c r="Q17" s="101">
        <f>ROUND(D17/C17/12,0)</f>
        <v>4166667</v>
      </c>
    </row>
    <row r="18" spans="1:17" s="86" customFormat="1" ht="21.75" customHeight="1">
      <c r="A18" s="108">
        <v>12</v>
      </c>
      <c r="B18" s="87" t="s">
        <v>278</v>
      </c>
      <c r="C18" s="115">
        <v>3</v>
      </c>
      <c r="D18" s="227">
        <v>80000000</v>
      </c>
      <c r="E18" s="115">
        <f t="shared" si="0"/>
        <v>0</v>
      </c>
      <c r="F18" s="115"/>
      <c r="G18" s="115"/>
      <c r="H18" s="115"/>
      <c r="I18" s="212">
        <f t="shared" si="1"/>
        <v>4444444</v>
      </c>
      <c r="J18" s="89"/>
      <c r="K18" s="89">
        <f t="shared" ref="K18:K24" si="6">Q18*2</f>
        <v>4444444</v>
      </c>
      <c r="L18" s="89"/>
      <c r="M18" s="115"/>
      <c r="N18" s="89">
        <f>D18-K18-E18-M18</f>
        <v>75555556</v>
      </c>
      <c r="O18" s="109" t="s">
        <v>97</v>
      </c>
      <c r="P18" s="101"/>
      <c r="Q18" s="101">
        <f t="shared" ref="Q18:Q24" si="7">ROUND(D18/C18/12,0)</f>
        <v>2222222</v>
      </c>
    </row>
    <row r="19" spans="1:17" s="86" customFormat="1" ht="21.75" customHeight="1">
      <c r="A19" s="108">
        <v>13</v>
      </c>
      <c r="B19" s="87" t="s">
        <v>279</v>
      </c>
      <c r="C19" s="115">
        <v>3</v>
      </c>
      <c r="D19" s="227">
        <v>50000000</v>
      </c>
      <c r="E19" s="115">
        <f t="shared" si="0"/>
        <v>0</v>
      </c>
      <c r="F19" s="115"/>
      <c r="G19" s="115"/>
      <c r="H19" s="115"/>
      <c r="I19" s="212"/>
      <c r="J19" s="89"/>
      <c r="K19" s="89">
        <f t="shared" si="6"/>
        <v>2777778</v>
      </c>
      <c r="L19" s="89"/>
      <c r="M19" s="115"/>
      <c r="N19" s="89">
        <f t="shared" ref="N19:N24" si="8">D19-K19-E19-M19</f>
        <v>47222222</v>
      </c>
      <c r="O19" s="109" t="s">
        <v>97</v>
      </c>
      <c r="P19" s="101">
        <f t="shared" ref="P19:P24" si="9">ROUND(Q19/30,0)*7</f>
        <v>324072</v>
      </c>
      <c r="Q19" s="101">
        <f>ROUND(D19/C19/12,0)</f>
        <v>1388889</v>
      </c>
    </row>
    <row r="20" spans="1:17" s="86" customFormat="1" ht="21.75" customHeight="1">
      <c r="A20" s="108">
        <v>14</v>
      </c>
      <c r="B20" s="87" t="s">
        <v>280</v>
      </c>
      <c r="C20" s="115">
        <v>5</v>
      </c>
      <c r="D20" s="227">
        <v>100000000</v>
      </c>
      <c r="E20" s="115">
        <f t="shared" si="0"/>
        <v>0</v>
      </c>
      <c r="F20" s="115"/>
      <c r="G20" s="115"/>
      <c r="H20" s="115"/>
      <c r="I20" s="212"/>
      <c r="J20" s="228"/>
      <c r="K20" s="89">
        <f t="shared" si="6"/>
        <v>3333334</v>
      </c>
      <c r="L20" s="89"/>
      <c r="M20" s="115"/>
      <c r="N20" s="89">
        <f t="shared" si="8"/>
        <v>96666666</v>
      </c>
      <c r="O20" s="109" t="s">
        <v>97</v>
      </c>
      <c r="P20" s="101">
        <f t="shared" si="9"/>
        <v>388892</v>
      </c>
      <c r="Q20" s="101">
        <f t="shared" si="7"/>
        <v>1666667</v>
      </c>
    </row>
    <row r="21" spans="1:17" s="86" customFormat="1" ht="21.75" customHeight="1">
      <c r="A21" s="108">
        <v>15</v>
      </c>
      <c r="B21" s="87" t="s">
        <v>281</v>
      </c>
      <c r="C21" s="115">
        <v>5</v>
      </c>
      <c r="D21" s="227">
        <v>100000000</v>
      </c>
      <c r="E21" s="115">
        <f t="shared" si="0"/>
        <v>0</v>
      </c>
      <c r="F21" s="115"/>
      <c r="G21" s="115"/>
      <c r="H21" s="115"/>
      <c r="I21" s="212"/>
      <c r="J21" s="89"/>
      <c r="K21" s="89">
        <f t="shared" si="6"/>
        <v>3333334</v>
      </c>
      <c r="L21" s="89"/>
      <c r="M21" s="115"/>
      <c r="N21" s="89">
        <f t="shared" si="8"/>
        <v>96666666</v>
      </c>
      <c r="O21" s="109" t="s">
        <v>97</v>
      </c>
      <c r="P21" s="101">
        <f t="shared" si="9"/>
        <v>388892</v>
      </c>
      <c r="Q21" s="101">
        <f t="shared" si="7"/>
        <v>1666667</v>
      </c>
    </row>
    <row r="22" spans="1:17" s="86" customFormat="1" ht="21.75" customHeight="1">
      <c r="A22" s="108">
        <v>16</v>
      </c>
      <c r="B22" s="87" t="s">
        <v>282</v>
      </c>
      <c r="C22" s="115">
        <v>5</v>
      </c>
      <c r="D22" s="227">
        <f>330000000/3</f>
        <v>110000000</v>
      </c>
      <c r="E22" s="115">
        <f t="shared" si="0"/>
        <v>0</v>
      </c>
      <c r="F22" s="115"/>
      <c r="G22" s="115"/>
      <c r="H22" s="115"/>
      <c r="I22" s="212"/>
      <c r="J22" s="89"/>
      <c r="K22" s="89">
        <f t="shared" si="6"/>
        <v>3666666</v>
      </c>
      <c r="L22" s="89"/>
      <c r="M22" s="115"/>
      <c r="N22" s="89">
        <f t="shared" si="8"/>
        <v>106333334</v>
      </c>
      <c r="O22" s="109" t="s">
        <v>97</v>
      </c>
      <c r="P22" s="101">
        <f t="shared" si="9"/>
        <v>427777</v>
      </c>
      <c r="Q22" s="101">
        <f t="shared" si="7"/>
        <v>1833333</v>
      </c>
    </row>
    <row r="23" spans="1:17" s="86" customFormat="1" ht="21.75" customHeight="1">
      <c r="A23" s="108">
        <v>17</v>
      </c>
      <c r="B23" s="87" t="s">
        <v>282</v>
      </c>
      <c r="C23" s="115">
        <v>5</v>
      </c>
      <c r="D23" s="227">
        <f>330000000/3</f>
        <v>110000000</v>
      </c>
      <c r="E23" s="115">
        <f t="shared" si="0"/>
        <v>0</v>
      </c>
      <c r="F23" s="115"/>
      <c r="G23" s="115"/>
      <c r="H23" s="115"/>
      <c r="I23" s="212"/>
      <c r="J23" s="89"/>
      <c r="K23" s="89">
        <f t="shared" si="6"/>
        <v>3666666</v>
      </c>
      <c r="L23" s="89"/>
      <c r="M23" s="115"/>
      <c r="N23" s="89">
        <f t="shared" si="8"/>
        <v>106333334</v>
      </c>
      <c r="O23" s="109" t="s">
        <v>97</v>
      </c>
      <c r="P23" s="101">
        <f t="shared" si="9"/>
        <v>427777</v>
      </c>
      <c r="Q23" s="101">
        <f t="shared" si="7"/>
        <v>1833333</v>
      </c>
    </row>
    <row r="24" spans="1:17" s="86" customFormat="1" ht="21.75" customHeight="1">
      <c r="A24" s="108">
        <v>18</v>
      </c>
      <c r="B24" s="87" t="s">
        <v>282</v>
      </c>
      <c r="C24" s="115">
        <v>5</v>
      </c>
      <c r="D24" s="227">
        <f>330000000/3</f>
        <v>110000000</v>
      </c>
      <c r="E24" s="115">
        <f t="shared" si="0"/>
        <v>0</v>
      </c>
      <c r="F24" s="115"/>
      <c r="G24" s="115"/>
      <c r="H24" s="115"/>
      <c r="I24" s="212"/>
      <c r="J24" s="89"/>
      <c r="K24" s="89">
        <f t="shared" si="6"/>
        <v>3666666</v>
      </c>
      <c r="L24" s="89"/>
      <c r="M24" s="115"/>
      <c r="N24" s="89">
        <f t="shared" si="8"/>
        <v>106333334</v>
      </c>
      <c r="O24" s="109" t="s">
        <v>97</v>
      </c>
      <c r="P24" s="101">
        <f t="shared" si="9"/>
        <v>427777</v>
      </c>
      <c r="Q24" s="101">
        <f t="shared" si="7"/>
        <v>1833333</v>
      </c>
    </row>
    <row r="25" spans="1:17" s="86" customFormat="1" ht="21.75" customHeight="1">
      <c r="A25" s="108"/>
      <c r="B25" s="87"/>
      <c r="C25" s="88"/>
      <c r="D25" s="87"/>
      <c r="E25" s="115"/>
      <c r="F25" s="115"/>
      <c r="G25" s="115"/>
      <c r="H25" s="115"/>
      <c r="I25" s="115"/>
      <c r="J25" s="89"/>
      <c r="K25" s="89"/>
      <c r="L25" s="89"/>
      <c r="M25" s="115"/>
      <c r="N25" s="89"/>
      <c r="O25" s="109"/>
      <c r="P25" s="101"/>
    </row>
    <row r="26" spans="1:17" s="86" customFormat="1" ht="21.75" customHeight="1">
      <c r="A26" s="108"/>
      <c r="B26" s="87"/>
      <c r="C26" s="88"/>
      <c r="D26" s="87"/>
      <c r="E26" s="115"/>
      <c r="F26" s="115"/>
      <c r="G26" s="115"/>
      <c r="H26" s="115"/>
      <c r="I26" s="115"/>
      <c r="J26" s="87"/>
      <c r="K26" s="89"/>
      <c r="L26" s="89"/>
      <c r="M26" s="115"/>
      <c r="N26" s="89"/>
      <c r="O26" s="109"/>
      <c r="P26" s="101"/>
    </row>
    <row r="27" spans="1:17" s="90" customFormat="1" ht="22.5" customHeight="1">
      <c r="A27" s="311" t="s">
        <v>89</v>
      </c>
      <c r="B27" s="311"/>
      <c r="C27" s="110"/>
      <c r="D27" s="110">
        <f t="shared" ref="D27:N27" si="10">SUM(D7:D26)</f>
        <v>20495342296</v>
      </c>
      <c r="E27" s="135">
        <f t="shared" si="10"/>
        <v>5669233437</v>
      </c>
      <c r="F27" s="135">
        <f t="shared" si="10"/>
        <v>1885506756</v>
      </c>
      <c r="G27" s="135">
        <f t="shared" si="10"/>
        <v>1885506756</v>
      </c>
      <c r="H27" s="135">
        <f t="shared" si="10"/>
        <v>1898219925</v>
      </c>
      <c r="I27" s="135">
        <f t="shared" si="10"/>
        <v>1920078538</v>
      </c>
      <c r="J27" s="135">
        <f t="shared" si="10"/>
        <v>14016108859</v>
      </c>
      <c r="K27" s="110">
        <f t="shared" si="10"/>
        <v>1940522982</v>
      </c>
      <c r="L27" s="110">
        <f t="shared" si="10"/>
        <v>0</v>
      </c>
      <c r="M27" s="110">
        <f t="shared" si="10"/>
        <v>0</v>
      </c>
      <c r="N27" s="110">
        <f t="shared" si="10"/>
        <v>12885585877</v>
      </c>
      <c r="O27" s="109"/>
      <c r="P27" s="102"/>
    </row>
    <row r="28" spans="1:17" s="91" customFormat="1" ht="17.25">
      <c r="E28" s="92"/>
      <c r="F28" s="92"/>
      <c r="G28" s="92"/>
      <c r="H28" s="92"/>
      <c r="I28" s="92"/>
      <c r="P28" s="92"/>
    </row>
    <row r="29" spans="1:17" s="91" customFormat="1" ht="17.25">
      <c r="E29" s="92"/>
      <c r="F29" s="92"/>
      <c r="G29" s="92"/>
      <c r="H29" s="92"/>
      <c r="I29" s="92"/>
      <c r="J29" s="305" t="s">
        <v>256</v>
      </c>
      <c r="K29" s="305"/>
      <c r="L29" s="305"/>
      <c r="M29" s="305"/>
      <c r="N29" s="305"/>
      <c r="O29" s="305"/>
      <c r="P29" s="92"/>
    </row>
    <row r="30" spans="1:17" s="91" customFormat="1" ht="17.25">
      <c r="B30" s="310" t="s">
        <v>90</v>
      </c>
      <c r="C30" s="310"/>
      <c r="D30" s="310"/>
      <c r="E30" s="92"/>
      <c r="F30" s="92"/>
      <c r="G30" s="92"/>
      <c r="H30" s="92"/>
      <c r="I30" s="92"/>
      <c r="J30" s="305" t="s">
        <v>230</v>
      </c>
      <c r="K30" s="305"/>
      <c r="L30" s="305"/>
      <c r="M30" s="305"/>
      <c r="N30" s="305"/>
      <c r="O30" s="305"/>
      <c r="P30" s="92"/>
    </row>
    <row r="31" spans="1:17" s="91" customFormat="1" ht="17.25">
      <c r="B31" s="178"/>
      <c r="C31" s="178"/>
      <c r="D31" s="178"/>
      <c r="E31" s="92"/>
      <c r="F31" s="92"/>
      <c r="G31" s="92"/>
      <c r="H31" s="92"/>
      <c r="I31" s="92"/>
      <c r="J31" s="181"/>
      <c r="K31" s="181"/>
      <c r="L31" s="181"/>
      <c r="M31" s="181"/>
      <c r="N31" s="181"/>
      <c r="O31" s="181"/>
      <c r="P31" s="92"/>
    </row>
    <row r="32" spans="1:17" s="91" customFormat="1" ht="17.25">
      <c r="B32" s="178"/>
      <c r="C32" s="178"/>
      <c r="D32" s="178"/>
      <c r="E32" s="92"/>
      <c r="F32" s="92"/>
      <c r="G32" s="92"/>
      <c r="H32" s="92"/>
      <c r="I32" s="92"/>
      <c r="J32" s="181"/>
      <c r="K32" s="181"/>
      <c r="L32" s="181"/>
      <c r="M32" s="181"/>
      <c r="N32" s="181"/>
      <c r="O32" s="181"/>
      <c r="P32" s="92"/>
    </row>
    <row r="33" spans="1:17" ht="15.75">
      <c r="B33" s="81" t="s">
        <v>81</v>
      </c>
      <c r="E33" s="82"/>
      <c r="F33" s="82"/>
      <c r="G33" s="82"/>
      <c r="H33" s="82"/>
      <c r="I33" s="82"/>
    </row>
    <row r="34" spans="1:17">
      <c r="B34" s="1" t="s">
        <v>108</v>
      </c>
      <c r="E34" s="82"/>
      <c r="F34" s="82"/>
      <c r="G34" s="82"/>
      <c r="H34" s="82"/>
      <c r="I34" s="82"/>
    </row>
    <row r="35" spans="1:17" s="83" customFormat="1" ht="24" customHeight="1">
      <c r="A35" s="308" t="s">
        <v>240</v>
      </c>
      <c r="B35" s="308"/>
      <c r="C35" s="308"/>
      <c r="D35" s="308"/>
      <c r="E35" s="308"/>
      <c r="F35" s="308"/>
      <c r="G35" s="308"/>
      <c r="H35" s="308"/>
      <c r="I35" s="308"/>
      <c r="J35" s="308"/>
      <c r="K35" s="308"/>
      <c r="L35" s="308"/>
      <c r="M35" s="308"/>
      <c r="N35" s="308"/>
      <c r="O35" s="308"/>
      <c r="P35" s="98"/>
    </row>
    <row r="36" spans="1:17" s="84" customFormat="1" ht="21">
      <c r="A36" s="309" t="s">
        <v>255</v>
      </c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99"/>
    </row>
    <row r="37" spans="1:17" s="91" customFormat="1" ht="17.25">
      <c r="A37" s="113"/>
      <c r="B37" s="113"/>
      <c r="C37" s="113"/>
      <c r="D37" s="113"/>
      <c r="E37" s="114"/>
      <c r="F37" s="114"/>
      <c r="G37" s="114"/>
      <c r="H37" s="114"/>
      <c r="I37" s="114"/>
      <c r="J37" s="113"/>
      <c r="K37" s="113"/>
      <c r="L37" s="113"/>
      <c r="M37" s="113"/>
      <c r="N37" s="113"/>
      <c r="P37" s="92"/>
    </row>
    <row r="38" spans="1:17" s="85" customFormat="1" ht="54">
      <c r="A38" s="106" t="s">
        <v>83</v>
      </c>
      <c r="B38" s="306" t="s">
        <v>241</v>
      </c>
      <c r="C38" s="307"/>
      <c r="D38" s="107" t="s">
        <v>239</v>
      </c>
      <c r="E38" s="107" t="s">
        <v>287</v>
      </c>
      <c r="F38" s="107" t="s">
        <v>86</v>
      </c>
      <c r="G38" s="107" t="s">
        <v>87</v>
      </c>
      <c r="H38" s="107" t="s">
        <v>242</v>
      </c>
      <c r="I38" s="107"/>
      <c r="J38" s="107" t="s">
        <v>288</v>
      </c>
      <c r="K38" s="107" t="s">
        <v>245</v>
      </c>
      <c r="N38" s="107" t="s">
        <v>246</v>
      </c>
      <c r="O38" s="106" t="s">
        <v>88</v>
      </c>
      <c r="P38" s="204"/>
    </row>
    <row r="39" spans="1:17" s="86" customFormat="1" ht="21.75" customHeight="1">
      <c r="A39" s="108">
        <v>1</v>
      </c>
      <c r="B39" s="200" t="s">
        <v>283</v>
      </c>
      <c r="C39" s="196"/>
      <c r="D39" s="115">
        <v>12</v>
      </c>
      <c r="E39" s="117">
        <v>14000000</v>
      </c>
      <c r="F39" s="117">
        <v>14000000</v>
      </c>
      <c r="G39" s="115"/>
      <c r="H39" s="89"/>
      <c r="I39" s="115"/>
      <c r="J39" s="117">
        <v>14000000</v>
      </c>
      <c r="K39" s="89">
        <f>ROUND(E39/D39,0)*3</f>
        <v>3500001</v>
      </c>
      <c r="N39" s="89">
        <f>J39-K39</f>
        <v>10499999</v>
      </c>
      <c r="O39" s="109" t="s">
        <v>97</v>
      </c>
      <c r="P39" s="206">
        <f>ROUND(E39/12,0)</f>
        <v>1166667</v>
      </c>
      <c r="Q39" s="101">
        <f>P39*3</f>
        <v>3500001</v>
      </c>
    </row>
    <row r="40" spans="1:17" s="86" customFormat="1" ht="21.75" customHeight="1">
      <c r="A40" s="108">
        <v>2</v>
      </c>
      <c r="B40" s="200" t="s">
        <v>284</v>
      </c>
      <c r="C40" s="196"/>
      <c r="D40" s="115">
        <v>12</v>
      </c>
      <c r="E40" s="117">
        <v>20000000</v>
      </c>
      <c r="F40" s="117">
        <v>20000000</v>
      </c>
      <c r="G40" s="115"/>
      <c r="H40" s="89"/>
      <c r="I40" s="115"/>
      <c r="J40" s="117">
        <v>20000000</v>
      </c>
      <c r="K40" s="89">
        <f>ROUND(E40/D40,0)*3</f>
        <v>5000001</v>
      </c>
      <c r="N40" s="89">
        <f>J40-K40</f>
        <v>14999999</v>
      </c>
      <c r="O40" s="109" t="s">
        <v>97</v>
      </c>
      <c r="P40" s="206">
        <f>ROUND(E40/12,0)</f>
        <v>1666667</v>
      </c>
      <c r="Q40" s="101">
        <f>P40*3</f>
        <v>5000001</v>
      </c>
    </row>
    <row r="41" spans="1:17" s="86" customFormat="1" ht="21.75" customHeight="1">
      <c r="A41" s="108">
        <v>3</v>
      </c>
      <c r="B41" s="201" t="s">
        <v>285</v>
      </c>
      <c r="C41" s="197"/>
      <c r="D41" s="115">
        <v>12</v>
      </c>
      <c r="E41" s="117">
        <v>20000000</v>
      </c>
      <c r="F41" s="117">
        <v>20000000</v>
      </c>
      <c r="G41" s="115"/>
      <c r="H41" s="89"/>
      <c r="I41" s="115"/>
      <c r="J41" s="117">
        <v>20000000</v>
      </c>
      <c r="K41" s="89">
        <f>ROUND(E41/D41,0)*3</f>
        <v>5000001</v>
      </c>
      <c r="N41" s="89">
        <f>J41-K41</f>
        <v>14999999</v>
      </c>
      <c r="O41" s="109" t="s">
        <v>97</v>
      </c>
      <c r="P41" s="206">
        <f>ROUND(E41/12,0)</f>
        <v>1666667</v>
      </c>
      <c r="Q41" s="101">
        <f>P41*3</f>
        <v>5000001</v>
      </c>
    </row>
    <row r="42" spans="1:17" s="86" customFormat="1" ht="21.75" customHeight="1">
      <c r="A42" s="108">
        <v>4</v>
      </c>
      <c r="B42" s="202" t="s">
        <v>286</v>
      </c>
      <c r="C42" s="198"/>
      <c r="D42" s="115">
        <v>12</v>
      </c>
      <c r="E42" s="219">
        <v>25000000</v>
      </c>
      <c r="F42" s="219">
        <v>25000000</v>
      </c>
      <c r="G42" s="115"/>
      <c r="H42" s="89"/>
      <c r="I42" s="115"/>
      <c r="J42" s="219">
        <v>25000000</v>
      </c>
      <c r="K42" s="89">
        <f>(ROUND(E42/D42,0)-1)*3</f>
        <v>6249996</v>
      </c>
      <c r="N42" s="89">
        <f>J42-K42</f>
        <v>18750004</v>
      </c>
      <c r="O42" s="109" t="s">
        <v>97</v>
      </c>
      <c r="P42" s="206">
        <f>ROUND(E42/12,0)-1</f>
        <v>2083332</v>
      </c>
      <c r="Q42" s="101">
        <f>P42*3</f>
        <v>6249996</v>
      </c>
    </row>
    <row r="43" spans="1:17" s="86" customFormat="1" ht="21.75" customHeight="1">
      <c r="A43" s="108"/>
      <c r="B43" s="202"/>
      <c r="C43" s="198"/>
      <c r="D43" s="88"/>
      <c r="E43" s="87"/>
      <c r="F43" s="87"/>
      <c r="G43" s="115"/>
      <c r="H43" s="87"/>
      <c r="I43" s="115"/>
      <c r="J43" s="87"/>
      <c r="K43" s="89"/>
      <c r="N43" s="89"/>
      <c r="O43" s="109"/>
      <c r="P43" s="205"/>
    </row>
    <row r="44" spans="1:17" s="90" customFormat="1" ht="22.5" customHeight="1">
      <c r="A44" s="179" t="s">
        <v>89</v>
      </c>
      <c r="B44" s="203"/>
      <c r="C44" s="199"/>
      <c r="D44" s="110"/>
      <c r="E44" s="110">
        <f>SUM(E39:E43)</f>
        <v>79000000</v>
      </c>
      <c r="F44" s="110">
        <f>SUM(F39:F43)</f>
        <v>79000000</v>
      </c>
      <c r="G44" s="135">
        <f>SUM(G39:G43)</f>
        <v>0</v>
      </c>
      <c r="H44" s="135">
        <f>SUM(H39:H43)</f>
        <v>0</v>
      </c>
      <c r="I44" s="135"/>
      <c r="J44" s="135">
        <f>SUM(J39:J43)</f>
        <v>79000000</v>
      </c>
      <c r="K44" s="110">
        <f>SUM(K39:K43)</f>
        <v>19749999</v>
      </c>
      <c r="N44" s="110">
        <f>SUM(N39:N43)</f>
        <v>59250001</v>
      </c>
      <c r="O44" s="109"/>
      <c r="P44" s="223">
        <f>SUM(P39:P43)</f>
        <v>6583333</v>
      </c>
      <c r="Q44" s="186"/>
    </row>
    <row r="45" spans="1:17" s="91" customFormat="1" ht="17.25">
      <c r="D45" s="92"/>
      <c r="F45" s="92"/>
      <c r="G45" s="92"/>
      <c r="H45" s="92"/>
      <c r="I45" s="92"/>
      <c r="P45" s="92"/>
    </row>
    <row r="46" spans="1:17" s="91" customFormat="1" ht="17.25">
      <c r="D46" s="92"/>
      <c r="E46" s="222">
        <f>E44/12</f>
        <v>6583333.333333333</v>
      </c>
      <c r="F46" s="92"/>
      <c r="G46" s="92"/>
      <c r="H46" s="92"/>
      <c r="I46" s="92"/>
      <c r="J46" s="305" t="s">
        <v>256</v>
      </c>
      <c r="K46" s="305"/>
      <c r="L46" s="305"/>
      <c r="M46" s="305"/>
      <c r="N46" s="305"/>
      <c r="O46" s="305"/>
      <c r="P46" s="92"/>
    </row>
    <row r="47" spans="1:17" s="91" customFormat="1" ht="17.25">
      <c r="C47" s="178" t="s">
        <v>90</v>
      </c>
      <c r="D47" s="178"/>
      <c r="F47" s="178"/>
      <c r="J47" s="305" t="s">
        <v>230</v>
      </c>
      <c r="K47" s="305"/>
      <c r="L47" s="305"/>
      <c r="M47" s="305"/>
      <c r="N47" s="305"/>
      <c r="O47" s="305"/>
      <c r="P47" s="92"/>
    </row>
  </sheetData>
  <mergeCells count="11">
    <mergeCell ref="A3:N3"/>
    <mergeCell ref="A4:N4"/>
    <mergeCell ref="A27:B27"/>
    <mergeCell ref="J29:O29"/>
    <mergeCell ref="J30:O30"/>
    <mergeCell ref="J47:O47"/>
    <mergeCell ref="J46:O46"/>
    <mergeCell ref="B38:C38"/>
    <mergeCell ref="A35:O35"/>
    <mergeCell ref="A36:O36"/>
    <mergeCell ref="B30:D30"/>
  </mergeCells>
  <phoneticPr fontId="9" type="noConversion"/>
  <printOptions horizontalCentered="1"/>
  <pageMargins left="0" right="0" top="0.5" bottom="0.25" header="0" footer="0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1"/>
  <sheetViews>
    <sheetView topLeftCell="B240" workbookViewId="0">
      <selection activeCell="C264" sqref="C264"/>
    </sheetView>
  </sheetViews>
  <sheetFormatPr defaultRowHeight="15.75"/>
  <cols>
    <col min="1" max="1" width="9.140625" style="146"/>
    <col min="2" max="2" width="39.7109375" style="148" customWidth="1"/>
    <col min="3" max="3" width="10" style="148" bestFit="1" customWidth="1"/>
    <col min="4" max="5" width="19.42578125" style="144" customWidth="1"/>
    <col min="6" max="6" width="20.140625" style="144" customWidth="1"/>
    <col min="7" max="7" width="20.140625" style="146" customWidth="1"/>
    <col min="8" max="16384" width="9.140625" style="146"/>
  </cols>
  <sheetData>
    <row r="1" spans="1:7" ht="15" customHeight="1">
      <c r="B1" s="143" t="s">
        <v>61</v>
      </c>
      <c r="C1" s="143"/>
      <c r="E1" s="145"/>
      <c r="F1" s="318" t="s">
        <v>29</v>
      </c>
      <c r="G1" s="318"/>
    </row>
    <row r="2" spans="1:7" ht="15.75" customHeight="1">
      <c r="B2" s="143" t="s">
        <v>108</v>
      </c>
      <c r="C2" s="143"/>
      <c r="E2" s="147"/>
      <c r="F2" s="319" t="s">
        <v>3</v>
      </c>
      <c r="G2" s="319"/>
    </row>
    <row r="3" spans="1:7">
      <c r="D3" s="147"/>
      <c r="E3" s="147"/>
      <c r="F3" s="319"/>
      <c r="G3" s="319"/>
    </row>
    <row r="5" spans="1:7" ht="20.25">
      <c r="B5" s="312" t="s">
        <v>30</v>
      </c>
      <c r="C5" s="312"/>
      <c r="D5" s="312"/>
      <c r="E5" s="312"/>
      <c r="F5" s="312"/>
      <c r="G5" s="312"/>
    </row>
    <row r="6" spans="1:7" ht="20.25">
      <c r="B6" s="313" t="s">
        <v>271</v>
      </c>
      <c r="C6" s="313"/>
      <c r="D6" s="313"/>
      <c r="E6" s="313"/>
      <c r="F6" s="313"/>
      <c r="G6" s="313"/>
    </row>
    <row r="7" spans="1:7" s="151" customFormat="1" ht="81" customHeight="1">
      <c r="A7" s="149" t="s">
        <v>83</v>
      </c>
      <c r="B7" s="149" t="s">
        <v>31</v>
      </c>
      <c r="C7" s="149" t="s">
        <v>188</v>
      </c>
      <c r="D7" s="149" t="s">
        <v>8</v>
      </c>
      <c r="E7" s="149" t="s">
        <v>189</v>
      </c>
      <c r="F7" s="150" t="s">
        <v>190</v>
      </c>
      <c r="G7" s="150" t="s">
        <v>191</v>
      </c>
    </row>
    <row r="8" spans="1:7" s="152" customFormat="1">
      <c r="A8" s="149" t="s">
        <v>9</v>
      </c>
      <c r="B8" s="149" t="s">
        <v>10</v>
      </c>
      <c r="C8" s="149">
        <v>1</v>
      </c>
      <c r="D8" s="149">
        <v>2</v>
      </c>
      <c r="E8" s="150">
        <v>3</v>
      </c>
      <c r="F8" s="150">
        <v>4</v>
      </c>
      <c r="G8" s="149">
        <v>5</v>
      </c>
    </row>
    <row r="9" spans="1:7" s="152" customFormat="1">
      <c r="A9" s="149"/>
      <c r="B9" s="153" t="s">
        <v>238</v>
      </c>
      <c r="C9" s="153"/>
      <c r="D9" s="154"/>
      <c r="E9" s="150">
        <v>5669233437</v>
      </c>
      <c r="F9" s="150">
        <v>4509385329</v>
      </c>
      <c r="G9" s="150">
        <v>1159848108</v>
      </c>
    </row>
    <row r="10" spans="1:7" s="152" customFormat="1">
      <c r="A10" s="213"/>
      <c r="B10" s="155" t="s">
        <v>298</v>
      </c>
      <c r="C10" s="155"/>
      <c r="D10" s="156"/>
      <c r="E10" s="156">
        <f>SUM(E11:E28)</f>
        <v>1957134093</v>
      </c>
      <c r="F10" s="156">
        <f>SUM(F11:F28)</f>
        <v>1570518057</v>
      </c>
      <c r="G10" s="156">
        <f>SUM(G11:G28)</f>
        <v>386616036</v>
      </c>
    </row>
    <row r="11" spans="1:7" s="161" customFormat="1">
      <c r="A11" s="158">
        <v>1</v>
      </c>
      <c r="B11" s="162" t="s">
        <v>193</v>
      </c>
      <c r="C11" s="158">
        <v>25</v>
      </c>
      <c r="D11" s="159">
        <v>1101349856</v>
      </c>
      <c r="E11" s="160">
        <f t="shared" ref="E11:E20" si="0">ROUND(D11/C11/12,0)*12</f>
        <v>44053992</v>
      </c>
      <c r="F11" s="160"/>
      <c r="G11" s="160">
        <f>E11</f>
        <v>44053992</v>
      </c>
    </row>
    <row r="12" spans="1:7" s="161" customFormat="1">
      <c r="A12" s="158">
        <v>2</v>
      </c>
      <c r="B12" s="162" t="s">
        <v>194</v>
      </c>
      <c r="C12" s="158">
        <v>5</v>
      </c>
      <c r="D12" s="159">
        <v>1712810212</v>
      </c>
      <c r="E12" s="160">
        <f t="shared" si="0"/>
        <v>342562044</v>
      </c>
      <c r="F12" s="160"/>
      <c r="G12" s="160">
        <f>E12</f>
        <v>342562044</v>
      </c>
    </row>
    <row r="13" spans="1:7" s="161" customFormat="1">
      <c r="A13" s="158">
        <v>3</v>
      </c>
      <c r="B13" s="157" t="s">
        <v>195</v>
      </c>
      <c r="C13" s="158">
        <v>5</v>
      </c>
      <c r="D13" s="159">
        <v>210000000</v>
      </c>
      <c r="E13" s="160">
        <f t="shared" si="0"/>
        <v>42000000</v>
      </c>
      <c r="F13" s="160">
        <f>E13</f>
        <v>42000000</v>
      </c>
      <c r="G13" s="160"/>
    </row>
    <row r="14" spans="1:7" s="161" customFormat="1">
      <c r="A14" s="158">
        <v>4</v>
      </c>
      <c r="B14" s="162" t="s">
        <v>196</v>
      </c>
      <c r="C14" s="158">
        <v>25</v>
      </c>
      <c r="D14" s="159">
        <v>4567613580</v>
      </c>
      <c r="E14" s="160">
        <f t="shared" si="0"/>
        <v>182704548</v>
      </c>
      <c r="F14" s="160">
        <f t="shared" ref="F14:F28" si="1">E14</f>
        <v>182704548</v>
      </c>
      <c r="G14" s="160"/>
    </row>
    <row r="15" spans="1:7" s="161" customFormat="1">
      <c r="A15" s="158">
        <v>5</v>
      </c>
      <c r="B15" s="157" t="s">
        <v>197</v>
      </c>
      <c r="C15" s="158">
        <v>5</v>
      </c>
      <c r="D15" s="159">
        <v>2787898863</v>
      </c>
      <c r="E15" s="160">
        <f t="shared" si="0"/>
        <v>557579772</v>
      </c>
      <c r="F15" s="160">
        <f>E15</f>
        <v>557579772</v>
      </c>
      <c r="G15" s="160"/>
    </row>
    <row r="16" spans="1:7" s="161" customFormat="1">
      <c r="A16" s="158">
        <v>6</v>
      </c>
      <c r="B16" s="162" t="s">
        <v>198</v>
      </c>
      <c r="C16" s="158">
        <v>5</v>
      </c>
      <c r="D16" s="159">
        <v>2173860839</v>
      </c>
      <c r="E16" s="160">
        <f t="shared" si="0"/>
        <v>434772168</v>
      </c>
      <c r="F16" s="160">
        <f t="shared" si="1"/>
        <v>434772168</v>
      </c>
      <c r="G16" s="160"/>
    </row>
    <row r="17" spans="1:7" s="161" customFormat="1">
      <c r="A17" s="158">
        <v>7</v>
      </c>
      <c r="B17" s="162" t="s">
        <v>199</v>
      </c>
      <c r="C17" s="158">
        <v>10</v>
      </c>
      <c r="D17" s="159">
        <v>1303180703</v>
      </c>
      <c r="E17" s="160">
        <f t="shared" si="0"/>
        <v>130318068</v>
      </c>
      <c r="F17" s="160">
        <f t="shared" si="1"/>
        <v>130318068</v>
      </c>
      <c r="G17" s="160"/>
    </row>
    <row r="18" spans="1:7" s="161" customFormat="1">
      <c r="A18" s="158">
        <v>8</v>
      </c>
      <c r="B18" s="162" t="s">
        <v>200</v>
      </c>
      <c r="C18" s="158">
        <v>10</v>
      </c>
      <c r="D18" s="159">
        <v>313876943</v>
      </c>
      <c r="E18" s="160">
        <f t="shared" si="0"/>
        <v>31387692</v>
      </c>
      <c r="F18" s="160">
        <f t="shared" si="1"/>
        <v>31387692</v>
      </c>
      <c r="G18" s="160"/>
    </row>
    <row r="19" spans="1:7" s="161" customFormat="1">
      <c r="A19" s="158">
        <v>9</v>
      </c>
      <c r="B19" s="183" t="s">
        <v>201</v>
      </c>
      <c r="C19" s="182">
        <v>45</v>
      </c>
      <c r="D19" s="184">
        <v>5405781300</v>
      </c>
      <c r="E19" s="160">
        <f t="shared" si="0"/>
        <v>120128472</v>
      </c>
      <c r="F19" s="170">
        <f t="shared" si="1"/>
        <v>120128472</v>
      </c>
      <c r="G19" s="170"/>
    </row>
    <row r="20" spans="1:7" s="161" customFormat="1">
      <c r="A20" s="158">
        <v>10</v>
      </c>
      <c r="B20" s="210" t="s">
        <v>237</v>
      </c>
      <c r="C20" s="158">
        <v>5</v>
      </c>
      <c r="D20" s="211">
        <v>108970000</v>
      </c>
      <c r="E20" s="160">
        <f t="shared" si="0"/>
        <v>21794004</v>
      </c>
      <c r="F20" s="160">
        <f t="shared" si="1"/>
        <v>21794004</v>
      </c>
      <c r="G20" s="160"/>
    </row>
    <row r="21" spans="1:7" s="161" customFormat="1">
      <c r="A21" s="158">
        <v>11</v>
      </c>
      <c r="B21" s="210" t="s">
        <v>313</v>
      </c>
      <c r="C21" s="158">
        <v>3</v>
      </c>
      <c r="D21" s="211">
        <v>150000000</v>
      </c>
      <c r="E21" s="160">
        <f>ROUND(D21/C21/12,0)*3</f>
        <v>12500001</v>
      </c>
      <c r="F21" s="160">
        <f t="shared" si="1"/>
        <v>12500001</v>
      </c>
      <c r="G21" s="160"/>
    </row>
    <row r="22" spans="1:7" s="161" customFormat="1">
      <c r="A22" s="158">
        <v>12</v>
      </c>
      <c r="B22" s="210" t="s">
        <v>314</v>
      </c>
      <c r="C22" s="158">
        <v>3</v>
      </c>
      <c r="D22" s="211">
        <v>80000000</v>
      </c>
      <c r="E22" s="160">
        <f t="shared" ref="E22:E28" si="2">ROUND(D22/C22/12,0)*3</f>
        <v>6666666</v>
      </c>
      <c r="F22" s="160">
        <f t="shared" si="1"/>
        <v>6666666</v>
      </c>
      <c r="G22" s="160"/>
    </row>
    <row r="23" spans="1:7" s="161" customFormat="1">
      <c r="A23" s="158">
        <v>13</v>
      </c>
      <c r="B23" s="210" t="s">
        <v>315</v>
      </c>
      <c r="C23" s="158">
        <v>3</v>
      </c>
      <c r="D23" s="211">
        <v>50000000</v>
      </c>
      <c r="E23" s="160">
        <f t="shared" si="2"/>
        <v>4166667</v>
      </c>
      <c r="F23" s="160">
        <f t="shared" si="1"/>
        <v>4166667</v>
      </c>
      <c r="G23" s="160"/>
    </row>
    <row r="24" spans="1:7" s="161" customFormat="1">
      <c r="A24" s="158">
        <v>14</v>
      </c>
      <c r="B24" s="210" t="s">
        <v>316</v>
      </c>
      <c r="C24" s="158">
        <v>5</v>
      </c>
      <c r="D24" s="211">
        <v>100000000</v>
      </c>
      <c r="E24" s="160">
        <f t="shared" si="2"/>
        <v>5000001</v>
      </c>
      <c r="F24" s="160">
        <f t="shared" si="1"/>
        <v>5000001</v>
      </c>
      <c r="G24" s="160"/>
    </row>
    <row r="25" spans="1:7" s="161" customFormat="1">
      <c r="A25" s="158">
        <v>15</v>
      </c>
      <c r="B25" s="210" t="s">
        <v>317</v>
      </c>
      <c r="C25" s="158">
        <v>5</v>
      </c>
      <c r="D25" s="211">
        <v>100000000</v>
      </c>
      <c r="E25" s="160">
        <f t="shared" si="2"/>
        <v>5000001</v>
      </c>
      <c r="F25" s="160">
        <f t="shared" si="1"/>
        <v>5000001</v>
      </c>
      <c r="G25" s="160"/>
    </row>
    <row r="26" spans="1:7" s="161" customFormat="1">
      <c r="A26" s="158">
        <v>16</v>
      </c>
      <c r="B26" s="210" t="s">
        <v>318</v>
      </c>
      <c r="C26" s="158">
        <v>5</v>
      </c>
      <c r="D26" s="211">
        <v>110000000</v>
      </c>
      <c r="E26" s="160">
        <f t="shared" si="2"/>
        <v>5499999</v>
      </c>
      <c r="F26" s="160">
        <f t="shared" si="1"/>
        <v>5499999</v>
      </c>
      <c r="G26" s="160"/>
    </row>
    <row r="27" spans="1:7" s="161" customFormat="1">
      <c r="A27" s="158">
        <v>17</v>
      </c>
      <c r="B27" s="210" t="s">
        <v>318</v>
      </c>
      <c r="C27" s="158">
        <v>5</v>
      </c>
      <c r="D27" s="211">
        <v>110000000</v>
      </c>
      <c r="E27" s="160">
        <f t="shared" si="2"/>
        <v>5499999</v>
      </c>
      <c r="F27" s="160">
        <f t="shared" si="1"/>
        <v>5499999</v>
      </c>
      <c r="G27" s="160"/>
    </row>
    <row r="28" spans="1:7" s="161" customFormat="1">
      <c r="A28" s="158">
        <v>18</v>
      </c>
      <c r="B28" s="210" t="s">
        <v>318</v>
      </c>
      <c r="C28" s="158">
        <v>5</v>
      </c>
      <c r="D28" s="211">
        <v>110000000</v>
      </c>
      <c r="E28" s="160">
        <f t="shared" si="2"/>
        <v>5499999</v>
      </c>
      <c r="F28" s="160">
        <f t="shared" si="1"/>
        <v>5499999</v>
      </c>
      <c r="G28" s="160"/>
    </row>
    <row r="29" spans="1:7" s="161" customFormat="1">
      <c r="A29" s="164"/>
      <c r="B29" s="163"/>
      <c r="C29" s="164"/>
      <c r="D29" s="165"/>
      <c r="E29" s="166"/>
      <c r="F29" s="166"/>
      <c r="G29" s="166"/>
    </row>
    <row r="30" spans="1:7" s="173" customFormat="1">
      <c r="A30" s="214"/>
      <c r="B30" s="167" t="s">
        <v>299</v>
      </c>
      <c r="C30" s="167"/>
      <c r="D30" s="185"/>
      <c r="E30" s="185">
        <f>SUM(E31:E32)</f>
        <v>0</v>
      </c>
      <c r="F30" s="185">
        <f>SUM(F31:F32)</f>
        <v>0</v>
      </c>
      <c r="G30" s="185">
        <f>SUM(G31:G32)</f>
        <v>0</v>
      </c>
    </row>
    <row r="31" spans="1:7" s="161" customFormat="1">
      <c r="A31" s="215"/>
      <c r="B31" s="157"/>
      <c r="C31" s="158"/>
      <c r="D31" s="159"/>
      <c r="E31" s="160"/>
      <c r="F31" s="160"/>
      <c r="G31" s="160"/>
    </row>
    <row r="32" spans="1:7" s="161" customFormat="1">
      <c r="A32" s="216"/>
      <c r="B32" s="169"/>
      <c r="C32" s="169"/>
      <c r="D32" s="170"/>
      <c r="E32" s="170"/>
      <c r="F32" s="170"/>
      <c r="G32" s="170"/>
    </row>
    <row r="33" spans="1:7" s="173" customFormat="1">
      <c r="A33" s="217"/>
      <c r="B33" s="171" t="s">
        <v>300</v>
      </c>
      <c r="C33" s="171"/>
      <c r="D33" s="172"/>
      <c r="E33" s="154">
        <f>E9+E10-E30</f>
        <v>7626367530</v>
      </c>
      <c r="F33" s="154">
        <f>F9+F10-F30</f>
        <v>6079903386</v>
      </c>
      <c r="G33" s="154">
        <f>G9+G10-G30</f>
        <v>1546464144</v>
      </c>
    </row>
    <row r="34" spans="1:7" s="174" customFormat="1" ht="17.25" customHeight="1">
      <c r="B34" s="218"/>
      <c r="C34" s="218"/>
      <c r="D34" s="218"/>
      <c r="E34" s="220">
        <f>E33-E74</f>
        <v>0</v>
      </c>
      <c r="F34" s="220">
        <f>F33-F74</f>
        <v>0</v>
      </c>
      <c r="G34" s="220">
        <f>G33-G74</f>
        <v>0</v>
      </c>
    </row>
    <row r="35" spans="1:7" s="175" customFormat="1">
      <c r="D35" s="315" t="s">
        <v>258</v>
      </c>
      <c r="E35" s="315"/>
      <c r="F35" s="315"/>
      <c r="G35" s="315"/>
    </row>
    <row r="36" spans="1:7" s="176" customFormat="1">
      <c r="B36" s="152" t="s">
        <v>303</v>
      </c>
      <c r="C36" s="152"/>
      <c r="D36" s="316" t="s">
        <v>16</v>
      </c>
      <c r="E36" s="316"/>
      <c r="F36" s="316"/>
      <c r="G36" s="316"/>
    </row>
    <row r="37" spans="1:7" s="174" customFormat="1">
      <c r="B37" s="148"/>
      <c r="C37" s="148"/>
      <c r="D37" s="317" t="s">
        <v>17</v>
      </c>
      <c r="E37" s="317"/>
      <c r="F37" s="317"/>
      <c r="G37" s="317"/>
    </row>
    <row r="38" spans="1:7" s="174" customFormat="1">
      <c r="D38" s="177"/>
      <c r="E38" s="177"/>
      <c r="F38" s="177"/>
      <c r="G38" s="177"/>
    </row>
    <row r="39" spans="1:7" s="174" customFormat="1">
      <c r="D39" s="177"/>
      <c r="E39" s="177"/>
      <c r="F39" s="177"/>
    </row>
    <row r="40" spans="1:7" s="174" customFormat="1">
      <c r="D40" s="177"/>
      <c r="E40" s="177"/>
      <c r="F40" s="177"/>
    </row>
    <row r="41" spans="1:7" s="174" customFormat="1">
      <c r="D41" s="177"/>
      <c r="E41" s="177"/>
      <c r="F41" s="177"/>
    </row>
    <row r="42" spans="1:7" ht="15" customHeight="1">
      <c r="B42" s="143" t="s">
        <v>61</v>
      </c>
      <c r="C42" s="143"/>
      <c r="E42" s="145"/>
      <c r="F42" s="318" t="s">
        <v>29</v>
      </c>
      <c r="G42" s="318"/>
    </row>
    <row r="43" spans="1:7" ht="15.75" customHeight="1">
      <c r="B43" s="143" t="s">
        <v>108</v>
      </c>
      <c r="C43" s="143"/>
      <c r="E43" s="147"/>
      <c r="F43" s="319" t="s">
        <v>3</v>
      </c>
      <c r="G43" s="319"/>
    </row>
    <row r="44" spans="1:7">
      <c r="D44" s="147"/>
      <c r="E44" s="147"/>
      <c r="F44" s="319"/>
      <c r="G44" s="319"/>
    </row>
    <row r="46" spans="1:7" ht="20.25">
      <c r="B46" s="312" t="s">
        <v>30</v>
      </c>
      <c r="C46" s="312"/>
      <c r="D46" s="312"/>
      <c r="E46" s="312"/>
      <c r="F46" s="312"/>
      <c r="G46" s="312"/>
    </row>
    <row r="47" spans="1:7" ht="20.25">
      <c r="B47" s="313" t="s">
        <v>270</v>
      </c>
      <c r="C47" s="313"/>
      <c r="D47" s="313"/>
      <c r="E47" s="313"/>
      <c r="F47" s="313"/>
      <c r="G47" s="313"/>
    </row>
    <row r="48" spans="1:7" s="151" customFormat="1" ht="81" customHeight="1">
      <c r="A48" s="149" t="s">
        <v>83</v>
      </c>
      <c r="B48" s="149" t="s">
        <v>31</v>
      </c>
      <c r="C48" s="149" t="s">
        <v>188</v>
      </c>
      <c r="D48" s="149" t="s">
        <v>8</v>
      </c>
      <c r="E48" s="149" t="s">
        <v>189</v>
      </c>
      <c r="F48" s="150" t="s">
        <v>190</v>
      </c>
      <c r="G48" s="150" t="s">
        <v>191</v>
      </c>
    </row>
    <row r="49" spans="1:7" s="152" customFormat="1">
      <c r="A49" s="149" t="s">
        <v>9</v>
      </c>
      <c r="B49" s="149" t="s">
        <v>10</v>
      </c>
      <c r="C49" s="149">
        <v>1</v>
      </c>
      <c r="D49" s="149">
        <v>2</v>
      </c>
      <c r="E49" s="150">
        <v>3</v>
      </c>
      <c r="F49" s="150">
        <v>4</v>
      </c>
      <c r="G49" s="149">
        <v>5</v>
      </c>
    </row>
    <row r="50" spans="1:7" s="152" customFormat="1">
      <c r="A50" s="149"/>
      <c r="B50" s="153" t="s">
        <v>192</v>
      </c>
      <c r="C50" s="153"/>
      <c r="D50" s="154"/>
      <c r="E50" s="150">
        <f>E115</f>
        <v>7450814689</v>
      </c>
      <c r="F50" s="150">
        <f>F115</f>
        <v>5936568548</v>
      </c>
      <c r="G50" s="150">
        <f>G115</f>
        <v>1514246141</v>
      </c>
    </row>
    <row r="51" spans="1:7" s="152" customFormat="1">
      <c r="A51" s="213"/>
      <c r="B51" s="155" t="s">
        <v>295</v>
      </c>
      <c r="C51" s="155"/>
      <c r="D51" s="156"/>
      <c r="E51" s="156">
        <f>SUM(E52:E70)</f>
        <v>175552841</v>
      </c>
      <c r="F51" s="156">
        <f>SUM(F52:F70)</f>
        <v>143334838</v>
      </c>
      <c r="G51" s="156">
        <f>SUM(G52:G70)</f>
        <v>32218003</v>
      </c>
    </row>
    <row r="52" spans="1:7" s="161" customFormat="1">
      <c r="A52" s="158">
        <v>1</v>
      </c>
      <c r="B52" s="162" t="s">
        <v>193</v>
      </c>
      <c r="C52" s="158">
        <v>25</v>
      </c>
      <c r="D52" s="159">
        <v>1101349856</v>
      </c>
      <c r="E52" s="160">
        <f t="shared" ref="E52:E61" si="3">ROUND(D52/C52/12,0)</f>
        <v>3671166</v>
      </c>
      <c r="F52" s="160"/>
      <c r="G52" s="160">
        <f>E52</f>
        <v>3671166</v>
      </c>
    </row>
    <row r="53" spans="1:7" s="161" customFormat="1">
      <c r="A53" s="158">
        <v>2</v>
      </c>
      <c r="B53" s="162" t="s">
        <v>194</v>
      </c>
      <c r="C53" s="158">
        <v>5</v>
      </c>
      <c r="D53" s="159">
        <v>1712810212</v>
      </c>
      <c r="E53" s="160">
        <f t="shared" si="3"/>
        <v>28546837</v>
      </c>
      <c r="F53" s="160"/>
      <c r="G53" s="160">
        <f>E53</f>
        <v>28546837</v>
      </c>
    </row>
    <row r="54" spans="1:7" s="161" customFormat="1">
      <c r="A54" s="158">
        <v>3</v>
      </c>
      <c r="B54" s="157" t="s">
        <v>195</v>
      </c>
      <c r="C54" s="158">
        <v>5</v>
      </c>
      <c r="D54" s="159">
        <v>210000000</v>
      </c>
      <c r="E54" s="160">
        <f t="shared" si="3"/>
        <v>3500000</v>
      </c>
      <c r="F54" s="160">
        <f>E54</f>
        <v>3500000</v>
      </c>
      <c r="G54" s="160"/>
    </row>
    <row r="55" spans="1:7" s="161" customFormat="1">
      <c r="A55" s="158">
        <v>4</v>
      </c>
      <c r="B55" s="162" t="s">
        <v>196</v>
      </c>
      <c r="C55" s="158">
        <v>25</v>
      </c>
      <c r="D55" s="159">
        <v>4567613580</v>
      </c>
      <c r="E55" s="160">
        <f t="shared" si="3"/>
        <v>15225379</v>
      </c>
      <c r="F55" s="160">
        <f t="shared" ref="F55:F69" si="4">E55</f>
        <v>15225379</v>
      </c>
      <c r="G55" s="160"/>
    </row>
    <row r="56" spans="1:7" s="161" customFormat="1">
      <c r="A56" s="158">
        <v>5</v>
      </c>
      <c r="B56" s="157" t="s">
        <v>197</v>
      </c>
      <c r="C56" s="158">
        <v>5</v>
      </c>
      <c r="D56" s="159">
        <v>2787898863</v>
      </c>
      <c r="E56" s="160">
        <f t="shared" si="3"/>
        <v>46464981</v>
      </c>
      <c r="F56" s="160">
        <f>E56</f>
        <v>46464981</v>
      </c>
      <c r="G56" s="160"/>
    </row>
    <row r="57" spans="1:7" s="161" customFormat="1">
      <c r="A57" s="158">
        <v>6</v>
      </c>
      <c r="B57" s="162" t="s">
        <v>198</v>
      </c>
      <c r="C57" s="158">
        <v>5</v>
      </c>
      <c r="D57" s="159">
        <v>2173860839</v>
      </c>
      <c r="E57" s="160">
        <f t="shared" si="3"/>
        <v>36231014</v>
      </c>
      <c r="F57" s="160">
        <f t="shared" si="4"/>
        <v>36231014</v>
      </c>
      <c r="G57" s="160"/>
    </row>
    <row r="58" spans="1:7" s="161" customFormat="1">
      <c r="A58" s="158">
        <v>7</v>
      </c>
      <c r="B58" s="162" t="s">
        <v>199</v>
      </c>
      <c r="C58" s="158">
        <v>10</v>
      </c>
      <c r="D58" s="159">
        <v>1303180703</v>
      </c>
      <c r="E58" s="160">
        <f t="shared" si="3"/>
        <v>10859839</v>
      </c>
      <c r="F58" s="160">
        <f t="shared" si="4"/>
        <v>10859839</v>
      </c>
      <c r="G58" s="160"/>
    </row>
    <row r="59" spans="1:7" s="161" customFormat="1">
      <c r="A59" s="158">
        <v>8</v>
      </c>
      <c r="B59" s="162" t="s">
        <v>200</v>
      </c>
      <c r="C59" s="158">
        <v>10</v>
      </c>
      <c r="D59" s="159">
        <v>313876943</v>
      </c>
      <c r="E59" s="160">
        <f t="shared" si="3"/>
        <v>2615641</v>
      </c>
      <c r="F59" s="160">
        <f t="shared" si="4"/>
        <v>2615641</v>
      </c>
      <c r="G59" s="160"/>
    </row>
    <row r="60" spans="1:7" s="161" customFormat="1">
      <c r="A60" s="158">
        <v>9</v>
      </c>
      <c r="B60" s="183" t="s">
        <v>201</v>
      </c>
      <c r="C60" s="182">
        <v>45</v>
      </c>
      <c r="D60" s="184">
        <v>5405781300</v>
      </c>
      <c r="E60" s="160">
        <f t="shared" si="3"/>
        <v>10010706</v>
      </c>
      <c r="F60" s="170">
        <f t="shared" si="4"/>
        <v>10010706</v>
      </c>
      <c r="G60" s="170"/>
    </row>
    <row r="61" spans="1:7" s="161" customFormat="1">
      <c r="A61" s="158">
        <v>10</v>
      </c>
      <c r="B61" s="183" t="s">
        <v>237</v>
      </c>
      <c r="C61" s="182">
        <v>5</v>
      </c>
      <c r="D61" s="184">
        <v>108970000</v>
      </c>
      <c r="E61" s="170">
        <f t="shared" si="3"/>
        <v>1816167</v>
      </c>
      <c r="F61" s="170">
        <f t="shared" si="4"/>
        <v>1816167</v>
      </c>
      <c r="G61" s="170"/>
    </row>
    <row r="62" spans="1:7" s="161" customFormat="1">
      <c r="A62" s="158">
        <v>11</v>
      </c>
      <c r="B62" s="210" t="s">
        <v>313</v>
      </c>
      <c r="C62" s="158">
        <v>3</v>
      </c>
      <c r="D62" s="211">
        <v>150000000</v>
      </c>
      <c r="E62" s="160">
        <f>ROUND(D62/C62/12,0)</f>
        <v>4166667</v>
      </c>
      <c r="F62" s="160">
        <f t="shared" si="4"/>
        <v>4166667</v>
      </c>
      <c r="G62" s="160"/>
    </row>
    <row r="63" spans="1:7" s="161" customFormat="1">
      <c r="A63" s="158">
        <v>12</v>
      </c>
      <c r="B63" s="210" t="s">
        <v>314</v>
      </c>
      <c r="C63" s="158">
        <v>3</v>
      </c>
      <c r="D63" s="211">
        <v>80000000</v>
      </c>
      <c r="E63" s="160">
        <f t="shared" ref="E63:E69" si="5">ROUND(D63/C63/12,0)</f>
        <v>2222222</v>
      </c>
      <c r="F63" s="160">
        <f t="shared" si="4"/>
        <v>2222222</v>
      </c>
      <c r="G63" s="160"/>
    </row>
    <row r="64" spans="1:7" s="161" customFormat="1">
      <c r="A64" s="158">
        <v>13</v>
      </c>
      <c r="B64" s="210" t="s">
        <v>315</v>
      </c>
      <c r="C64" s="158">
        <v>3</v>
      </c>
      <c r="D64" s="211">
        <v>50000000</v>
      </c>
      <c r="E64" s="160">
        <f t="shared" si="5"/>
        <v>1388889</v>
      </c>
      <c r="F64" s="160">
        <f t="shared" si="4"/>
        <v>1388889</v>
      </c>
      <c r="G64" s="160"/>
    </row>
    <row r="65" spans="1:7" s="161" customFormat="1">
      <c r="A65" s="158">
        <v>14</v>
      </c>
      <c r="B65" s="210" t="s">
        <v>316</v>
      </c>
      <c r="C65" s="158">
        <v>5</v>
      </c>
      <c r="D65" s="211">
        <v>100000000</v>
      </c>
      <c r="E65" s="160">
        <f t="shared" si="5"/>
        <v>1666667</v>
      </c>
      <c r="F65" s="160">
        <f t="shared" si="4"/>
        <v>1666667</v>
      </c>
      <c r="G65" s="160"/>
    </row>
    <row r="66" spans="1:7" s="161" customFormat="1">
      <c r="A66" s="158">
        <v>15</v>
      </c>
      <c r="B66" s="210" t="s">
        <v>317</v>
      </c>
      <c r="C66" s="158">
        <v>5</v>
      </c>
      <c r="D66" s="211">
        <v>100000000</v>
      </c>
      <c r="E66" s="160">
        <f t="shared" si="5"/>
        <v>1666667</v>
      </c>
      <c r="F66" s="160">
        <f t="shared" si="4"/>
        <v>1666667</v>
      </c>
      <c r="G66" s="160"/>
    </row>
    <row r="67" spans="1:7" s="161" customFormat="1">
      <c r="A67" s="158">
        <v>16</v>
      </c>
      <c r="B67" s="210" t="s">
        <v>318</v>
      </c>
      <c r="C67" s="158">
        <v>5</v>
      </c>
      <c r="D67" s="211">
        <v>110000000</v>
      </c>
      <c r="E67" s="160">
        <f t="shared" si="5"/>
        <v>1833333</v>
      </c>
      <c r="F67" s="160">
        <f t="shared" si="4"/>
        <v>1833333</v>
      </c>
      <c r="G67" s="160"/>
    </row>
    <row r="68" spans="1:7" s="161" customFormat="1">
      <c r="A68" s="158">
        <v>17</v>
      </c>
      <c r="B68" s="210" t="s">
        <v>318</v>
      </c>
      <c r="C68" s="158">
        <v>5</v>
      </c>
      <c r="D68" s="211">
        <v>110000000</v>
      </c>
      <c r="E68" s="160">
        <f t="shared" si="5"/>
        <v>1833333</v>
      </c>
      <c r="F68" s="160">
        <f t="shared" si="4"/>
        <v>1833333</v>
      </c>
      <c r="G68" s="160"/>
    </row>
    <row r="69" spans="1:7" s="161" customFormat="1">
      <c r="A69" s="158">
        <v>18</v>
      </c>
      <c r="B69" s="210" t="s">
        <v>318</v>
      </c>
      <c r="C69" s="158">
        <v>5</v>
      </c>
      <c r="D69" s="211">
        <v>110000000</v>
      </c>
      <c r="E69" s="160">
        <f t="shared" si="5"/>
        <v>1833333</v>
      </c>
      <c r="F69" s="160">
        <f t="shared" si="4"/>
        <v>1833333</v>
      </c>
      <c r="G69" s="160"/>
    </row>
    <row r="70" spans="1:7" s="161" customFormat="1">
      <c r="A70" s="164"/>
      <c r="B70" s="163"/>
      <c r="C70" s="164"/>
      <c r="D70" s="165"/>
      <c r="E70" s="166"/>
      <c r="F70" s="166"/>
      <c r="G70" s="166"/>
    </row>
    <row r="71" spans="1:7" s="161" customFormat="1">
      <c r="A71" s="214"/>
      <c r="B71" s="167" t="s">
        <v>296</v>
      </c>
      <c r="C71" s="167"/>
      <c r="D71" s="185"/>
      <c r="E71" s="185">
        <f>SUM(E72:E73)</f>
        <v>0</v>
      </c>
      <c r="F71" s="185">
        <f>SUM(F72:F73)</f>
        <v>0</v>
      </c>
      <c r="G71" s="185">
        <f>SUM(G72:G73)</f>
        <v>0</v>
      </c>
    </row>
    <row r="72" spans="1:7" s="161" customFormat="1">
      <c r="A72" s="215"/>
      <c r="B72" s="168"/>
      <c r="C72" s="168"/>
      <c r="D72" s="159"/>
      <c r="E72" s="160"/>
      <c r="F72" s="160"/>
      <c r="G72" s="160"/>
    </row>
    <row r="73" spans="1:7" s="161" customFormat="1">
      <c r="A73" s="216"/>
      <c r="B73" s="169"/>
      <c r="C73" s="169"/>
      <c r="D73" s="170"/>
      <c r="E73" s="170"/>
      <c r="F73" s="170"/>
      <c r="G73" s="170"/>
    </row>
    <row r="74" spans="1:7" s="173" customFormat="1">
      <c r="A74" s="217">
        <v>4</v>
      </c>
      <c r="B74" s="171" t="s">
        <v>297</v>
      </c>
      <c r="C74" s="171"/>
      <c r="D74" s="172"/>
      <c r="E74" s="154">
        <f>E50+E51-E71</f>
        <v>7626367530</v>
      </c>
      <c r="F74" s="154">
        <f>F50+F51-F71</f>
        <v>6079903386</v>
      </c>
      <c r="G74" s="154">
        <f>G50+G51-G71</f>
        <v>1546464144</v>
      </c>
    </row>
    <row r="75" spans="1:7" s="174" customFormat="1" ht="17.25" customHeight="1">
      <c r="B75" s="314"/>
      <c r="C75" s="314"/>
      <c r="D75" s="314"/>
      <c r="E75" s="314"/>
      <c r="F75" s="314"/>
      <c r="G75" s="314"/>
    </row>
    <row r="76" spans="1:7" s="175" customFormat="1">
      <c r="D76" s="315" t="s">
        <v>258</v>
      </c>
      <c r="E76" s="315"/>
      <c r="F76" s="315"/>
      <c r="G76" s="315"/>
    </row>
    <row r="77" spans="1:7" s="176" customFormat="1">
      <c r="B77" s="152" t="s">
        <v>303</v>
      </c>
      <c r="C77" s="152"/>
      <c r="D77" s="316" t="s">
        <v>16</v>
      </c>
      <c r="E77" s="316"/>
      <c r="F77" s="316"/>
      <c r="G77" s="316"/>
    </row>
    <row r="78" spans="1:7" s="174" customFormat="1">
      <c r="B78" s="148"/>
      <c r="C78" s="148"/>
      <c r="D78" s="317" t="s">
        <v>17</v>
      </c>
      <c r="E78" s="317"/>
      <c r="F78" s="317"/>
      <c r="G78" s="317"/>
    </row>
    <row r="79" spans="1:7" s="174" customFormat="1">
      <c r="D79" s="177"/>
      <c r="E79" s="177"/>
      <c r="F79" s="177"/>
    </row>
    <row r="80" spans="1:7" s="174" customFormat="1">
      <c r="D80" s="177"/>
      <c r="E80" s="177"/>
      <c r="F80" s="177"/>
    </row>
    <row r="81" spans="1:7" s="174" customFormat="1">
      <c r="D81" s="177"/>
      <c r="E81" s="177"/>
      <c r="F81" s="177"/>
    </row>
    <row r="82" spans="1:7" s="174" customFormat="1">
      <c r="D82" s="177"/>
      <c r="E82" s="177"/>
      <c r="F82" s="177"/>
    </row>
    <row r="83" spans="1:7" ht="15" customHeight="1">
      <c r="B83" s="143" t="s">
        <v>61</v>
      </c>
      <c r="C83" s="143"/>
      <c r="E83" s="145"/>
      <c r="F83" s="318" t="s">
        <v>29</v>
      </c>
      <c r="G83" s="318"/>
    </row>
    <row r="84" spans="1:7" ht="15.75" customHeight="1">
      <c r="B84" s="143" t="s">
        <v>108</v>
      </c>
      <c r="C84" s="143"/>
      <c r="E84" s="147"/>
      <c r="F84" s="319" t="s">
        <v>3</v>
      </c>
      <c r="G84" s="319"/>
    </row>
    <row r="85" spans="1:7">
      <c r="D85" s="147"/>
      <c r="E85" s="147"/>
      <c r="F85" s="319"/>
      <c r="G85" s="319"/>
    </row>
    <row r="87" spans="1:7" ht="20.25">
      <c r="B87" s="312" t="s">
        <v>30</v>
      </c>
      <c r="C87" s="312"/>
      <c r="D87" s="312"/>
      <c r="E87" s="312"/>
      <c r="F87" s="312"/>
      <c r="G87" s="312"/>
    </row>
    <row r="88" spans="1:7" ht="20.25">
      <c r="B88" s="313" t="s">
        <v>269</v>
      </c>
      <c r="C88" s="313"/>
      <c r="D88" s="313"/>
      <c r="E88" s="313"/>
      <c r="F88" s="313"/>
      <c r="G88" s="313"/>
    </row>
    <row r="89" spans="1:7" s="151" customFormat="1" ht="81" customHeight="1">
      <c r="A89" s="149" t="s">
        <v>83</v>
      </c>
      <c r="B89" s="149" t="s">
        <v>31</v>
      </c>
      <c r="C89" s="149" t="s">
        <v>188</v>
      </c>
      <c r="D89" s="149" t="s">
        <v>8</v>
      </c>
      <c r="E89" s="149" t="s">
        <v>189</v>
      </c>
      <c r="F89" s="150" t="s">
        <v>190</v>
      </c>
      <c r="G89" s="150" t="s">
        <v>191</v>
      </c>
    </row>
    <row r="90" spans="1:7" s="152" customFormat="1">
      <c r="A90" s="149" t="s">
        <v>9</v>
      </c>
      <c r="B90" s="149" t="s">
        <v>10</v>
      </c>
      <c r="C90" s="149">
        <v>1</v>
      </c>
      <c r="D90" s="149">
        <v>2</v>
      </c>
      <c r="E90" s="150">
        <v>3</v>
      </c>
      <c r="F90" s="150">
        <v>4</v>
      </c>
      <c r="G90" s="149">
        <v>5</v>
      </c>
    </row>
    <row r="91" spans="1:7" s="152" customFormat="1">
      <c r="A91" s="149"/>
      <c r="B91" s="153" t="s">
        <v>192</v>
      </c>
      <c r="C91" s="153"/>
      <c r="D91" s="154"/>
      <c r="E91" s="150">
        <f>E156</f>
        <v>7275261848</v>
      </c>
      <c r="F91" s="150">
        <f>F156</f>
        <v>5793233710</v>
      </c>
      <c r="G91" s="150">
        <f>G156</f>
        <v>1482028138</v>
      </c>
    </row>
    <row r="92" spans="1:7" s="152" customFormat="1">
      <c r="A92" s="213"/>
      <c r="B92" s="155" t="s">
        <v>295</v>
      </c>
      <c r="C92" s="155"/>
      <c r="D92" s="156"/>
      <c r="E92" s="156">
        <f>SUM(E93:E111)</f>
        <v>175552841</v>
      </c>
      <c r="F92" s="156">
        <f>SUM(F93:F111)</f>
        <v>143334838</v>
      </c>
      <c r="G92" s="156">
        <f>SUM(G93:G111)</f>
        <v>32218003</v>
      </c>
    </row>
    <row r="93" spans="1:7" s="161" customFormat="1">
      <c r="A93" s="158">
        <v>1</v>
      </c>
      <c r="B93" s="162" t="s">
        <v>193</v>
      </c>
      <c r="C93" s="158">
        <v>25</v>
      </c>
      <c r="D93" s="159">
        <v>1101349856</v>
      </c>
      <c r="E93" s="160">
        <f t="shared" ref="E93:E102" si="6">ROUND(D93/C93/12,0)</f>
        <v>3671166</v>
      </c>
      <c r="F93" s="160"/>
      <c r="G93" s="160">
        <f>E93</f>
        <v>3671166</v>
      </c>
    </row>
    <row r="94" spans="1:7" s="161" customFormat="1">
      <c r="A94" s="158">
        <v>2</v>
      </c>
      <c r="B94" s="162" t="s">
        <v>194</v>
      </c>
      <c r="C94" s="158">
        <v>5</v>
      </c>
      <c r="D94" s="159">
        <v>1712810212</v>
      </c>
      <c r="E94" s="160">
        <f t="shared" si="6"/>
        <v>28546837</v>
      </c>
      <c r="F94" s="160"/>
      <c r="G94" s="160">
        <f>E94</f>
        <v>28546837</v>
      </c>
    </row>
    <row r="95" spans="1:7" s="161" customFormat="1">
      <c r="A95" s="158">
        <v>3</v>
      </c>
      <c r="B95" s="157" t="s">
        <v>195</v>
      </c>
      <c r="C95" s="158">
        <v>5</v>
      </c>
      <c r="D95" s="159">
        <v>210000000</v>
      </c>
      <c r="E95" s="160">
        <f t="shared" si="6"/>
        <v>3500000</v>
      </c>
      <c r="F95" s="160">
        <f>E95</f>
        <v>3500000</v>
      </c>
      <c r="G95" s="160"/>
    </row>
    <row r="96" spans="1:7" s="161" customFormat="1">
      <c r="A96" s="158">
        <v>4</v>
      </c>
      <c r="B96" s="162" t="s">
        <v>196</v>
      </c>
      <c r="C96" s="158">
        <v>25</v>
      </c>
      <c r="D96" s="159">
        <v>4567613580</v>
      </c>
      <c r="E96" s="160">
        <f t="shared" si="6"/>
        <v>15225379</v>
      </c>
      <c r="F96" s="160">
        <f t="shared" ref="F96:F110" si="7">E96</f>
        <v>15225379</v>
      </c>
      <c r="G96" s="160"/>
    </row>
    <row r="97" spans="1:7" s="161" customFormat="1">
      <c r="A97" s="158">
        <v>5</v>
      </c>
      <c r="B97" s="157" t="s">
        <v>197</v>
      </c>
      <c r="C97" s="158">
        <v>5</v>
      </c>
      <c r="D97" s="159">
        <v>2787898863</v>
      </c>
      <c r="E97" s="160">
        <f t="shared" si="6"/>
        <v>46464981</v>
      </c>
      <c r="F97" s="160">
        <f>E97</f>
        <v>46464981</v>
      </c>
      <c r="G97" s="160"/>
    </row>
    <row r="98" spans="1:7" s="161" customFormat="1">
      <c r="A98" s="158">
        <v>6</v>
      </c>
      <c r="B98" s="162" t="s">
        <v>198</v>
      </c>
      <c r="C98" s="158">
        <v>5</v>
      </c>
      <c r="D98" s="159">
        <v>2173860839</v>
      </c>
      <c r="E98" s="160">
        <f t="shared" si="6"/>
        <v>36231014</v>
      </c>
      <c r="F98" s="160">
        <f t="shared" si="7"/>
        <v>36231014</v>
      </c>
      <c r="G98" s="160"/>
    </row>
    <row r="99" spans="1:7" s="161" customFormat="1">
      <c r="A99" s="158">
        <v>7</v>
      </c>
      <c r="B99" s="162" t="s">
        <v>199</v>
      </c>
      <c r="C99" s="158">
        <v>10</v>
      </c>
      <c r="D99" s="159">
        <v>1303180703</v>
      </c>
      <c r="E99" s="160">
        <f t="shared" si="6"/>
        <v>10859839</v>
      </c>
      <c r="F99" s="160">
        <f t="shared" si="7"/>
        <v>10859839</v>
      </c>
      <c r="G99" s="160"/>
    </row>
    <row r="100" spans="1:7" s="161" customFormat="1">
      <c r="A100" s="158">
        <v>8</v>
      </c>
      <c r="B100" s="162" t="s">
        <v>200</v>
      </c>
      <c r="C100" s="158">
        <v>10</v>
      </c>
      <c r="D100" s="159">
        <v>313876943</v>
      </c>
      <c r="E100" s="160">
        <f t="shared" si="6"/>
        <v>2615641</v>
      </c>
      <c r="F100" s="160">
        <f t="shared" si="7"/>
        <v>2615641</v>
      </c>
      <c r="G100" s="160"/>
    </row>
    <row r="101" spans="1:7" s="161" customFormat="1">
      <c r="A101" s="158">
        <v>9</v>
      </c>
      <c r="B101" s="183" t="s">
        <v>201</v>
      </c>
      <c r="C101" s="182">
        <v>45</v>
      </c>
      <c r="D101" s="184">
        <v>5405781300</v>
      </c>
      <c r="E101" s="160">
        <f t="shared" si="6"/>
        <v>10010706</v>
      </c>
      <c r="F101" s="170">
        <f t="shared" si="7"/>
        <v>10010706</v>
      </c>
      <c r="G101" s="170"/>
    </row>
    <row r="102" spans="1:7" s="161" customFormat="1">
      <c r="A102" s="158">
        <v>10</v>
      </c>
      <c r="B102" s="183" t="s">
        <v>237</v>
      </c>
      <c r="C102" s="182">
        <v>5</v>
      </c>
      <c r="D102" s="184">
        <v>108970000</v>
      </c>
      <c r="E102" s="170">
        <f t="shared" si="6"/>
        <v>1816167</v>
      </c>
      <c r="F102" s="170">
        <f t="shared" si="7"/>
        <v>1816167</v>
      </c>
      <c r="G102" s="170"/>
    </row>
    <row r="103" spans="1:7" s="161" customFormat="1">
      <c r="A103" s="158">
        <v>11</v>
      </c>
      <c r="B103" s="210" t="s">
        <v>313</v>
      </c>
      <c r="C103" s="158">
        <v>3</v>
      </c>
      <c r="D103" s="211">
        <v>150000000</v>
      </c>
      <c r="E103" s="160">
        <f>ROUND(D103/C103/12,0)</f>
        <v>4166667</v>
      </c>
      <c r="F103" s="160">
        <f t="shared" si="7"/>
        <v>4166667</v>
      </c>
      <c r="G103" s="160"/>
    </row>
    <row r="104" spans="1:7" s="161" customFormat="1">
      <c r="A104" s="158">
        <v>12</v>
      </c>
      <c r="B104" s="210" t="s">
        <v>314</v>
      </c>
      <c r="C104" s="158">
        <v>3</v>
      </c>
      <c r="D104" s="211">
        <v>80000000</v>
      </c>
      <c r="E104" s="160">
        <f t="shared" ref="E104:E110" si="8">ROUND(D104/C104/12,0)</f>
        <v>2222222</v>
      </c>
      <c r="F104" s="160">
        <f t="shared" si="7"/>
        <v>2222222</v>
      </c>
      <c r="G104" s="160"/>
    </row>
    <row r="105" spans="1:7" s="161" customFormat="1">
      <c r="A105" s="158">
        <v>13</v>
      </c>
      <c r="B105" s="210" t="s">
        <v>315</v>
      </c>
      <c r="C105" s="158">
        <v>3</v>
      </c>
      <c r="D105" s="211">
        <v>50000000</v>
      </c>
      <c r="E105" s="160">
        <f t="shared" si="8"/>
        <v>1388889</v>
      </c>
      <c r="F105" s="160">
        <f t="shared" si="7"/>
        <v>1388889</v>
      </c>
      <c r="G105" s="160"/>
    </row>
    <row r="106" spans="1:7" s="161" customFormat="1">
      <c r="A106" s="158">
        <v>14</v>
      </c>
      <c r="B106" s="210" t="s">
        <v>316</v>
      </c>
      <c r="C106" s="158">
        <v>5</v>
      </c>
      <c r="D106" s="211">
        <v>100000000</v>
      </c>
      <c r="E106" s="160">
        <f t="shared" si="8"/>
        <v>1666667</v>
      </c>
      <c r="F106" s="160">
        <f t="shared" si="7"/>
        <v>1666667</v>
      </c>
      <c r="G106" s="160"/>
    </row>
    <row r="107" spans="1:7" s="161" customFormat="1">
      <c r="A107" s="158">
        <v>15</v>
      </c>
      <c r="B107" s="210" t="s">
        <v>317</v>
      </c>
      <c r="C107" s="158">
        <v>5</v>
      </c>
      <c r="D107" s="211">
        <v>100000000</v>
      </c>
      <c r="E107" s="160">
        <f t="shared" si="8"/>
        <v>1666667</v>
      </c>
      <c r="F107" s="160">
        <f t="shared" si="7"/>
        <v>1666667</v>
      </c>
      <c r="G107" s="160"/>
    </row>
    <row r="108" spans="1:7" s="161" customFormat="1">
      <c r="A108" s="158">
        <v>16</v>
      </c>
      <c r="B108" s="210" t="s">
        <v>318</v>
      </c>
      <c r="C108" s="158">
        <v>5</v>
      </c>
      <c r="D108" s="211">
        <v>110000000</v>
      </c>
      <c r="E108" s="160">
        <f t="shared" si="8"/>
        <v>1833333</v>
      </c>
      <c r="F108" s="160">
        <f t="shared" si="7"/>
        <v>1833333</v>
      </c>
      <c r="G108" s="160"/>
    </row>
    <row r="109" spans="1:7" s="161" customFormat="1">
      <c r="A109" s="158">
        <v>17</v>
      </c>
      <c r="B109" s="210" t="s">
        <v>318</v>
      </c>
      <c r="C109" s="158">
        <v>5</v>
      </c>
      <c r="D109" s="211">
        <v>110000000</v>
      </c>
      <c r="E109" s="160">
        <f t="shared" si="8"/>
        <v>1833333</v>
      </c>
      <c r="F109" s="160">
        <f t="shared" si="7"/>
        <v>1833333</v>
      </c>
      <c r="G109" s="160"/>
    </row>
    <row r="110" spans="1:7" s="161" customFormat="1">
      <c r="A110" s="158">
        <v>18</v>
      </c>
      <c r="B110" s="210" t="s">
        <v>318</v>
      </c>
      <c r="C110" s="158">
        <v>5</v>
      </c>
      <c r="D110" s="211">
        <v>110000000</v>
      </c>
      <c r="E110" s="160">
        <f t="shared" si="8"/>
        <v>1833333</v>
      </c>
      <c r="F110" s="160">
        <f t="shared" si="7"/>
        <v>1833333</v>
      </c>
      <c r="G110" s="160"/>
    </row>
    <row r="111" spans="1:7" s="161" customFormat="1">
      <c r="A111" s="164"/>
      <c r="B111" s="163"/>
      <c r="C111" s="164"/>
      <c r="D111" s="165"/>
      <c r="E111" s="166"/>
      <c r="F111" s="166"/>
      <c r="G111" s="166"/>
    </row>
    <row r="112" spans="1:7" s="161" customFormat="1">
      <c r="A112" s="214"/>
      <c r="B112" s="167" t="s">
        <v>296</v>
      </c>
      <c r="C112" s="167"/>
      <c r="D112" s="185"/>
      <c r="E112" s="185">
        <f>SUM(E113:E114)</f>
        <v>0</v>
      </c>
      <c r="F112" s="185">
        <f>SUM(F113:F114)</f>
        <v>0</v>
      </c>
      <c r="G112" s="185">
        <f>SUM(G113:G114)</f>
        <v>0</v>
      </c>
    </row>
    <row r="113" spans="1:7" s="161" customFormat="1">
      <c r="A113" s="215"/>
      <c r="B113" s="168"/>
      <c r="C113" s="168"/>
      <c r="D113" s="159"/>
      <c r="E113" s="160"/>
      <c r="F113" s="160"/>
      <c r="G113" s="160"/>
    </row>
    <row r="114" spans="1:7" s="161" customFormat="1">
      <c r="A114" s="216"/>
      <c r="B114" s="169"/>
      <c r="C114" s="169"/>
      <c r="D114" s="170"/>
      <c r="E114" s="170"/>
      <c r="F114" s="170"/>
      <c r="G114" s="170"/>
    </row>
    <row r="115" spans="1:7" s="173" customFormat="1">
      <c r="A115" s="217"/>
      <c r="B115" s="171" t="s">
        <v>297</v>
      </c>
      <c r="C115" s="171"/>
      <c r="D115" s="172"/>
      <c r="E115" s="154">
        <f>E91+E92-E112</f>
        <v>7450814689</v>
      </c>
      <c r="F115" s="154">
        <f>F91+F92-F112</f>
        <v>5936568548</v>
      </c>
      <c r="G115" s="154">
        <f>G91+G92-G112</f>
        <v>1514246141</v>
      </c>
    </row>
    <row r="116" spans="1:7" s="174" customFormat="1" ht="17.25" customHeight="1">
      <c r="B116" s="314"/>
      <c r="C116" s="314"/>
      <c r="D116" s="314"/>
      <c r="E116" s="314"/>
      <c r="F116" s="314"/>
      <c r="G116" s="314"/>
    </row>
    <row r="117" spans="1:7" s="175" customFormat="1">
      <c r="D117" s="315" t="s">
        <v>258</v>
      </c>
      <c r="E117" s="315"/>
      <c r="F117" s="315"/>
      <c r="G117" s="315"/>
    </row>
    <row r="118" spans="1:7" s="176" customFormat="1">
      <c r="B118" s="152" t="s">
        <v>303</v>
      </c>
      <c r="C118" s="152"/>
      <c r="D118" s="316" t="s">
        <v>16</v>
      </c>
      <c r="E118" s="316"/>
      <c r="F118" s="316"/>
      <c r="G118" s="316"/>
    </row>
    <row r="119" spans="1:7" s="174" customFormat="1">
      <c r="B119" s="148"/>
      <c r="C119" s="148"/>
      <c r="D119" s="317" t="s">
        <v>17</v>
      </c>
      <c r="E119" s="317"/>
      <c r="F119" s="317"/>
      <c r="G119" s="317"/>
    </row>
    <row r="120" spans="1:7" s="174" customFormat="1">
      <c r="D120" s="177"/>
      <c r="E120" s="177"/>
      <c r="F120" s="177"/>
    </row>
    <row r="121" spans="1:7" s="174" customFormat="1">
      <c r="D121" s="177"/>
      <c r="E121" s="177"/>
      <c r="F121" s="177"/>
    </row>
    <row r="122" spans="1:7" s="174" customFormat="1">
      <c r="D122" s="177"/>
      <c r="E122" s="177"/>
      <c r="F122" s="177"/>
    </row>
    <row r="123" spans="1:7" s="174" customFormat="1">
      <c r="D123" s="177"/>
      <c r="E123" s="177"/>
      <c r="F123" s="177"/>
    </row>
    <row r="124" spans="1:7" ht="15" customHeight="1">
      <c r="B124" s="143" t="s">
        <v>61</v>
      </c>
      <c r="C124" s="143"/>
      <c r="E124" s="145"/>
      <c r="F124" s="318" t="s">
        <v>29</v>
      </c>
      <c r="G124" s="318"/>
    </row>
    <row r="125" spans="1:7" ht="15.75" customHeight="1">
      <c r="B125" s="143" t="s">
        <v>108</v>
      </c>
      <c r="C125" s="143"/>
      <c r="E125" s="147"/>
      <c r="F125" s="319" t="s">
        <v>3</v>
      </c>
      <c r="G125" s="319"/>
    </row>
    <row r="126" spans="1:7">
      <c r="D126" s="147"/>
      <c r="E126" s="147"/>
      <c r="F126" s="319"/>
      <c r="G126" s="319"/>
    </row>
    <row r="128" spans="1:7" ht="20.25">
      <c r="B128" s="312" t="s">
        <v>30</v>
      </c>
      <c r="C128" s="312"/>
      <c r="D128" s="312"/>
      <c r="E128" s="312"/>
      <c r="F128" s="312"/>
      <c r="G128" s="312"/>
    </row>
    <row r="129" spans="1:7" ht="20.25">
      <c r="B129" s="313" t="s">
        <v>268</v>
      </c>
      <c r="C129" s="313"/>
      <c r="D129" s="313"/>
      <c r="E129" s="313"/>
      <c r="F129" s="313"/>
      <c r="G129" s="313"/>
    </row>
    <row r="130" spans="1:7" s="151" customFormat="1" ht="81" customHeight="1">
      <c r="A130" s="149" t="s">
        <v>83</v>
      </c>
      <c r="B130" s="149" t="s">
        <v>31</v>
      </c>
      <c r="C130" s="149" t="s">
        <v>188</v>
      </c>
      <c r="D130" s="149" t="s">
        <v>8</v>
      </c>
      <c r="E130" s="149" t="s">
        <v>189</v>
      </c>
      <c r="F130" s="150" t="s">
        <v>190</v>
      </c>
      <c r="G130" s="150" t="s">
        <v>191</v>
      </c>
    </row>
    <row r="131" spans="1:7" s="152" customFormat="1">
      <c r="A131" s="149" t="s">
        <v>9</v>
      </c>
      <c r="B131" s="149" t="s">
        <v>10</v>
      </c>
      <c r="C131" s="149">
        <v>1</v>
      </c>
      <c r="D131" s="149">
        <v>2</v>
      </c>
      <c r="E131" s="150">
        <v>3</v>
      </c>
      <c r="F131" s="150">
        <v>4</v>
      </c>
      <c r="G131" s="149">
        <v>5</v>
      </c>
    </row>
    <row r="132" spans="1:7" s="152" customFormat="1">
      <c r="A132" s="149"/>
      <c r="B132" s="153" t="s">
        <v>192</v>
      </c>
      <c r="C132" s="153"/>
      <c r="D132" s="154"/>
      <c r="E132" s="150">
        <f>E197</f>
        <v>7099709007</v>
      </c>
      <c r="F132" s="150">
        <f>F197</f>
        <v>5649898872</v>
      </c>
      <c r="G132" s="150">
        <f>G197</f>
        <v>1449810135</v>
      </c>
    </row>
    <row r="133" spans="1:7" s="152" customFormat="1">
      <c r="A133" s="213"/>
      <c r="B133" s="155" t="s">
        <v>295</v>
      </c>
      <c r="C133" s="155"/>
      <c r="D133" s="156"/>
      <c r="E133" s="156">
        <f>SUM(E134:E152)</f>
        <v>175552841</v>
      </c>
      <c r="F133" s="156">
        <f>SUM(F134:F152)</f>
        <v>143334838</v>
      </c>
      <c r="G133" s="156">
        <f>SUM(G134:G152)</f>
        <v>32218003</v>
      </c>
    </row>
    <row r="134" spans="1:7" s="161" customFormat="1">
      <c r="A134" s="158">
        <v>1</v>
      </c>
      <c r="B134" s="162" t="s">
        <v>193</v>
      </c>
      <c r="C134" s="158">
        <v>25</v>
      </c>
      <c r="D134" s="159">
        <v>1101349856</v>
      </c>
      <c r="E134" s="160">
        <f t="shared" ref="E134:E143" si="9">ROUND(D134/C134/12,0)</f>
        <v>3671166</v>
      </c>
      <c r="F134" s="160"/>
      <c r="G134" s="160">
        <f>E134</f>
        <v>3671166</v>
      </c>
    </row>
    <row r="135" spans="1:7" s="161" customFormat="1">
      <c r="A135" s="158">
        <v>2</v>
      </c>
      <c r="B135" s="162" t="s">
        <v>194</v>
      </c>
      <c r="C135" s="158">
        <v>5</v>
      </c>
      <c r="D135" s="159">
        <v>1712810212</v>
      </c>
      <c r="E135" s="160">
        <f t="shared" si="9"/>
        <v>28546837</v>
      </c>
      <c r="F135" s="160"/>
      <c r="G135" s="160">
        <f>E135</f>
        <v>28546837</v>
      </c>
    </row>
    <row r="136" spans="1:7" s="161" customFormat="1">
      <c r="A136" s="158">
        <v>3</v>
      </c>
      <c r="B136" s="157" t="s">
        <v>195</v>
      </c>
      <c r="C136" s="158">
        <v>5</v>
      </c>
      <c r="D136" s="159">
        <v>210000000</v>
      </c>
      <c r="E136" s="160">
        <f t="shared" si="9"/>
        <v>3500000</v>
      </c>
      <c r="F136" s="160">
        <f t="shared" ref="F136:F151" si="10">E136</f>
        <v>3500000</v>
      </c>
      <c r="G136" s="160"/>
    </row>
    <row r="137" spans="1:7" s="161" customFormat="1">
      <c r="A137" s="158">
        <v>4</v>
      </c>
      <c r="B137" s="162" t="s">
        <v>196</v>
      </c>
      <c r="C137" s="158">
        <v>25</v>
      </c>
      <c r="D137" s="159">
        <v>4567613580</v>
      </c>
      <c r="E137" s="160">
        <f t="shared" si="9"/>
        <v>15225379</v>
      </c>
      <c r="F137" s="160">
        <f t="shared" si="10"/>
        <v>15225379</v>
      </c>
      <c r="G137" s="160"/>
    </row>
    <row r="138" spans="1:7" s="161" customFormat="1">
      <c r="A138" s="158">
        <v>5</v>
      </c>
      <c r="B138" s="157" t="s">
        <v>197</v>
      </c>
      <c r="C138" s="158">
        <v>5</v>
      </c>
      <c r="D138" s="159">
        <v>2787898863</v>
      </c>
      <c r="E138" s="160">
        <f t="shared" si="9"/>
        <v>46464981</v>
      </c>
      <c r="F138" s="160">
        <f t="shared" si="10"/>
        <v>46464981</v>
      </c>
      <c r="G138" s="160"/>
    </row>
    <row r="139" spans="1:7" s="161" customFormat="1">
      <c r="A139" s="158">
        <v>6</v>
      </c>
      <c r="B139" s="162" t="s">
        <v>198</v>
      </c>
      <c r="C139" s="158">
        <v>5</v>
      </c>
      <c r="D139" s="159">
        <v>2173860839</v>
      </c>
      <c r="E139" s="160">
        <f t="shared" si="9"/>
        <v>36231014</v>
      </c>
      <c r="F139" s="160">
        <f t="shared" si="10"/>
        <v>36231014</v>
      </c>
      <c r="G139" s="160"/>
    </row>
    <row r="140" spans="1:7" s="161" customFormat="1">
      <c r="A140" s="158">
        <v>7</v>
      </c>
      <c r="B140" s="162" t="s">
        <v>199</v>
      </c>
      <c r="C140" s="158">
        <v>10</v>
      </c>
      <c r="D140" s="159">
        <v>1303180703</v>
      </c>
      <c r="E140" s="160">
        <f t="shared" si="9"/>
        <v>10859839</v>
      </c>
      <c r="F140" s="160">
        <f t="shared" si="10"/>
        <v>10859839</v>
      </c>
      <c r="G140" s="160"/>
    </row>
    <row r="141" spans="1:7" s="161" customFormat="1">
      <c r="A141" s="158">
        <v>8</v>
      </c>
      <c r="B141" s="162" t="s">
        <v>200</v>
      </c>
      <c r="C141" s="158">
        <v>10</v>
      </c>
      <c r="D141" s="159">
        <v>313876943</v>
      </c>
      <c r="E141" s="160">
        <f t="shared" si="9"/>
        <v>2615641</v>
      </c>
      <c r="F141" s="160">
        <f t="shared" si="10"/>
        <v>2615641</v>
      </c>
      <c r="G141" s="160"/>
    </row>
    <row r="142" spans="1:7" s="161" customFormat="1">
      <c r="A142" s="158">
        <v>9</v>
      </c>
      <c r="B142" s="183" t="s">
        <v>201</v>
      </c>
      <c r="C142" s="182">
        <v>45</v>
      </c>
      <c r="D142" s="184">
        <v>5405781300</v>
      </c>
      <c r="E142" s="160">
        <f t="shared" si="9"/>
        <v>10010706</v>
      </c>
      <c r="F142" s="170">
        <f t="shared" si="10"/>
        <v>10010706</v>
      </c>
      <c r="G142" s="170"/>
    </row>
    <row r="143" spans="1:7" s="161" customFormat="1">
      <c r="A143" s="158">
        <v>10</v>
      </c>
      <c r="B143" s="183" t="s">
        <v>237</v>
      </c>
      <c r="C143" s="182">
        <v>5</v>
      </c>
      <c r="D143" s="184">
        <v>108970000</v>
      </c>
      <c r="E143" s="170">
        <f t="shared" si="9"/>
        <v>1816167</v>
      </c>
      <c r="F143" s="170">
        <f t="shared" si="10"/>
        <v>1816167</v>
      </c>
      <c r="G143" s="170"/>
    </row>
    <row r="144" spans="1:7" s="161" customFormat="1">
      <c r="A144" s="158">
        <v>11</v>
      </c>
      <c r="B144" s="210" t="s">
        <v>313</v>
      </c>
      <c r="C144" s="158">
        <v>3</v>
      </c>
      <c r="D144" s="211">
        <v>150000000</v>
      </c>
      <c r="E144" s="160">
        <f>ROUND(D144/C144/12,0)</f>
        <v>4166667</v>
      </c>
      <c r="F144" s="160">
        <f t="shared" si="10"/>
        <v>4166667</v>
      </c>
      <c r="G144" s="160"/>
    </row>
    <row r="145" spans="1:7" s="161" customFormat="1">
      <c r="A145" s="158">
        <v>12</v>
      </c>
      <c r="B145" s="210" t="s">
        <v>314</v>
      </c>
      <c r="C145" s="158">
        <v>3</v>
      </c>
      <c r="D145" s="211">
        <v>80000000</v>
      </c>
      <c r="E145" s="160">
        <f t="shared" ref="E145:E151" si="11">ROUND(D145/C145/12,0)</f>
        <v>2222222</v>
      </c>
      <c r="F145" s="160">
        <f t="shared" si="10"/>
        <v>2222222</v>
      </c>
      <c r="G145" s="160"/>
    </row>
    <row r="146" spans="1:7" s="161" customFormat="1">
      <c r="A146" s="158">
        <v>13</v>
      </c>
      <c r="B146" s="210" t="s">
        <v>315</v>
      </c>
      <c r="C146" s="158">
        <v>3</v>
      </c>
      <c r="D146" s="211">
        <v>50000000</v>
      </c>
      <c r="E146" s="160">
        <f t="shared" si="11"/>
        <v>1388889</v>
      </c>
      <c r="F146" s="160">
        <f t="shared" si="10"/>
        <v>1388889</v>
      </c>
      <c r="G146" s="160"/>
    </row>
    <row r="147" spans="1:7" s="161" customFormat="1">
      <c r="A147" s="158">
        <v>14</v>
      </c>
      <c r="B147" s="210" t="s">
        <v>316</v>
      </c>
      <c r="C147" s="158">
        <v>5</v>
      </c>
      <c r="D147" s="211">
        <v>100000000</v>
      </c>
      <c r="E147" s="160">
        <f t="shared" si="11"/>
        <v>1666667</v>
      </c>
      <c r="F147" s="160">
        <f t="shared" si="10"/>
        <v>1666667</v>
      </c>
      <c r="G147" s="160"/>
    </row>
    <row r="148" spans="1:7" s="161" customFormat="1">
      <c r="A148" s="158">
        <v>15</v>
      </c>
      <c r="B148" s="210" t="s">
        <v>317</v>
      </c>
      <c r="C148" s="158">
        <v>5</v>
      </c>
      <c r="D148" s="211">
        <v>100000000</v>
      </c>
      <c r="E148" s="160">
        <f t="shared" si="11"/>
        <v>1666667</v>
      </c>
      <c r="F148" s="160">
        <f t="shared" si="10"/>
        <v>1666667</v>
      </c>
      <c r="G148" s="160"/>
    </row>
    <row r="149" spans="1:7" s="161" customFormat="1">
      <c r="A149" s="158">
        <v>16</v>
      </c>
      <c r="B149" s="210" t="s">
        <v>318</v>
      </c>
      <c r="C149" s="158">
        <v>5</v>
      </c>
      <c r="D149" s="211">
        <v>110000000</v>
      </c>
      <c r="E149" s="160">
        <f t="shared" si="11"/>
        <v>1833333</v>
      </c>
      <c r="F149" s="160">
        <f t="shared" si="10"/>
        <v>1833333</v>
      </c>
      <c r="G149" s="160"/>
    </row>
    <row r="150" spans="1:7" s="161" customFormat="1">
      <c r="A150" s="158">
        <v>17</v>
      </c>
      <c r="B150" s="210" t="s">
        <v>318</v>
      </c>
      <c r="C150" s="158">
        <v>5</v>
      </c>
      <c r="D150" s="211">
        <v>110000000</v>
      </c>
      <c r="E150" s="160">
        <f t="shared" si="11"/>
        <v>1833333</v>
      </c>
      <c r="F150" s="160">
        <f t="shared" si="10"/>
        <v>1833333</v>
      </c>
      <c r="G150" s="160"/>
    </row>
    <row r="151" spans="1:7" s="161" customFormat="1">
      <c r="A151" s="158">
        <v>18</v>
      </c>
      <c r="B151" s="210" t="s">
        <v>318</v>
      </c>
      <c r="C151" s="158">
        <v>5</v>
      </c>
      <c r="D151" s="211">
        <v>110000000</v>
      </c>
      <c r="E151" s="160">
        <f t="shared" si="11"/>
        <v>1833333</v>
      </c>
      <c r="F151" s="160">
        <f t="shared" si="10"/>
        <v>1833333</v>
      </c>
      <c r="G151" s="160"/>
    </row>
    <row r="152" spans="1:7" s="161" customFormat="1">
      <c r="A152" s="164"/>
      <c r="B152" s="163"/>
      <c r="C152" s="164"/>
      <c r="D152" s="165"/>
      <c r="E152" s="166"/>
      <c r="F152" s="166"/>
      <c r="G152" s="166"/>
    </row>
    <row r="153" spans="1:7" s="161" customFormat="1">
      <c r="A153" s="214"/>
      <c r="B153" s="167" t="s">
        <v>296</v>
      </c>
      <c r="C153" s="167"/>
      <c r="D153" s="185"/>
      <c r="E153" s="185">
        <f>SUM(E154:E155)</f>
        <v>0</v>
      </c>
      <c r="F153" s="185">
        <f>SUM(F154:F155)</f>
        <v>0</v>
      </c>
      <c r="G153" s="185">
        <f>SUM(G154:G155)</f>
        <v>0</v>
      </c>
    </row>
    <row r="154" spans="1:7" s="161" customFormat="1">
      <c r="A154" s="215"/>
      <c r="B154" s="168"/>
      <c r="C154" s="168"/>
      <c r="D154" s="159"/>
      <c r="E154" s="160"/>
      <c r="F154" s="160"/>
      <c r="G154" s="160"/>
    </row>
    <row r="155" spans="1:7" s="161" customFormat="1">
      <c r="A155" s="216"/>
      <c r="B155" s="169"/>
      <c r="C155" s="169"/>
      <c r="D155" s="170"/>
      <c r="E155" s="170"/>
      <c r="F155" s="170"/>
      <c r="G155" s="170"/>
    </row>
    <row r="156" spans="1:7" s="173" customFormat="1">
      <c r="A156" s="217"/>
      <c r="B156" s="171" t="s">
        <v>297</v>
      </c>
      <c r="C156" s="171"/>
      <c r="D156" s="172"/>
      <c r="E156" s="154">
        <f>E132+E133-E153</f>
        <v>7275261848</v>
      </c>
      <c r="F156" s="154">
        <f>F132+F133-F153</f>
        <v>5793233710</v>
      </c>
      <c r="G156" s="154">
        <f>G132+G133-G153</f>
        <v>1482028138</v>
      </c>
    </row>
    <row r="157" spans="1:7" s="174" customFormat="1" ht="17.25" customHeight="1">
      <c r="B157" s="314"/>
      <c r="C157" s="314"/>
      <c r="D157" s="314"/>
      <c r="E157" s="314"/>
      <c r="F157" s="314"/>
      <c r="G157" s="314"/>
    </row>
    <row r="158" spans="1:7" s="175" customFormat="1">
      <c r="D158" s="315" t="s">
        <v>258</v>
      </c>
      <c r="E158" s="315"/>
      <c r="F158" s="315"/>
      <c r="G158" s="315"/>
    </row>
    <row r="159" spans="1:7" s="176" customFormat="1">
      <c r="B159" s="152" t="s">
        <v>303</v>
      </c>
      <c r="C159" s="152"/>
      <c r="D159" s="316" t="s">
        <v>16</v>
      </c>
      <c r="E159" s="316"/>
      <c r="F159" s="316"/>
      <c r="G159" s="316"/>
    </row>
    <row r="160" spans="1:7" s="174" customFormat="1">
      <c r="B160" s="148"/>
      <c r="C160" s="148"/>
      <c r="D160" s="317" t="s">
        <v>17</v>
      </c>
      <c r="E160" s="317"/>
      <c r="F160" s="317"/>
      <c r="G160" s="317"/>
    </row>
    <row r="161" spans="1:7" s="174" customFormat="1">
      <c r="D161" s="177"/>
      <c r="E161" s="177"/>
      <c r="F161" s="177"/>
    </row>
    <row r="162" spans="1:7" s="174" customFormat="1">
      <c r="D162" s="177"/>
      <c r="E162" s="177"/>
      <c r="F162" s="177"/>
    </row>
    <row r="163" spans="1:7" s="174" customFormat="1">
      <c r="D163" s="177"/>
      <c r="E163" s="177"/>
      <c r="F163" s="177"/>
    </row>
    <row r="164" spans="1:7" s="174" customFormat="1">
      <c r="D164" s="177"/>
      <c r="E164" s="177"/>
      <c r="F164" s="177"/>
    </row>
    <row r="165" spans="1:7" ht="15" customHeight="1">
      <c r="B165" s="143" t="s">
        <v>61</v>
      </c>
      <c r="C165" s="143"/>
      <c r="E165" s="145"/>
      <c r="F165" s="318" t="s">
        <v>29</v>
      </c>
      <c r="G165" s="318"/>
    </row>
    <row r="166" spans="1:7" ht="15.75" customHeight="1">
      <c r="B166" s="143" t="s">
        <v>108</v>
      </c>
      <c r="C166" s="143"/>
      <c r="E166" s="147"/>
      <c r="F166" s="319" t="s">
        <v>3</v>
      </c>
      <c r="G166" s="319"/>
    </row>
    <row r="167" spans="1:7">
      <c r="D167" s="147"/>
      <c r="E167" s="147"/>
      <c r="F167" s="319"/>
      <c r="G167" s="319"/>
    </row>
    <row r="169" spans="1:7" ht="20.25">
      <c r="B169" s="312" t="s">
        <v>30</v>
      </c>
      <c r="C169" s="312"/>
      <c r="D169" s="312"/>
      <c r="E169" s="312"/>
      <c r="F169" s="312"/>
      <c r="G169" s="312"/>
    </row>
    <row r="170" spans="1:7" ht="20.25">
      <c r="B170" s="313" t="s">
        <v>267</v>
      </c>
      <c r="C170" s="313"/>
      <c r="D170" s="313"/>
      <c r="E170" s="313"/>
      <c r="F170" s="313"/>
      <c r="G170" s="313"/>
    </row>
    <row r="171" spans="1:7" s="151" customFormat="1" ht="81" customHeight="1">
      <c r="A171" s="149" t="s">
        <v>83</v>
      </c>
      <c r="B171" s="149" t="s">
        <v>31</v>
      </c>
      <c r="C171" s="149" t="s">
        <v>188</v>
      </c>
      <c r="D171" s="149" t="s">
        <v>8</v>
      </c>
      <c r="E171" s="149" t="s">
        <v>189</v>
      </c>
      <c r="F171" s="150" t="s">
        <v>190</v>
      </c>
      <c r="G171" s="150" t="s">
        <v>191</v>
      </c>
    </row>
    <row r="172" spans="1:7" s="152" customFormat="1">
      <c r="A172" s="149" t="s">
        <v>9</v>
      </c>
      <c r="B172" s="149" t="s">
        <v>10</v>
      </c>
      <c r="C172" s="149">
        <v>1</v>
      </c>
      <c r="D172" s="149">
        <v>2</v>
      </c>
      <c r="E172" s="150">
        <v>3</v>
      </c>
      <c r="F172" s="150">
        <v>4</v>
      </c>
      <c r="G172" s="149">
        <v>5</v>
      </c>
    </row>
    <row r="173" spans="1:7" s="152" customFormat="1">
      <c r="A173" s="149"/>
      <c r="B173" s="153" t="s">
        <v>192</v>
      </c>
      <c r="C173" s="153"/>
      <c r="D173" s="154"/>
      <c r="E173" s="150">
        <f>E229</f>
        <v>6940767277</v>
      </c>
      <c r="F173" s="150">
        <f>F229</f>
        <v>5523175145</v>
      </c>
      <c r="G173" s="150">
        <f>G229</f>
        <v>1417592132</v>
      </c>
    </row>
    <row r="174" spans="1:7" s="152" customFormat="1">
      <c r="A174" s="213"/>
      <c r="B174" s="155" t="s">
        <v>295</v>
      </c>
      <c r="C174" s="155"/>
      <c r="D174" s="156"/>
      <c r="E174" s="156">
        <f>SUM(E175:E193)</f>
        <v>158941730</v>
      </c>
      <c r="F174" s="156">
        <f>SUM(F175:F193)</f>
        <v>126723727</v>
      </c>
      <c r="G174" s="156">
        <f>SUM(G175:G193)</f>
        <v>32218003</v>
      </c>
    </row>
    <row r="175" spans="1:7" s="161" customFormat="1">
      <c r="A175" s="158">
        <v>1</v>
      </c>
      <c r="B175" s="162" t="s">
        <v>193</v>
      </c>
      <c r="C175" s="158">
        <v>25</v>
      </c>
      <c r="D175" s="159">
        <v>1101349856</v>
      </c>
      <c r="E175" s="160">
        <f t="shared" ref="E175:E183" si="12">ROUND(D175/C175/12,0)</f>
        <v>3671166</v>
      </c>
      <c r="F175" s="160"/>
      <c r="G175" s="160">
        <f>E175</f>
        <v>3671166</v>
      </c>
    </row>
    <row r="176" spans="1:7" s="161" customFormat="1">
      <c r="A176" s="158">
        <v>2</v>
      </c>
      <c r="B176" s="162" t="s">
        <v>194</v>
      </c>
      <c r="C176" s="158">
        <v>5</v>
      </c>
      <c r="D176" s="159">
        <v>1712810212</v>
      </c>
      <c r="E176" s="160">
        <f t="shared" si="12"/>
        <v>28546837</v>
      </c>
      <c r="F176" s="160"/>
      <c r="G176" s="160">
        <f>E176</f>
        <v>28546837</v>
      </c>
    </row>
    <row r="177" spans="1:7" s="161" customFormat="1">
      <c r="A177" s="158">
        <v>3</v>
      </c>
      <c r="B177" s="157" t="s">
        <v>195</v>
      </c>
      <c r="C177" s="158">
        <v>5</v>
      </c>
      <c r="D177" s="159">
        <v>210000000</v>
      </c>
      <c r="E177" s="160">
        <f t="shared" si="12"/>
        <v>3500000</v>
      </c>
      <c r="F177" s="160">
        <f t="shared" ref="F177:F184" si="13">E177</f>
        <v>3500000</v>
      </c>
      <c r="G177" s="160"/>
    </row>
    <row r="178" spans="1:7" s="161" customFormat="1">
      <c r="A178" s="158">
        <v>4</v>
      </c>
      <c r="B178" s="162" t="s">
        <v>196</v>
      </c>
      <c r="C178" s="158">
        <v>25</v>
      </c>
      <c r="D178" s="159">
        <v>4567613580</v>
      </c>
      <c r="E178" s="160">
        <f t="shared" si="12"/>
        <v>15225379</v>
      </c>
      <c r="F178" s="160">
        <f t="shared" si="13"/>
        <v>15225379</v>
      </c>
      <c r="G178" s="160"/>
    </row>
    <row r="179" spans="1:7" s="161" customFormat="1">
      <c r="A179" s="158">
        <v>5</v>
      </c>
      <c r="B179" s="157" t="s">
        <v>197</v>
      </c>
      <c r="C179" s="158">
        <v>5</v>
      </c>
      <c r="D179" s="159">
        <v>2787898863</v>
      </c>
      <c r="E179" s="160">
        <f t="shared" si="12"/>
        <v>46464981</v>
      </c>
      <c r="F179" s="160">
        <f t="shared" si="13"/>
        <v>46464981</v>
      </c>
      <c r="G179" s="160"/>
    </row>
    <row r="180" spans="1:7" s="161" customFormat="1">
      <c r="A180" s="158">
        <v>6</v>
      </c>
      <c r="B180" s="162" t="s">
        <v>198</v>
      </c>
      <c r="C180" s="158">
        <v>5</v>
      </c>
      <c r="D180" s="159">
        <v>2173860839</v>
      </c>
      <c r="E180" s="160">
        <f t="shared" si="12"/>
        <v>36231014</v>
      </c>
      <c r="F180" s="160">
        <f t="shared" si="13"/>
        <v>36231014</v>
      </c>
      <c r="G180" s="160"/>
    </row>
    <row r="181" spans="1:7" s="161" customFormat="1">
      <c r="A181" s="158">
        <v>7</v>
      </c>
      <c r="B181" s="162" t="s">
        <v>199</v>
      </c>
      <c r="C181" s="158">
        <v>10</v>
      </c>
      <c r="D181" s="159">
        <v>1303180703</v>
      </c>
      <c r="E181" s="160">
        <f t="shared" si="12"/>
        <v>10859839</v>
      </c>
      <c r="F181" s="160">
        <f t="shared" si="13"/>
        <v>10859839</v>
      </c>
      <c r="G181" s="160"/>
    </row>
    <row r="182" spans="1:7" s="161" customFormat="1">
      <c r="A182" s="158">
        <v>8</v>
      </c>
      <c r="B182" s="162" t="s">
        <v>200</v>
      </c>
      <c r="C182" s="158">
        <v>10</v>
      </c>
      <c r="D182" s="159">
        <v>313876943</v>
      </c>
      <c r="E182" s="160">
        <f t="shared" si="12"/>
        <v>2615641</v>
      </c>
      <c r="F182" s="160">
        <f t="shared" si="13"/>
        <v>2615641</v>
      </c>
      <c r="G182" s="160"/>
    </row>
    <row r="183" spans="1:7" s="161" customFormat="1">
      <c r="A183" s="158">
        <v>9</v>
      </c>
      <c r="B183" s="183" t="s">
        <v>201</v>
      </c>
      <c r="C183" s="182">
        <v>45</v>
      </c>
      <c r="D183" s="184">
        <v>5405781300</v>
      </c>
      <c r="E183" s="160">
        <f t="shared" si="12"/>
        <v>10010706</v>
      </c>
      <c r="F183" s="170">
        <f t="shared" si="13"/>
        <v>10010706</v>
      </c>
      <c r="G183" s="170"/>
    </row>
    <row r="184" spans="1:7" s="161" customFormat="1">
      <c r="A184" s="158">
        <v>10</v>
      </c>
      <c r="B184" s="210" t="s">
        <v>237</v>
      </c>
      <c r="C184" s="158">
        <v>5</v>
      </c>
      <c r="D184" s="211">
        <v>108970000</v>
      </c>
      <c r="E184" s="160">
        <f>ROUND(D184/C184/12,0)</f>
        <v>1816167</v>
      </c>
      <c r="F184" s="160">
        <f t="shared" si="13"/>
        <v>1816167</v>
      </c>
      <c r="G184" s="160"/>
    </row>
    <row r="185" spans="1:7" s="161" customFormat="1">
      <c r="A185" s="158"/>
      <c r="B185" s="210"/>
      <c r="C185" s="158"/>
      <c r="D185" s="211"/>
      <c r="E185" s="160"/>
      <c r="F185" s="160"/>
      <c r="G185" s="160"/>
    </row>
    <row r="186" spans="1:7" s="161" customFormat="1">
      <c r="A186" s="158"/>
      <c r="B186" s="210"/>
      <c r="C186" s="158"/>
      <c r="D186" s="211"/>
      <c r="E186" s="160"/>
      <c r="F186" s="160"/>
      <c r="G186" s="160"/>
    </row>
    <row r="187" spans="1:7" s="161" customFormat="1">
      <c r="A187" s="158"/>
      <c r="B187" s="210"/>
      <c r="C187" s="158"/>
      <c r="D187" s="211"/>
      <c r="E187" s="160"/>
      <c r="F187" s="160"/>
      <c r="G187" s="160"/>
    </row>
    <row r="188" spans="1:7" s="161" customFormat="1">
      <c r="A188" s="158"/>
      <c r="B188" s="210"/>
      <c r="C188" s="158"/>
      <c r="D188" s="211"/>
      <c r="E188" s="160"/>
      <c r="F188" s="160"/>
      <c r="G188" s="160"/>
    </row>
    <row r="189" spans="1:7" s="161" customFormat="1">
      <c r="A189" s="158"/>
      <c r="B189" s="210"/>
      <c r="C189" s="158"/>
      <c r="D189" s="211"/>
      <c r="E189" s="160"/>
      <c r="F189" s="160"/>
      <c r="G189" s="160"/>
    </row>
    <row r="190" spans="1:7" s="161" customFormat="1">
      <c r="A190" s="158"/>
      <c r="B190" s="210"/>
      <c r="C190" s="158"/>
      <c r="D190" s="211"/>
      <c r="E190" s="160"/>
      <c r="F190" s="160"/>
      <c r="G190" s="160"/>
    </row>
    <row r="191" spans="1:7" s="161" customFormat="1">
      <c r="A191" s="158"/>
      <c r="B191" s="210"/>
      <c r="C191" s="158"/>
      <c r="D191" s="211"/>
      <c r="E191" s="160"/>
      <c r="F191" s="160"/>
      <c r="G191" s="160"/>
    </row>
    <row r="192" spans="1:7" s="161" customFormat="1">
      <c r="A192" s="158"/>
      <c r="B192" s="210"/>
      <c r="C192" s="158"/>
      <c r="D192" s="211"/>
      <c r="E192" s="160"/>
      <c r="F192" s="160"/>
      <c r="G192" s="160"/>
    </row>
    <row r="193" spans="1:7" s="161" customFormat="1">
      <c r="A193" s="164"/>
      <c r="B193" s="163"/>
      <c r="C193" s="164"/>
      <c r="D193" s="165"/>
      <c r="E193" s="166"/>
      <c r="F193" s="166"/>
      <c r="G193" s="166"/>
    </row>
    <row r="194" spans="1:7" s="161" customFormat="1">
      <c r="A194" s="214"/>
      <c r="B194" s="167" t="s">
        <v>296</v>
      </c>
      <c r="C194" s="167"/>
      <c r="D194" s="185"/>
      <c r="E194" s="185">
        <f>SUM(E195:E196)</f>
        <v>0</v>
      </c>
      <c r="F194" s="185">
        <f>SUM(F195:F196)</f>
        <v>0</v>
      </c>
      <c r="G194" s="185">
        <f>SUM(G195:G196)</f>
        <v>0</v>
      </c>
    </row>
    <row r="195" spans="1:7" s="161" customFormat="1">
      <c r="A195" s="215"/>
      <c r="B195" s="168"/>
      <c r="C195" s="168"/>
      <c r="D195" s="159"/>
      <c r="E195" s="160"/>
      <c r="F195" s="160"/>
      <c r="G195" s="160"/>
    </row>
    <row r="196" spans="1:7" s="161" customFormat="1">
      <c r="A196" s="216"/>
      <c r="B196" s="169"/>
      <c r="C196" s="169"/>
      <c r="D196" s="170"/>
      <c r="E196" s="170"/>
      <c r="F196" s="170"/>
      <c r="G196" s="170"/>
    </row>
    <row r="197" spans="1:7" s="173" customFormat="1">
      <c r="A197" s="217"/>
      <c r="B197" s="171" t="s">
        <v>297</v>
      </c>
      <c r="C197" s="171"/>
      <c r="D197" s="172"/>
      <c r="E197" s="154">
        <f>E173+E174-E194</f>
        <v>7099709007</v>
      </c>
      <c r="F197" s="154">
        <f>F173+F174-F194</f>
        <v>5649898872</v>
      </c>
      <c r="G197" s="154">
        <f>G173+G174-G194</f>
        <v>1449810135</v>
      </c>
    </row>
    <row r="198" spans="1:7" s="174" customFormat="1" ht="17.25" customHeight="1">
      <c r="B198" s="314"/>
      <c r="C198" s="314"/>
      <c r="D198" s="314"/>
      <c r="E198" s="314"/>
      <c r="F198" s="314"/>
      <c r="G198" s="314"/>
    </row>
    <row r="199" spans="1:7" s="175" customFormat="1">
      <c r="D199" s="315" t="s">
        <v>258</v>
      </c>
      <c r="E199" s="315"/>
      <c r="F199" s="315"/>
      <c r="G199" s="315"/>
    </row>
    <row r="200" spans="1:7" s="176" customFormat="1">
      <c r="B200" s="152" t="s">
        <v>303</v>
      </c>
      <c r="C200" s="152"/>
      <c r="D200" s="316" t="s">
        <v>16</v>
      </c>
      <c r="E200" s="316"/>
      <c r="F200" s="316"/>
      <c r="G200" s="316"/>
    </row>
    <row r="201" spans="1:7" s="174" customFormat="1">
      <c r="B201" s="148"/>
      <c r="C201" s="148"/>
      <c r="D201" s="317" t="s">
        <v>17</v>
      </c>
      <c r="E201" s="317"/>
      <c r="F201" s="317"/>
      <c r="G201" s="317"/>
    </row>
    <row r="202" spans="1:7" s="174" customFormat="1">
      <c r="D202" s="177"/>
      <c r="E202" s="177"/>
      <c r="F202" s="177"/>
    </row>
    <row r="203" spans="1:7" s="174" customFormat="1">
      <c r="D203" s="177"/>
      <c r="E203" s="177"/>
      <c r="F203" s="177"/>
    </row>
    <row r="204" spans="1:7" s="174" customFormat="1">
      <c r="D204" s="177"/>
      <c r="E204" s="177"/>
      <c r="F204" s="177"/>
    </row>
    <row r="205" spans="1:7" s="174" customFormat="1">
      <c r="D205" s="177"/>
      <c r="E205" s="177"/>
      <c r="F205" s="177"/>
    </row>
    <row r="206" spans="1:7" ht="15" customHeight="1">
      <c r="B206" s="143" t="s">
        <v>61</v>
      </c>
      <c r="C206" s="143"/>
      <c r="E206" s="145"/>
      <c r="F206" s="318" t="s">
        <v>29</v>
      </c>
      <c r="G206" s="318"/>
    </row>
    <row r="207" spans="1:7" ht="15.75" customHeight="1">
      <c r="B207" s="143" t="s">
        <v>108</v>
      </c>
      <c r="C207" s="143"/>
      <c r="E207" s="147"/>
      <c r="F207" s="319" t="s">
        <v>3</v>
      </c>
      <c r="G207" s="319"/>
    </row>
    <row r="208" spans="1:7">
      <c r="D208" s="147"/>
      <c r="E208" s="147"/>
      <c r="F208" s="319"/>
      <c r="G208" s="319"/>
    </row>
    <row r="210" spans="1:7" ht="20.25">
      <c r="B210" s="312" t="s">
        <v>30</v>
      </c>
      <c r="C210" s="312"/>
      <c r="D210" s="312"/>
      <c r="E210" s="312"/>
      <c r="F210" s="312"/>
      <c r="G210" s="312"/>
    </row>
    <row r="211" spans="1:7" ht="20.25">
      <c r="B211" s="313" t="s">
        <v>266</v>
      </c>
      <c r="C211" s="313"/>
      <c r="D211" s="313"/>
      <c r="E211" s="313"/>
      <c r="F211" s="313"/>
      <c r="G211" s="313"/>
    </row>
    <row r="212" spans="1:7" s="151" customFormat="1" ht="81" customHeight="1">
      <c r="A212" s="149" t="s">
        <v>83</v>
      </c>
      <c r="B212" s="149" t="s">
        <v>31</v>
      </c>
      <c r="C212" s="149" t="s">
        <v>188</v>
      </c>
      <c r="D212" s="149" t="s">
        <v>8</v>
      </c>
      <c r="E212" s="149" t="s">
        <v>189</v>
      </c>
      <c r="F212" s="150" t="s">
        <v>190</v>
      </c>
      <c r="G212" s="150" t="s">
        <v>191</v>
      </c>
    </row>
    <row r="213" spans="1:7" s="152" customFormat="1">
      <c r="A213" s="149" t="s">
        <v>9</v>
      </c>
      <c r="B213" s="149" t="s">
        <v>10</v>
      </c>
      <c r="C213" s="149">
        <v>1</v>
      </c>
      <c r="D213" s="149">
        <v>2</v>
      </c>
      <c r="E213" s="150">
        <v>3</v>
      </c>
      <c r="F213" s="150">
        <v>4</v>
      </c>
      <c r="G213" s="149">
        <v>5</v>
      </c>
    </row>
    <row r="214" spans="1:7" s="152" customFormat="1">
      <c r="A214" s="149"/>
      <c r="B214" s="153" t="s">
        <v>192</v>
      </c>
      <c r="C214" s="153"/>
      <c r="D214" s="154"/>
      <c r="E214" s="150">
        <f>E261</f>
        <v>6781825547</v>
      </c>
      <c r="F214" s="150">
        <f>F261</f>
        <v>5396451418</v>
      </c>
      <c r="G214" s="150">
        <f>G261</f>
        <v>1385374129</v>
      </c>
    </row>
    <row r="215" spans="1:7" s="152" customFormat="1">
      <c r="A215" s="213"/>
      <c r="B215" s="155" t="s">
        <v>295</v>
      </c>
      <c r="C215" s="155"/>
      <c r="D215" s="156"/>
      <c r="E215" s="156">
        <f>SUM(E216:E225)</f>
        <v>158941730</v>
      </c>
      <c r="F215" s="156">
        <f>SUM(F216:F225)</f>
        <v>126723727</v>
      </c>
      <c r="G215" s="156">
        <f>SUM(G216:G225)</f>
        <v>32218003</v>
      </c>
    </row>
    <row r="216" spans="1:7" s="161" customFormat="1">
      <c r="A216" s="158">
        <v>1</v>
      </c>
      <c r="B216" s="162" t="s">
        <v>193</v>
      </c>
      <c r="C216" s="158">
        <v>25</v>
      </c>
      <c r="D216" s="159">
        <v>1101349856</v>
      </c>
      <c r="E216" s="160">
        <f t="shared" ref="E216:E225" si="14">ROUND(D216/C216/12,0)</f>
        <v>3671166</v>
      </c>
      <c r="F216" s="160"/>
      <c r="G216" s="160">
        <f>E216</f>
        <v>3671166</v>
      </c>
    </row>
    <row r="217" spans="1:7" s="161" customFormat="1">
      <c r="A217" s="158">
        <v>2</v>
      </c>
      <c r="B217" s="162" t="s">
        <v>194</v>
      </c>
      <c r="C217" s="158">
        <v>5</v>
      </c>
      <c r="D217" s="159">
        <v>1712810212</v>
      </c>
      <c r="E217" s="160">
        <f t="shared" si="14"/>
        <v>28546837</v>
      </c>
      <c r="F217" s="160"/>
      <c r="G217" s="160">
        <f>E217</f>
        <v>28546837</v>
      </c>
    </row>
    <row r="218" spans="1:7" s="161" customFormat="1">
      <c r="A218" s="158">
        <v>3</v>
      </c>
      <c r="B218" s="157" t="s">
        <v>195</v>
      </c>
      <c r="C218" s="158">
        <v>5</v>
      </c>
      <c r="D218" s="159">
        <v>210000000</v>
      </c>
      <c r="E218" s="160">
        <f t="shared" si="14"/>
        <v>3500000</v>
      </c>
      <c r="F218" s="160">
        <f>E218</f>
        <v>3500000</v>
      </c>
      <c r="G218" s="160"/>
    </row>
    <row r="219" spans="1:7" s="161" customFormat="1">
      <c r="A219" s="158">
        <v>4</v>
      </c>
      <c r="B219" s="162" t="s">
        <v>196</v>
      </c>
      <c r="C219" s="158">
        <v>25</v>
      </c>
      <c r="D219" s="159">
        <v>4567613580</v>
      </c>
      <c r="E219" s="160">
        <f t="shared" si="14"/>
        <v>15225379</v>
      </c>
      <c r="F219" s="160">
        <f t="shared" ref="F219:F225" si="15">E219</f>
        <v>15225379</v>
      </c>
      <c r="G219" s="160"/>
    </row>
    <row r="220" spans="1:7" s="161" customFormat="1">
      <c r="A220" s="158">
        <v>5</v>
      </c>
      <c r="B220" s="157" t="s">
        <v>197</v>
      </c>
      <c r="C220" s="158">
        <v>5</v>
      </c>
      <c r="D220" s="159">
        <v>2787898863</v>
      </c>
      <c r="E220" s="160">
        <f t="shared" si="14"/>
        <v>46464981</v>
      </c>
      <c r="F220" s="160">
        <f>E220</f>
        <v>46464981</v>
      </c>
      <c r="G220" s="160"/>
    </row>
    <row r="221" spans="1:7" s="161" customFormat="1">
      <c r="A221" s="158">
        <v>6</v>
      </c>
      <c r="B221" s="162" t="s">
        <v>198</v>
      </c>
      <c r="C221" s="158">
        <v>5</v>
      </c>
      <c r="D221" s="159">
        <v>2173860839</v>
      </c>
      <c r="E221" s="160">
        <f t="shared" si="14"/>
        <v>36231014</v>
      </c>
      <c r="F221" s="160">
        <f t="shared" si="15"/>
        <v>36231014</v>
      </c>
      <c r="G221" s="160"/>
    </row>
    <row r="222" spans="1:7" s="161" customFormat="1">
      <c r="A222" s="158">
        <v>7</v>
      </c>
      <c r="B222" s="162" t="s">
        <v>199</v>
      </c>
      <c r="C222" s="158">
        <v>10</v>
      </c>
      <c r="D222" s="159">
        <v>1303180703</v>
      </c>
      <c r="E222" s="160">
        <f t="shared" si="14"/>
        <v>10859839</v>
      </c>
      <c r="F222" s="160">
        <f t="shared" si="15"/>
        <v>10859839</v>
      </c>
      <c r="G222" s="160"/>
    </row>
    <row r="223" spans="1:7" s="161" customFormat="1">
      <c r="A223" s="158">
        <v>8</v>
      </c>
      <c r="B223" s="162" t="s">
        <v>200</v>
      </c>
      <c r="C223" s="158">
        <v>10</v>
      </c>
      <c r="D223" s="159">
        <v>313876943</v>
      </c>
      <c r="E223" s="160">
        <f t="shared" si="14"/>
        <v>2615641</v>
      </c>
      <c r="F223" s="160">
        <f t="shared" si="15"/>
        <v>2615641</v>
      </c>
      <c r="G223" s="160"/>
    </row>
    <row r="224" spans="1:7" s="161" customFormat="1">
      <c r="A224" s="158">
        <v>9</v>
      </c>
      <c r="B224" s="183" t="s">
        <v>201</v>
      </c>
      <c r="C224" s="182">
        <v>45</v>
      </c>
      <c r="D224" s="184">
        <v>5405781300</v>
      </c>
      <c r="E224" s="160">
        <f t="shared" si="14"/>
        <v>10010706</v>
      </c>
      <c r="F224" s="170">
        <f t="shared" si="15"/>
        <v>10010706</v>
      </c>
      <c r="G224" s="170"/>
    </row>
    <row r="225" spans="1:7" s="161" customFormat="1">
      <c r="A225" s="158">
        <v>10</v>
      </c>
      <c r="B225" s="163" t="s">
        <v>237</v>
      </c>
      <c r="C225" s="164">
        <v>5</v>
      </c>
      <c r="D225" s="165">
        <v>108970000</v>
      </c>
      <c r="E225" s="166">
        <f t="shared" si="14"/>
        <v>1816167</v>
      </c>
      <c r="F225" s="166">
        <f t="shared" si="15"/>
        <v>1816167</v>
      </c>
      <c r="G225" s="166"/>
    </row>
    <row r="226" spans="1:7" s="161" customFormat="1">
      <c r="A226" s="214"/>
      <c r="B226" s="167" t="s">
        <v>296</v>
      </c>
      <c r="C226" s="167"/>
      <c r="D226" s="185"/>
      <c r="E226" s="185">
        <f>SUM(E227:E228)</f>
        <v>0</v>
      </c>
      <c r="F226" s="185">
        <f>SUM(F227:F228)</f>
        <v>0</v>
      </c>
      <c r="G226" s="185">
        <f>SUM(G227:G228)</f>
        <v>0</v>
      </c>
    </row>
    <row r="227" spans="1:7" s="161" customFormat="1">
      <c r="A227" s="215"/>
      <c r="B227" s="168"/>
      <c r="C227" s="168"/>
      <c r="D227" s="159"/>
      <c r="E227" s="160"/>
      <c r="F227" s="160"/>
      <c r="G227" s="160"/>
    </row>
    <row r="228" spans="1:7" s="161" customFormat="1">
      <c r="A228" s="216"/>
      <c r="B228" s="169"/>
      <c r="C228" s="169"/>
      <c r="D228" s="170"/>
      <c r="E228" s="170"/>
      <c r="F228" s="170"/>
      <c r="G228" s="170"/>
    </row>
    <row r="229" spans="1:7" s="173" customFormat="1">
      <c r="A229" s="217"/>
      <c r="B229" s="171" t="s">
        <v>297</v>
      </c>
      <c r="C229" s="171"/>
      <c r="D229" s="172"/>
      <c r="E229" s="154">
        <f>E214+E215-E226</f>
        <v>6940767277</v>
      </c>
      <c r="F229" s="154">
        <f>F214+F215-F226</f>
        <v>5523175145</v>
      </c>
      <c r="G229" s="154">
        <f>G214+G215-G226</f>
        <v>1417592132</v>
      </c>
    </row>
    <row r="230" spans="1:7" s="174" customFormat="1" ht="17.25" customHeight="1">
      <c r="B230" s="314"/>
      <c r="C230" s="314"/>
      <c r="D230" s="314"/>
      <c r="E230" s="314"/>
      <c r="F230" s="314"/>
      <c r="G230" s="314"/>
    </row>
    <row r="231" spans="1:7" s="175" customFormat="1">
      <c r="D231" s="315" t="s">
        <v>258</v>
      </c>
      <c r="E231" s="315"/>
      <c r="F231" s="315"/>
      <c r="G231" s="315"/>
    </row>
    <row r="232" spans="1:7" s="176" customFormat="1">
      <c r="B232" s="152" t="s">
        <v>303</v>
      </c>
      <c r="C232" s="152"/>
      <c r="D232" s="316" t="s">
        <v>16</v>
      </c>
      <c r="E232" s="316"/>
      <c r="F232" s="316"/>
      <c r="G232" s="316"/>
    </row>
    <row r="233" spans="1:7" s="174" customFormat="1">
      <c r="B233" s="148"/>
      <c r="C233" s="148"/>
      <c r="D233" s="317" t="s">
        <v>17</v>
      </c>
      <c r="E233" s="317"/>
      <c r="F233" s="317"/>
      <c r="G233" s="317"/>
    </row>
    <row r="234" spans="1:7" s="174" customFormat="1">
      <c r="D234" s="177"/>
      <c r="E234" s="177"/>
      <c r="F234" s="177"/>
    </row>
    <row r="235" spans="1:7" s="174" customFormat="1">
      <c r="D235" s="177"/>
      <c r="E235" s="177"/>
      <c r="F235" s="177"/>
    </row>
    <row r="236" spans="1:7" s="174" customFormat="1">
      <c r="D236" s="177"/>
      <c r="E236" s="177"/>
      <c r="F236" s="177"/>
    </row>
    <row r="237" spans="1:7" s="174" customFormat="1">
      <c r="D237" s="177"/>
      <c r="E237" s="177"/>
      <c r="F237" s="177"/>
    </row>
    <row r="238" spans="1:7" ht="15" customHeight="1">
      <c r="B238" s="143" t="s">
        <v>61</v>
      </c>
      <c r="C238" s="143"/>
      <c r="E238" s="145"/>
      <c r="F238" s="318" t="s">
        <v>29</v>
      </c>
      <c r="G238" s="318"/>
    </row>
    <row r="239" spans="1:7" ht="15.75" customHeight="1">
      <c r="B239" s="143" t="s">
        <v>108</v>
      </c>
      <c r="C239" s="143"/>
      <c r="E239" s="147"/>
      <c r="F239" s="319" t="s">
        <v>3</v>
      </c>
      <c r="G239" s="319"/>
    </row>
    <row r="240" spans="1:7">
      <c r="D240" s="147"/>
      <c r="E240" s="147"/>
      <c r="F240" s="319"/>
      <c r="G240" s="319"/>
    </row>
    <row r="242" spans="1:7" ht="20.25">
      <c r="B242" s="312" t="s">
        <v>30</v>
      </c>
      <c r="C242" s="312"/>
      <c r="D242" s="312"/>
      <c r="E242" s="312"/>
      <c r="F242" s="312"/>
      <c r="G242" s="312"/>
    </row>
    <row r="243" spans="1:7" ht="20.25">
      <c r="B243" s="313" t="s">
        <v>265</v>
      </c>
      <c r="C243" s="313"/>
      <c r="D243" s="313"/>
      <c r="E243" s="313"/>
      <c r="F243" s="313"/>
      <c r="G243" s="313"/>
    </row>
    <row r="244" spans="1:7" s="151" customFormat="1" ht="81" customHeight="1">
      <c r="A244" s="149" t="s">
        <v>83</v>
      </c>
      <c r="B244" s="149" t="s">
        <v>31</v>
      </c>
      <c r="C244" s="149" t="s">
        <v>188</v>
      </c>
      <c r="D244" s="149" t="s">
        <v>8</v>
      </c>
      <c r="E244" s="149" t="s">
        <v>189</v>
      </c>
      <c r="F244" s="150" t="s">
        <v>190</v>
      </c>
      <c r="G244" s="150" t="s">
        <v>191</v>
      </c>
    </row>
    <row r="245" spans="1:7" s="152" customFormat="1">
      <c r="A245" s="149" t="s">
        <v>9</v>
      </c>
      <c r="B245" s="149" t="s">
        <v>10</v>
      </c>
      <c r="C245" s="149">
        <v>1</v>
      </c>
      <c r="D245" s="149">
        <v>2</v>
      </c>
      <c r="E245" s="150">
        <v>3</v>
      </c>
      <c r="F245" s="150">
        <v>4</v>
      </c>
      <c r="G245" s="149">
        <v>5</v>
      </c>
    </row>
    <row r="246" spans="1:7" s="152" customFormat="1">
      <c r="A246" s="149"/>
      <c r="B246" s="153" t="s">
        <v>192</v>
      </c>
      <c r="C246" s="153"/>
      <c r="D246" s="154"/>
      <c r="E246" s="150">
        <f>E293</f>
        <v>6622883817</v>
      </c>
      <c r="F246" s="150">
        <f>F293</f>
        <v>5269727691</v>
      </c>
      <c r="G246" s="150">
        <f>G293</f>
        <v>1353156126</v>
      </c>
    </row>
    <row r="247" spans="1:7" s="152" customFormat="1">
      <c r="A247" s="213"/>
      <c r="B247" s="155" t="s">
        <v>295</v>
      </c>
      <c r="C247" s="155"/>
      <c r="D247" s="156"/>
      <c r="E247" s="156">
        <f>SUM(E248:E257)</f>
        <v>158941730</v>
      </c>
      <c r="F247" s="156">
        <f>SUM(F248:F257)</f>
        <v>126723727</v>
      </c>
      <c r="G247" s="156">
        <f>SUM(G248:G257)</f>
        <v>32218003</v>
      </c>
    </row>
    <row r="248" spans="1:7" s="161" customFormat="1">
      <c r="A248" s="158">
        <v>1</v>
      </c>
      <c r="B248" s="162" t="s">
        <v>193</v>
      </c>
      <c r="C248" s="158">
        <v>25</v>
      </c>
      <c r="D248" s="159">
        <v>1101349856</v>
      </c>
      <c r="E248" s="160">
        <f t="shared" ref="E248:E257" si="16">ROUND(D248/C248/12,0)</f>
        <v>3671166</v>
      </c>
      <c r="F248" s="160"/>
      <c r="G248" s="160">
        <f>E248</f>
        <v>3671166</v>
      </c>
    </row>
    <row r="249" spans="1:7" s="161" customFormat="1">
      <c r="A249" s="158">
        <v>2</v>
      </c>
      <c r="B249" s="162" t="s">
        <v>194</v>
      </c>
      <c r="C249" s="158">
        <v>5</v>
      </c>
      <c r="D249" s="159">
        <v>1712810212</v>
      </c>
      <c r="E249" s="160">
        <f t="shared" si="16"/>
        <v>28546837</v>
      </c>
      <c r="F249" s="160"/>
      <c r="G249" s="160">
        <f>E249</f>
        <v>28546837</v>
      </c>
    </row>
    <row r="250" spans="1:7" s="161" customFormat="1">
      <c r="A250" s="158">
        <v>3</v>
      </c>
      <c r="B250" s="157" t="s">
        <v>195</v>
      </c>
      <c r="C250" s="158">
        <v>5</v>
      </c>
      <c r="D250" s="159">
        <v>210000000</v>
      </c>
      <c r="E250" s="160">
        <f t="shared" si="16"/>
        <v>3500000</v>
      </c>
      <c r="F250" s="160">
        <f>E250</f>
        <v>3500000</v>
      </c>
      <c r="G250" s="160"/>
    </row>
    <row r="251" spans="1:7" s="161" customFormat="1">
      <c r="A251" s="158">
        <v>4</v>
      </c>
      <c r="B251" s="162" t="s">
        <v>196</v>
      </c>
      <c r="C251" s="158">
        <v>25</v>
      </c>
      <c r="D251" s="159">
        <v>4567613580</v>
      </c>
      <c r="E251" s="160">
        <f t="shared" si="16"/>
        <v>15225379</v>
      </c>
      <c r="F251" s="160">
        <f t="shared" ref="F251:F257" si="17">E251</f>
        <v>15225379</v>
      </c>
      <c r="G251" s="160"/>
    </row>
    <row r="252" spans="1:7" s="161" customFormat="1">
      <c r="A252" s="158">
        <v>5</v>
      </c>
      <c r="B252" s="157" t="s">
        <v>197</v>
      </c>
      <c r="C252" s="158">
        <v>5</v>
      </c>
      <c r="D252" s="159">
        <v>2787898863</v>
      </c>
      <c r="E252" s="160">
        <f t="shared" si="16"/>
        <v>46464981</v>
      </c>
      <c r="F252" s="160">
        <f>E252</f>
        <v>46464981</v>
      </c>
      <c r="G252" s="160"/>
    </row>
    <row r="253" spans="1:7" s="161" customFormat="1">
      <c r="A253" s="158">
        <v>6</v>
      </c>
      <c r="B253" s="162" t="s">
        <v>198</v>
      </c>
      <c r="C253" s="158">
        <v>5</v>
      </c>
      <c r="D253" s="159">
        <v>2173860839</v>
      </c>
      <c r="E253" s="160">
        <f t="shared" si="16"/>
        <v>36231014</v>
      </c>
      <c r="F253" s="160">
        <f t="shared" si="17"/>
        <v>36231014</v>
      </c>
      <c r="G253" s="160"/>
    </row>
    <row r="254" spans="1:7" s="161" customFormat="1">
      <c r="A254" s="158">
        <v>7</v>
      </c>
      <c r="B254" s="162" t="s">
        <v>199</v>
      </c>
      <c r="C254" s="158">
        <v>10</v>
      </c>
      <c r="D254" s="159">
        <v>1303180703</v>
      </c>
      <c r="E254" s="160">
        <f t="shared" si="16"/>
        <v>10859839</v>
      </c>
      <c r="F254" s="160">
        <f t="shared" si="17"/>
        <v>10859839</v>
      </c>
      <c r="G254" s="160"/>
    </row>
    <row r="255" spans="1:7" s="161" customFormat="1">
      <c r="A255" s="158">
        <v>8</v>
      </c>
      <c r="B255" s="162" t="s">
        <v>200</v>
      </c>
      <c r="C255" s="158">
        <v>10</v>
      </c>
      <c r="D255" s="159">
        <v>313876943</v>
      </c>
      <c r="E255" s="160">
        <f t="shared" si="16"/>
        <v>2615641</v>
      </c>
      <c r="F255" s="160">
        <f t="shared" si="17"/>
        <v>2615641</v>
      </c>
      <c r="G255" s="160"/>
    </row>
    <row r="256" spans="1:7" s="161" customFormat="1">
      <c r="A256" s="158">
        <v>9</v>
      </c>
      <c r="B256" s="183" t="s">
        <v>201</v>
      </c>
      <c r="C256" s="182">
        <v>45</v>
      </c>
      <c r="D256" s="184">
        <v>5405781300</v>
      </c>
      <c r="E256" s="160">
        <f t="shared" si="16"/>
        <v>10010706</v>
      </c>
      <c r="F256" s="170">
        <f t="shared" si="17"/>
        <v>10010706</v>
      </c>
      <c r="G256" s="170"/>
    </row>
    <row r="257" spans="1:7" s="161" customFormat="1">
      <c r="A257" s="158">
        <v>10</v>
      </c>
      <c r="B257" s="163" t="s">
        <v>237</v>
      </c>
      <c r="C257" s="164">
        <v>5</v>
      </c>
      <c r="D257" s="165">
        <v>108970000</v>
      </c>
      <c r="E257" s="166">
        <f t="shared" si="16"/>
        <v>1816167</v>
      </c>
      <c r="F257" s="166">
        <f t="shared" si="17"/>
        <v>1816167</v>
      </c>
      <c r="G257" s="166"/>
    </row>
    <row r="258" spans="1:7" s="161" customFormat="1">
      <c r="A258" s="214"/>
      <c r="B258" s="167" t="s">
        <v>296</v>
      </c>
      <c r="C258" s="167"/>
      <c r="D258" s="185"/>
      <c r="E258" s="185">
        <f>SUM(E259:E260)</f>
        <v>0</v>
      </c>
      <c r="F258" s="185">
        <f>SUM(F259:F260)</f>
        <v>0</v>
      </c>
      <c r="G258" s="185">
        <f>SUM(G259:G260)</f>
        <v>0</v>
      </c>
    </row>
    <row r="259" spans="1:7" s="161" customFormat="1">
      <c r="A259" s="215"/>
      <c r="B259" s="168"/>
      <c r="C259" s="168"/>
      <c r="D259" s="159"/>
      <c r="E259" s="160"/>
      <c r="F259" s="160"/>
      <c r="G259" s="160"/>
    </row>
    <row r="260" spans="1:7" s="161" customFormat="1">
      <c r="A260" s="216"/>
      <c r="B260" s="169"/>
      <c r="C260" s="169"/>
      <c r="D260" s="170"/>
      <c r="E260" s="170"/>
      <c r="F260" s="170"/>
      <c r="G260" s="170"/>
    </row>
    <row r="261" spans="1:7" s="173" customFormat="1">
      <c r="A261" s="217"/>
      <c r="B261" s="171" t="s">
        <v>297</v>
      </c>
      <c r="C261" s="171"/>
      <c r="D261" s="172"/>
      <c r="E261" s="154">
        <f>E246+E247-E258</f>
        <v>6781825547</v>
      </c>
      <c r="F261" s="154">
        <f>F246+F247-F258</f>
        <v>5396451418</v>
      </c>
      <c r="G261" s="154">
        <f>G246+G247-G258</f>
        <v>1385374129</v>
      </c>
    </row>
    <row r="262" spans="1:7" s="174" customFormat="1" ht="17.25" customHeight="1">
      <c r="B262" s="314"/>
      <c r="C262" s="314"/>
      <c r="D262" s="314"/>
      <c r="E262" s="314"/>
      <c r="F262" s="314"/>
      <c r="G262" s="314"/>
    </row>
    <row r="263" spans="1:7" s="175" customFormat="1">
      <c r="D263" s="315" t="s">
        <v>258</v>
      </c>
      <c r="E263" s="315"/>
      <c r="F263" s="315"/>
      <c r="G263" s="315"/>
    </row>
    <row r="264" spans="1:7" s="176" customFormat="1">
      <c r="B264" s="152" t="s">
        <v>303</v>
      </c>
      <c r="C264" s="152"/>
      <c r="D264" s="316" t="s">
        <v>16</v>
      </c>
      <c r="E264" s="316"/>
      <c r="F264" s="316"/>
      <c r="G264" s="316"/>
    </row>
    <row r="265" spans="1:7" s="174" customFormat="1">
      <c r="B265" s="148"/>
      <c r="C265" s="148"/>
      <c r="D265" s="317" t="s">
        <v>17</v>
      </c>
      <c r="E265" s="317"/>
      <c r="F265" s="317"/>
      <c r="G265" s="317"/>
    </row>
    <row r="266" spans="1:7" s="174" customFormat="1">
      <c r="D266" s="177"/>
      <c r="E266" s="177"/>
      <c r="F266" s="177"/>
    </row>
    <row r="267" spans="1:7" s="174" customFormat="1">
      <c r="D267" s="177"/>
      <c r="E267" s="177"/>
      <c r="F267" s="177"/>
    </row>
    <row r="268" spans="1:7" s="174" customFormat="1">
      <c r="D268" s="177"/>
      <c r="E268" s="177"/>
      <c r="F268" s="177"/>
    </row>
    <row r="269" spans="1:7" s="174" customFormat="1">
      <c r="D269" s="177"/>
      <c r="E269" s="177"/>
      <c r="F269" s="177"/>
    </row>
    <row r="270" spans="1:7" ht="15" customHeight="1">
      <c r="B270" s="143" t="s">
        <v>61</v>
      </c>
      <c r="C270" s="143"/>
      <c r="E270" s="145"/>
      <c r="F270" s="318" t="s">
        <v>29</v>
      </c>
      <c r="G270" s="318"/>
    </row>
    <row r="271" spans="1:7" ht="15.75" customHeight="1">
      <c r="B271" s="143" t="s">
        <v>108</v>
      </c>
      <c r="C271" s="143"/>
      <c r="E271" s="147"/>
      <c r="F271" s="319" t="s">
        <v>3</v>
      </c>
      <c r="G271" s="319"/>
    </row>
    <row r="272" spans="1:7">
      <c r="D272" s="147"/>
      <c r="E272" s="147"/>
      <c r="F272" s="319"/>
      <c r="G272" s="319"/>
    </row>
    <row r="274" spans="1:7" ht="20.25">
      <c r="B274" s="312" t="s">
        <v>30</v>
      </c>
      <c r="C274" s="312"/>
      <c r="D274" s="312"/>
      <c r="E274" s="312"/>
      <c r="F274" s="312"/>
      <c r="G274" s="312"/>
    </row>
    <row r="275" spans="1:7" ht="20.25">
      <c r="B275" s="313" t="s">
        <v>264</v>
      </c>
      <c r="C275" s="313"/>
      <c r="D275" s="313"/>
      <c r="E275" s="313"/>
      <c r="F275" s="313"/>
      <c r="G275" s="313"/>
    </row>
    <row r="276" spans="1:7" s="151" customFormat="1" ht="81" customHeight="1">
      <c r="A276" s="149" t="s">
        <v>83</v>
      </c>
      <c r="B276" s="149" t="s">
        <v>31</v>
      </c>
      <c r="C276" s="149" t="s">
        <v>188</v>
      </c>
      <c r="D276" s="149" t="s">
        <v>8</v>
      </c>
      <c r="E276" s="149" t="s">
        <v>189</v>
      </c>
      <c r="F276" s="150" t="s">
        <v>190</v>
      </c>
      <c r="G276" s="150" t="s">
        <v>191</v>
      </c>
    </row>
    <row r="277" spans="1:7" s="152" customFormat="1">
      <c r="A277" s="149" t="s">
        <v>9</v>
      </c>
      <c r="B277" s="149" t="s">
        <v>10</v>
      </c>
      <c r="C277" s="149">
        <v>1</v>
      </c>
      <c r="D277" s="149">
        <v>2</v>
      </c>
      <c r="E277" s="150">
        <v>3</v>
      </c>
      <c r="F277" s="150">
        <v>4</v>
      </c>
      <c r="G277" s="149">
        <v>5</v>
      </c>
    </row>
    <row r="278" spans="1:7" s="152" customFormat="1">
      <c r="A278" s="149"/>
      <c r="B278" s="153" t="s">
        <v>192</v>
      </c>
      <c r="C278" s="153"/>
      <c r="D278" s="154"/>
      <c r="E278" s="150">
        <f>E326</f>
        <v>6463942087</v>
      </c>
      <c r="F278" s="150">
        <f>F326</f>
        <v>5143003964</v>
      </c>
      <c r="G278" s="150">
        <f>G326</f>
        <v>1320938123</v>
      </c>
    </row>
    <row r="279" spans="1:7" s="152" customFormat="1">
      <c r="A279" s="213"/>
      <c r="B279" s="155" t="s">
        <v>295</v>
      </c>
      <c r="C279" s="155"/>
      <c r="D279" s="156"/>
      <c r="E279" s="156">
        <f>SUM(E280:E289)</f>
        <v>158941730</v>
      </c>
      <c r="F279" s="156">
        <f>SUM(F280:F289)</f>
        <v>126723727</v>
      </c>
      <c r="G279" s="156">
        <f>SUM(G280:G289)</f>
        <v>32218003</v>
      </c>
    </row>
    <row r="280" spans="1:7" s="161" customFormat="1">
      <c r="A280" s="158">
        <v>1</v>
      </c>
      <c r="B280" s="162" t="s">
        <v>193</v>
      </c>
      <c r="C280" s="158">
        <v>25</v>
      </c>
      <c r="D280" s="159">
        <v>1101349856</v>
      </c>
      <c r="E280" s="160">
        <f t="shared" ref="E280:E288" si="18">ROUND(D280/C280/12,0)</f>
        <v>3671166</v>
      </c>
      <c r="F280" s="160"/>
      <c r="G280" s="160">
        <f>E280</f>
        <v>3671166</v>
      </c>
    </row>
    <row r="281" spans="1:7" s="161" customFormat="1">
      <c r="A281" s="158">
        <v>2</v>
      </c>
      <c r="B281" s="162" t="s">
        <v>194</v>
      </c>
      <c r="C281" s="158">
        <v>5</v>
      </c>
      <c r="D281" s="159">
        <v>1712810212</v>
      </c>
      <c r="E281" s="160">
        <f t="shared" si="18"/>
        <v>28546837</v>
      </c>
      <c r="F281" s="160"/>
      <c r="G281" s="160">
        <f>E281</f>
        <v>28546837</v>
      </c>
    </row>
    <row r="282" spans="1:7" s="161" customFormat="1">
      <c r="A282" s="158">
        <v>3</v>
      </c>
      <c r="B282" s="157" t="s">
        <v>195</v>
      </c>
      <c r="C282" s="158">
        <v>5</v>
      </c>
      <c r="D282" s="159">
        <v>210000000</v>
      </c>
      <c r="E282" s="160">
        <f t="shared" si="18"/>
        <v>3500000</v>
      </c>
      <c r="F282" s="160">
        <f>E282</f>
        <v>3500000</v>
      </c>
      <c r="G282" s="160"/>
    </row>
    <row r="283" spans="1:7" s="161" customFormat="1">
      <c r="A283" s="158">
        <v>4</v>
      </c>
      <c r="B283" s="162" t="s">
        <v>196</v>
      </c>
      <c r="C283" s="158">
        <v>25</v>
      </c>
      <c r="D283" s="159">
        <v>4567613580</v>
      </c>
      <c r="E283" s="160">
        <f t="shared" si="18"/>
        <v>15225379</v>
      </c>
      <c r="F283" s="160">
        <f t="shared" ref="F283:F288" si="19">E283</f>
        <v>15225379</v>
      </c>
      <c r="G283" s="160"/>
    </row>
    <row r="284" spans="1:7" s="161" customFormat="1">
      <c r="A284" s="158">
        <v>5</v>
      </c>
      <c r="B284" s="157" t="s">
        <v>197</v>
      </c>
      <c r="C284" s="158">
        <v>5</v>
      </c>
      <c r="D284" s="159">
        <v>2787898863</v>
      </c>
      <c r="E284" s="160">
        <f t="shared" si="18"/>
        <v>46464981</v>
      </c>
      <c r="F284" s="160">
        <f>E284</f>
        <v>46464981</v>
      </c>
      <c r="G284" s="160"/>
    </row>
    <row r="285" spans="1:7" s="161" customFormat="1">
      <c r="A285" s="158">
        <v>6</v>
      </c>
      <c r="B285" s="162" t="s">
        <v>198</v>
      </c>
      <c r="C285" s="158">
        <v>5</v>
      </c>
      <c r="D285" s="159">
        <v>2173860839</v>
      </c>
      <c r="E285" s="160">
        <f t="shared" si="18"/>
        <v>36231014</v>
      </c>
      <c r="F285" s="160">
        <f t="shared" si="19"/>
        <v>36231014</v>
      </c>
      <c r="G285" s="160"/>
    </row>
    <row r="286" spans="1:7" s="161" customFormat="1">
      <c r="A286" s="158">
        <v>7</v>
      </c>
      <c r="B286" s="162" t="s">
        <v>199</v>
      </c>
      <c r="C286" s="158">
        <v>10</v>
      </c>
      <c r="D286" s="159">
        <v>1303180703</v>
      </c>
      <c r="E286" s="160">
        <f t="shared" si="18"/>
        <v>10859839</v>
      </c>
      <c r="F286" s="160">
        <f t="shared" si="19"/>
        <v>10859839</v>
      </c>
      <c r="G286" s="160"/>
    </row>
    <row r="287" spans="1:7" s="161" customFormat="1">
      <c r="A287" s="158">
        <v>8</v>
      </c>
      <c r="B287" s="162" t="s">
        <v>200</v>
      </c>
      <c r="C287" s="158">
        <v>10</v>
      </c>
      <c r="D287" s="159">
        <v>313876943</v>
      </c>
      <c r="E287" s="160">
        <f t="shared" si="18"/>
        <v>2615641</v>
      </c>
      <c r="F287" s="160">
        <f t="shared" si="19"/>
        <v>2615641</v>
      </c>
      <c r="G287" s="160"/>
    </row>
    <row r="288" spans="1:7" s="161" customFormat="1">
      <c r="A288" s="158">
        <v>9</v>
      </c>
      <c r="B288" s="183" t="s">
        <v>201</v>
      </c>
      <c r="C288" s="182">
        <v>45</v>
      </c>
      <c r="D288" s="184">
        <v>5405781300</v>
      </c>
      <c r="E288" s="160">
        <f t="shared" si="18"/>
        <v>10010706</v>
      </c>
      <c r="F288" s="170">
        <f t="shared" si="19"/>
        <v>10010706</v>
      </c>
      <c r="G288" s="170"/>
    </row>
    <row r="289" spans="1:7" s="161" customFormat="1">
      <c r="A289" s="158">
        <v>10</v>
      </c>
      <c r="B289" s="163" t="s">
        <v>237</v>
      </c>
      <c r="C289" s="164">
        <v>5</v>
      </c>
      <c r="D289" s="165">
        <v>108970000</v>
      </c>
      <c r="E289" s="166">
        <f>ROUND(D289/C289/12,0)</f>
        <v>1816167</v>
      </c>
      <c r="F289" s="166">
        <f>E289</f>
        <v>1816167</v>
      </c>
      <c r="G289" s="166"/>
    </row>
    <row r="290" spans="1:7" s="161" customFormat="1">
      <c r="A290" s="214"/>
      <c r="B290" s="167" t="s">
        <v>296</v>
      </c>
      <c r="C290" s="167"/>
      <c r="D290" s="185"/>
      <c r="E290" s="185">
        <f>SUM(E291:E292)</f>
        <v>0</v>
      </c>
      <c r="F290" s="185">
        <f>SUM(F291:F292)</f>
        <v>0</v>
      </c>
      <c r="G290" s="185">
        <f>SUM(G291:G292)</f>
        <v>0</v>
      </c>
    </row>
    <row r="291" spans="1:7" s="161" customFormat="1">
      <c r="A291" s="215"/>
      <c r="B291" s="168"/>
      <c r="C291" s="158"/>
      <c r="D291" s="159"/>
      <c r="E291" s="160"/>
      <c r="F291" s="160"/>
      <c r="G291" s="160"/>
    </row>
    <row r="292" spans="1:7" s="161" customFormat="1">
      <c r="A292" s="216"/>
      <c r="B292" s="169"/>
      <c r="C292" s="169"/>
      <c r="D292" s="170"/>
      <c r="E292" s="170"/>
      <c r="F292" s="170"/>
      <c r="G292" s="170"/>
    </row>
    <row r="293" spans="1:7" s="173" customFormat="1">
      <c r="A293" s="217"/>
      <c r="B293" s="171" t="s">
        <v>297</v>
      </c>
      <c r="C293" s="171"/>
      <c r="D293" s="172"/>
      <c r="E293" s="154">
        <f>E278+E279-E290</f>
        <v>6622883817</v>
      </c>
      <c r="F293" s="154">
        <f>F278+F279-F290</f>
        <v>5269727691</v>
      </c>
      <c r="G293" s="154">
        <f>G278+G279-G290</f>
        <v>1353156126</v>
      </c>
    </row>
    <row r="294" spans="1:7" s="174" customFormat="1" ht="17.25" customHeight="1">
      <c r="B294" s="314"/>
      <c r="C294" s="314"/>
      <c r="D294" s="314"/>
      <c r="E294" s="314"/>
      <c r="F294" s="314"/>
      <c r="G294" s="314"/>
    </row>
    <row r="295" spans="1:7" s="175" customFormat="1">
      <c r="D295" s="315" t="s">
        <v>258</v>
      </c>
      <c r="E295" s="315"/>
      <c r="F295" s="315"/>
      <c r="G295" s="315"/>
    </row>
    <row r="296" spans="1:7" s="176" customFormat="1">
      <c r="B296" s="152" t="s">
        <v>303</v>
      </c>
      <c r="C296" s="152"/>
      <c r="D296" s="316" t="s">
        <v>16</v>
      </c>
      <c r="E296" s="316"/>
      <c r="F296" s="316"/>
      <c r="G296" s="316"/>
    </row>
    <row r="297" spans="1:7" s="174" customFormat="1">
      <c r="B297" s="148"/>
      <c r="C297" s="148"/>
      <c r="D297" s="317" t="s">
        <v>17</v>
      </c>
      <c r="E297" s="317"/>
      <c r="F297" s="317"/>
      <c r="G297" s="317"/>
    </row>
    <row r="298" spans="1:7" s="174" customFormat="1">
      <c r="D298" s="177"/>
      <c r="E298" s="177"/>
      <c r="F298" s="177"/>
    </row>
    <row r="299" spans="1:7" s="174" customFormat="1">
      <c r="D299" s="177"/>
      <c r="E299" s="177"/>
      <c r="F299" s="177"/>
    </row>
    <row r="300" spans="1:7" s="174" customFormat="1">
      <c r="D300" s="177"/>
      <c r="E300" s="177"/>
      <c r="F300" s="177"/>
    </row>
    <row r="301" spans="1:7" s="174" customFormat="1">
      <c r="D301" s="177"/>
      <c r="E301" s="177"/>
      <c r="F301" s="177"/>
    </row>
    <row r="302" spans="1:7" ht="15" customHeight="1">
      <c r="B302" s="143" t="s">
        <v>61</v>
      </c>
      <c r="C302" s="143"/>
      <c r="E302" s="145"/>
      <c r="F302" s="318" t="s">
        <v>29</v>
      </c>
      <c r="G302" s="318"/>
    </row>
    <row r="303" spans="1:7" ht="15.75" customHeight="1">
      <c r="B303" s="143" t="s">
        <v>108</v>
      </c>
      <c r="C303" s="143"/>
      <c r="E303" s="147"/>
      <c r="F303" s="319" t="s">
        <v>3</v>
      </c>
      <c r="G303" s="319"/>
    </row>
    <row r="304" spans="1:7">
      <c r="D304" s="147"/>
      <c r="E304" s="147"/>
      <c r="F304" s="319"/>
      <c r="G304" s="319"/>
    </row>
    <row r="306" spans="1:7" ht="20.25">
      <c r="B306" s="312" t="s">
        <v>30</v>
      </c>
      <c r="C306" s="312"/>
      <c r="D306" s="312"/>
      <c r="E306" s="312"/>
      <c r="F306" s="312"/>
      <c r="G306" s="312"/>
    </row>
    <row r="307" spans="1:7" ht="20.25">
      <c r="B307" s="313" t="s">
        <v>263</v>
      </c>
      <c r="C307" s="313"/>
      <c r="D307" s="313"/>
      <c r="E307" s="313"/>
      <c r="F307" s="313"/>
      <c r="G307" s="313"/>
    </row>
    <row r="308" spans="1:7" s="151" customFormat="1" ht="81" customHeight="1">
      <c r="A308" s="149" t="s">
        <v>83</v>
      </c>
      <c r="B308" s="149" t="s">
        <v>31</v>
      </c>
      <c r="C308" s="149" t="s">
        <v>188</v>
      </c>
      <c r="D308" s="149" t="s">
        <v>8</v>
      </c>
      <c r="E308" s="149" t="s">
        <v>189</v>
      </c>
      <c r="F308" s="150" t="s">
        <v>190</v>
      </c>
      <c r="G308" s="150" t="s">
        <v>191</v>
      </c>
    </row>
    <row r="309" spans="1:7" s="152" customFormat="1">
      <c r="A309" s="149" t="s">
        <v>9</v>
      </c>
      <c r="B309" s="149" t="s">
        <v>10</v>
      </c>
      <c r="C309" s="149">
        <v>1</v>
      </c>
      <c r="D309" s="149">
        <v>2</v>
      </c>
      <c r="E309" s="150">
        <v>3</v>
      </c>
      <c r="F309" s="150">
        <v>4</v>
      </c>
      <c r="G309" s="149">
        <v>5</v>
      </c>
    </row>
    <row r="310" spans="1:7" s="152" customFormat="1">
      <c r="A310" s="149"/>
      <c r="B310" s="153" t="s">
        <v>192</v>
      </c>
      <c r="C310" s="153"/>
      <c r="D310" s="154"/>
      <c r="E310" s="150">
        <f>E358</f>
        <v>6305000357</v>
      </c>
      <c r="F310" s="150">
        <f>F358</f>
        <v>5016280237</v>
      </c>
      <c r="G310" s="150">
        <f>G358</f>
        <v>1288720120</v>
      </c>
    </row>
    <row r="311" spans="1:7" s="152" customFormat="1">
      <c r="A311" s="213"/>
      <c r="B311" s="155" t="s">
        <v>295</v>
      </c>
      <c r="C311" s="155"/>
      <c r="D311" s="156"/>
      <c r="E311" s="156">
        <f>SUM(E312:E322)</f>
        <v>158941730</v>
      </c>
      <c r="F311" s="156">
        <f>SUM(F312:F322)</f>
        <v>126723727</v>
      </c>
      <c r="G311" s="156">
        <f>SUM(G312:G322)</f>
        <v>32218003</v>
      </c>
    </row>
    <row r="312" spans="1:7" s="161" customFormat="1">
      <c r="A312" s="158">
        <v>1</v>
      </c>
      <c r="B312" s="162" t="s">
        <v>193</v>
      </c>
      <c r="C312" s="158">
        <v>25</v>
      </c>
      <c r="D312" s="159">
        <v>1101349856</v>
      </c>
      <c r="E312" s="160">
        <f t="shared" ref="E312:E320" si="20">ROUND(D312/C312/12,0)</f>
        <v>3671166</v>
      </c>
      <c r="F312" s="160"/>
      <c r="G312" s="160">
        <f>E312</f>
        <v>3671166</v>
      </c>
    </row>
    <row r="313" spans="1:7" s="161" customFormat="1">
      <c r="A313" s="158">
        <v>2</v>
      </c>
      <c r="B313" s="162" t="s">
        <v>194</v>
      </c>
      <c r="C313" s="158">
        <v>5</v>
      </c>
      <c r="D313" s="159">
        <v>1712810212</v>
      </c>
      <c r="E313" s="160">
        <f t="shared" si="20"/>
        <v>28546837</v>
      </c>
      <c r="F313" s="160"/>
      <c r="G313" s="160">
        <f>E313</f>
        <v>28546837</v>
      </c>
    </row>
    <row r="314" spans="1:7" s="161" customFormat="1">
      <c r="A314" s="158">
        <v>3</v>
      </c>
      <c r="B314" s="157" t="s">
        <v>195</v>
      </c>
      <c r="C314" s="158">
        <v>5</v>
      </c>
      <c r="D314" s="159">
        <v>210000000</v>
      </c>
      <c r="E314" s="160">
        <f t="shared" si="20"/>
        <v>3500000</v>
      </c>
      <c r="F314" s="160">
        <f>E314</f>
        <v>3500000</v>
      </c>
      <c r="G314" s="160"/>
    </row>
    <row r="315" spans="1:7" s="161" customFormat="1">
      <c r="A315" s="158">
        <v>4</v>
      </c>
      <c r="B315" s="162" t="s">
        <v>196</v>
      </c>
      <c r="C315" s="158">
        <v>25</v>
      </c>
      <c r="D315" s="159">
        <v>4567613580</v>
      </c>
      <c r="E315" s="160">
        <f t="shared" si="20"/>
        <v>15225379</v>
      </c>
      <c r="F315" s="160">
        <f t="shared" ref="F315:F320" si="21">E315</f>
        <v>15225379</v>
      </c>
      <c r="G315" s="160"/>
    </row>
    <row r="316" spans="1:7" s="161" customFormat="1">
      <c r="A316" s="158">
        <v>5</v>
      </c>
      <c r="B316" s="157" t="s">
        <v>197</v>
      </c>
      <c r="C316" s="158">
        <v>5</v>
      </c>
      <c r="D316" s="159">
        <v>2787898863</v>
      </c>
      <c r="E316" s="160">
        <f t="shared" si="20"/>
        <v>46464981</v>
      </c>
      <c r="F316" s="160">
        <f>E316</f>
        <v>46464981</v>
      </c>
      <c r="G316" s="160"/>
    </row>
    <row r="317" spans="1:7" s="161" customFormat="1">
      <c r="A317" s="158">
        <v>6</v>
      </c>
      <c r="B317" s="162" t="s">
        <v>198</v>
      </c>
      <c r="C317" s="158">
        <v>5</v>
      </c>
      <c r="D317" s="159">
        <v>2173860839</v>
      </c>
      <c r="E317" s="160">
        <f t="shared" si="20"/>
        <v>36231014</v>
      </c>
      <c r="F317" s="160">
        <f t="shared" si="21"/>
        <v>36231014</v>
      </c>
      <c r="G317" s="160"/>
    </row>
    <row r="318" spans="1:7" s="161" customFormat="1">
      <c r="A318" s="158">
        <v>7</v>
      </c>
      <c r="B318" s="162" t="s">
        <v>199</v>
      </c>
      <c r="C318" s="158">
        <v>10</v>
      </c>
      <c r="D318" s="159">
        <v>1303180703</v>
      </c>
      <c r="E318" s="160">
        <f t="shared" si="20"/>
        <v>10859839</v>
      </c>
      <c r="F318" s="160">
        <f t="shared" si="21"/>
        <v>10859839</v>
      </c>
      <c r="G318" s="160"/>
    </row>
    <row r="319" spans="1:7" s="161" customFormat="1">
      <c r="A319" s="158">
        <v>8</v>
      </c>
      <c r="B319" s="162" t="s">
        <v>200</v>
      </c>
      <c r="C319" s="158">
        <v>10</v>
      </c>
      <c r="D319" s="159">
        <v>313876943</v>
      </c>
      <c r="E319" s="160">
        <f t="shared" si="20"/>
        <v>2615641</v>
      </c>
      <c r="F319" s="160">
        <f t="shared" si="21"/>
        <v>2615641</v>
      </c>
      <c r="G319" s="160"/>
    </row>
    <row r="320" spans="1:7" s="161" customFormat="1">
      <c r="A320" s="158">
        <v>9</v>
      </c>
      <c r="B320" s="183" t="s">
        <v>201</v>
      </c>
      <c r="C320" s="182">
        <v>45</v>
      </c>
      <c r="D320" s="184">
        <v>5405781300</v>
      </c>
      <c r="E320" s="160">
        <f t="shared" si="20"/>
        <v>10010706</v>
      </c>
      <c r="F320" s="170">
        <f t="shared" si="21"/>
        <v>10010706</v>
      </c>
      <c r="G320" s="170"/>
    </row>
    <row r="321" spans="1:7" s="161" customFormat="1">
      <c r="A321" s="158">
        <v>10</v>
      </c>
      <c r="B321" s="210" t="s">
        <v>237</v>
      </c>
      <c r="C321" s="158">
        <v>5</v>
      </c>
      <c r="D321" s="211">
        <v>108970000</v>
      </c>
      <c r="E321" s="160">
        <f>ROUND(D321/C321/12,0)</f>
        <v>1816167</v>
      </c>
      <c r="F321" s="160">
        <f>E321</f>
        <v>1816167</v>
      </c>
      <c r="G321" s="160"/>
    </row>
    <row r="322" spans="1:7" s="161" customFormat="1">
      <c r="A322" s="214"/>
      <c r="B322" s="163"/>
      <c r="C322" s="164"/>
      <c r="D322" s="165"/>
      <c r="E322" s="166"/>
      <c r="F322" s="166"/>
      <c r="G322" s="166"/>
    </row>
    <row r="323" spans="1:7" s="161" customFormat="1">
      <c r="A323" s="215"/>
      <c r="B323" s="167" t="s">
        <v>296</v>
      </c>
      <c r="C323" s="167"/>
      <c r="D323" s="185"/>
      <c r="E323" s="185">
        <f>SUM(E324:E325)</f>
        <v>0</v>
      </c>
      <c r="F323" s="185">
        <f>SUM(F324:F325)</f>
        <v>0</v>
      </c>
      <c r="G323" s="185">
        <f>SUM(G324:G325)</f>
        <v>0</v>
      </c>
    </row>
    <row r="324" spans="1:7" s="161" customFormat="1">
      <c r="A324" s="215"/>
      <c r="B324" s="168"/>
      <c r="C324" s="168"/>
      <c r="D324" s="159"/>
      <c r="E324" s="160"/>
      <c r="F324" s="160"/>
      <c r="G324" s="160"/>
    </row>
    <row r="325" spans="1:7" s="161" customFormat="1">
      <c r="A325" s="215"/>
      <c r="B325" s="169"/>
      <c r="C325" s="169"/>
      <c r="D325" s="170"/>
      <c r="E325" s="170"/>
      <c r="F325" s="170"/>
      <c r="G325" s="170"/>
    </row>
    <row r="326" spans="1:7" s="173" customFormat="1">
      <c r="A326" s="217"/>
      <c r="B326" s="171" t="s">
        <v>297</v>
      </c>
      <c r="C326" s="171"/>
      <c r="D326" s="172"/>
      <c r="E326" s="154">
        <f>E310+E311-E323</f>
        <v>6463942087</v>
      </c>
      <c r="F326" s="154">
        <f>F310+F311-F323</f>
        <v>5143003964</v>
      </c>
      <c r="G326" s="154">
        <f>G310+G311-G323</f>
        <v>1320938123</v>
      </c>
    </row>
    <row r="327" spans="1:7" s="174" customFormat="1" ht="17.25" customHeight="1">
      <c r="B327" s="314"/>
      <c r="C327" s="314"/>
      <c r="D327" s="314"/>
      <c r="E327" s="314"/>
      <c r="F327" s="314"/>
      <c r="G327" s="314"/>
    </row>
    <row r="328" spans="1:7" s="175" customFormat="1">
      <c r="D328" s="315" t="s">
        <v>258</v>
      </c>
      <c r="E328" s="315"/>
      <c r="F328" s="315"/>
      <c r="G328" s="315"/>
    </row>
    <row r="329" spans="1:7" s="176" customFormat="1">
      <c r="B329" s="152" t="s">
        <v>303</v>
      </c>
      <c r="C329" s="152"/>
      <c r="D329" s="316" t="s">
        <v>16</v>
      </c>
      <c r="E329" s="316"/>
      <c r="F329" s="316"/>
      <c r="G329" s="316"/>
    </row>
    <row r="330" spans="1:7" s="174" customFormat="1">
      <c r="B330" s="148"/>
      <c r="C330" s="148"/>
      <c r="D330" s="317" t="s">
        <v>17</v>
      </c>
      <c r="E330" s="317"/>
      <c r="F330" s="317"/>
      <c r="G330" s="317"/>
    </row>
    <row r="331" spans="1:7" s="174" customFormat="1">
      <c r="D331" s="177"/>
      <c r="E331" s="177"/>
      <c r="F331" s="177"/>
    </row>
    <row r="332" spans="1:7" s="174" customFormat="1">
      <c r="D332" s="177"/>
      <c r="E332" s="177"/>
      <c r="F332" s="177"/>
    </row>
    <row r="333" spans="1:7" s="174" customFormat="1">
      <c r="D333" s="177"/>
      <c r="E333" s="177"/>
      <c r="F333" s="177"/>
    </row>
    <row r="334" spans="1:7" ht="15" customHeight="1">
      <c r="B334" s="143" t="s">
        <v>61</v>
      </c>
      <c r="C334" s="143"/>
      <c r="E334" s="145"/>
      <c r="F334" s="318" t="s">
        <v>29</v>
      </c>
      <c r="G334" s="318"/>
    </row>
    <row r="335" spans="1:7" ht="15.75" customHeight="1">
      <c r="B335" s="143" t="s">
        <v>108</v>
      </c>
      <c r="C335" s="143"/>
      <c r="E335" s="147"/>
      <c r="F335" s="319" t="s">
        <v>3</v>
      </c>
      <c r="G335" s="319"/>
    </row>
    <row r="336" spans="1:7">
      <c r="D336" s="147"/>
      <c r="E336" s="147"/>
      <c r="F336" s="319"/>
      <c r="G336" s="319"/>
    </row>
    <row r="338" spans="1:7" ht="20.25">
      <c r="B338" s="312" t="s">
        <v>30</v>
      </c>
      <c r="C338" s="312"/>
      <c r="D338" s="312"/>
      <c r="E338" s="312"/>
      <c r="F338" s="312"/>
      <c r="G338" s="312"/>
    </row>
    <row r="339" spans="1:7" ht="20.25">
      <c r="B339" s="313" t="s">
        <v>262</v>
      </c>
      <c r="C339" s="313"/>
      <c r="D339" s="313"/>
      <c r="E339" s="313"/>
      <c r="F339" s="313"/>
      <c r="G339" s="313"/>
    </row>
    <row r="340" spans="1:7" s="151" customFormat="1" ht="81" customHeight="1">
      <c r="A340" s="149" t="s">
        <v>83</v>
      </c>
      <c r="B340" s="149" t="s">
        <v>31</v>
      </c>
      <c r="C340" s="149" t="s">
        <v>188</v>
      </c>
      <c r="D340" s="149" t="s">
        <v>8</v>
      </c>
      <c r="E340" s="149" t="s">
        <v>189</v>
      </c>
      <c r="F340" s="150" t="s">
        <v>190</v>
      </c>
      <c r="G340" s="150" t="s">
        <v>191</v>
      </c>
    </row>
    <row r="341" spans="1:7" s="152" customFormat="1">
      <c r="A341" s="149" t="s">
        <v>9</v>
      </c>
      <c r="B341" s="149" t="s">
        <v>10</v>
      </c>
      <c r="C341" s="149">
        <v>1</v>
      </c>
      <c r="D341" s="149">
        <v>2</v>
      </c>
      <c r="E341" s="150">
        <v>3</v>
      </c>
      <c r="F341" s="150">
        <v>4</v>
      </c>
      <c r="G341" s="149">
        <v>5</v>
      </c>
    </row>
    <row r="342" spans="1:7" s="152" customFormat="1">
      <c r="A342" s="149"/>
      <c r="B342" s="153" t="s">
        <v>192</v>
      </c>
      <c r="C342" s="153"/>
      <c r="D342" s="154"/>
      <c r="E342" s="150">
        <f>E390</f>
        <v>6146058627</v>
      </c>
      <c r="F342" s="150">
        <f>F390</f>
        <v>4889556510</v>
      </c>
      <c r="G342" s="150">
        <f>G390</f>
        <v>1256502117</v>
      </c>
    </row>
    <row r="343" spans="1:7" s="152" customFormat="1">
      <c r="A343" s="213"/>
      <c r="B343" s="155" t="s">
        <v>295</v>
      </c>
      <c r="C343" s="155"/>
      <c r="D343" s="156"/>
      <c r="E343" s="156">
        <f>SUM(E344:E354)</f>
        <v>158941730</v>
      </c>
      <c r="F343" s="156">
        <f>SUM(F344:F354)</f>
        <v>126723727</v>
      </c>
      <c r="G343" s="156">
        <f>SUM(G344:G354)</f>
        <v>32218003</v>
      </c>
    </row>
    <row r="344" spans="1:7" s="161" customFormat="1">
      <c r="A344" s="158">
        <v>1</v>
      </c>
      <c r="B344" s="162" t="s">
        <v>193</v>
      </c>
      <c r="C344" s="158">
        <v>25</v>
      </c>
      <c r="D344" s="159">
        <v>1101349856</v>
      </c>
      <c r="E344" s="160">
        <f t="shared" ref="E344:E352" si="22">ROUND(D344/C344/12,0)</f>
        <v>3671166</v>
      </c>
      <c r="F344" s="160"/>
      <c r="G344" s="160">
        <f>E344</f>
        <v>3671166</v>
      </c>
    </row>
    <row r="345" spans="1:7" s="161" customFormat="1">
      <c r="A345" s="158">
        <v>2</v>
      </c>
      <c r="B345" s="162" t="s">
        <v>194</v>
      </c>
      <c r="C345" s="158">
        <v>5</v>
      </c>
      <c r="D345" s="159">
        <v>1712810212</v>
      </c>
      <c r="E345" s="160">
        <f t="shared" si="22"/>
        <v>28546837</v>
      </c>
      <c r="F345" s="160"/>
      <c r="G345" s="160">
        <f>E345</f>
        <v>28546837</v>
      </c>
    </row>
    <row r="346" spans="1:7" s="161" customFormat="1">
      <c r="A346" s="158">
        <v>3</v>
      </c>
      <c r="B346" s="157" t="s">
        <v>195</v>
      </c>
      <c r="C346" s="158">
        <v>5</v>
      </c>
      <c r="D346" s="159">
        <v>210000000</v>
      </c>
      <c r="E346" s="160">
        <f t="shared" si="22"/>
        <v>3500000</v>
      </c>
      <c r="F346" s="160">
        <f>E346</f>
        <v>3500000</v>
      </c>
      <c r="G346" s="160"/>
    </row>
    <row r="347" spans="1:7" s="161" customFormat="1">
      <c r="A347" s="158">
        <v>4</v>
      </c>
      <c r="B347" s="162" t="s">
        <v>196</v>
      </c>
      <c r="C347" s="158">
        <v>25</v>
      </c>
      <c r="D347" s="159">
        <v>4567613580</v>
      </c>
      <c r="E347" s="160">
        <f t="shared" si="22"/>
        <v>15225379</v>
      </c>
      <c r="F347" s="160">
        <f t="shared" ref="F347:F352" si="23">E347</f>
        <v>15225379</v>
      </c>
      <c r="G347" s="160"/>
    </row>
    <row r="348" spans="1:7" s="161" customFormat="1">
      <c r="A348" s="158">
        <v>5</v>
      </c>
      <c r="B348" s="157" t="s">
        <v>197</v>
      </c>
      <c r="C348" s="158">
        <v>5</v>
      </c>
      <c r="D348" s="159">
        <v>2787898863</v>
      </c>
      <c r="E348" s="160">
        <f t="shared" si="22"/>
        <v>46464981</v>
      </c>
      <c r="F348" s="160">
        <f>E348</f>
        <v>46464981</v>
      </c>
      <c r="G348" s="160"/>
    </row>
    <row r="349" spans="1:7" s="161" customFormat="1">
      <c r="A349" s="158">
        <v>6</v>
      </c>
      <c r="B349" s="162" t="s">
        <v>198</v>
      </c>
      <c r="C349" s="158">
        <v>5</v>
      </c>
      <c r="D349" s="159">
        <v>2173860839</v>
      </c>
      <c r="E349" s="160">
        <f t="shared" si="22"/>
        <v>36231014</v>
      </c>
      <c r="F349" s="160">
        <f t="shared" si="23"/>
        <v>36231014</v>
      </c>
      <c r="G349" s="160"/>
    </row>
    <row r="350" spans="1:7" s="161" customFormat="1">
      <c r="A350" s="158">
        <v>7</v>
      </c>
      <c r="B350" s="162" t="s">
        <v>199</v>
      </c>
      <c r="C350" s="158">
        <v>10</v>
      </c>
      <c r="D350" s="159">
        <v>1303180703</v>
      </c>
      <c r="E350" s="160">
        <f t="shared" si="22"/>
        <v>10859839</v>
      </c>
      <c r="F350" s="160">
        <f t="shared" si="23"/>
        <v>10859839</v>
      </c>
      <c r="G350" s="160"/>
    </row>
    <row r="351" spans="1:7" s="161" customFormat="1">
      <c r="A351" s="158">
        <v>8</v>
      </c>
      <c r="B351" s="162" t="s">
        <v>200</v>
      </c>
      <c r="C351" s="158">
        <v>10</v>
      </c>
      <c r="D351" s="159">
        <v>313876943</v>
      </c>
      <c r="E351" s="160">
        <f t="shared" si="22"/>
        <v>2615641</v>
      </c>
      <c r="F351" s="160">
        <f t="shared" si="23"/>
        <v>2615641</v>
      </c>
      <c r="G351" s="160"/>
    </row>
    <row r="352" spans="1:7" s="161" customFormat="1">
      <c r="A352" s="158">
        <v>9</v>
      </c>
      <c r="B352" s="183" t="s">
        <v>201</v>
      </c>
      <c r="C352" s="182">
        <v>45</v>
      </c>
      <c r="D352" s="184">
        <v>5405781300</v>
      </c>
      <c r="E352" s="160">
        <f t="shared" si="22"/>
        <v>10010706</v>
      </c>
      <c r="F352" s="170">
        <f t="shared" si="23"/>
        <v>10010706</v>
      </c>
      <c r="G352" s="170"/>
    </row>
    <row r="353" spans="1:7" s="161" customFormat="1">
      <c r="A353" s="158">
        <v>10</v>
      </c>
      <c r="B353" s="210" t="s">
        <v>237</v>
      </c>
      <c r="C353" s="158">
        <v>5</v>
      </c>
      <c r="D353" s="211">
        <v>108970000</v>
      </c>
      <c r="E353" s="160">
        <f>ROUND(D353/C353/12,0)</f>
        <v>1816167</v>
      </c>
      <c r="F353" s="160">
        <f>E353</f>
        <v>1816167</v>
      </c>
      <c r="G353" s="160"/>
    </row>
    <row r="354" spans="1:7" s="161" customFormat="1">
      <c r="A354" s="158"/>
      <c r="B354" s="163"/>
      <c r="C354" s="207"/>
      <c r="D354" s="208"/>
      <c r="E354" s="209"/>
      <c r="F354" s="209"/>
      <c r="G354" s="209"/>
    </row>
    <row r="355" spans="1:7" s="161" customFormat="1">
      <c r="A355" s="214"/>
      <c r="B355" s="167" t="s">
        <v>296</v>
      </c>
      <c r="C355" s="167"/>
      <c r="D355" s="185"/>
      <c r="E355" s="185">
        <f>SUM(E356:E357)</f>
        <v>0</v>
      </c>
      <c r="F355" s="185">
        <f>SUM(F356:F357)</f>
        <v>0</v>
      </c>
      <c r="G355" s="185">
        <f>SUM(G356:G357)</f>
        <v>0</v>
      </c>
    </row>
    <row r="356" spans="1:7" s="161" customFormat="1">
      <c r="A356" s="215"/>
      <c r="B356" s="168"/>
      <c r="C356" s="168"/>
      <c r="D356" s="159"/>
      <c r="E356" s="160"/>
      <c r="F356" s="160"/>
      <c r="G356" s="160"/>
    </row>
    <row r="357" spans="1:7" s="161" customFormat="1">
      <c r="A357" s="216"/>
      <c r="B357" s="169"/>
      <c r="C357" s="169"/>
      <c r="D357" s="170"/>
      <c r="E357" s="170"/>
      <c r="F357" s="170"/>
      <c r="G357" s="170"/>
    </row>
    <row r="358" spans="1:7" s="173" customFormat="1">
      <c r="A358" s="217"/>
      <c r="B358" s="171" t="s">
        <v>297</v>
      </c>
      <c r="C358" s="171"/>
      <c r="D358" s="172"/>
      <c r="E358" s="154">
        <f>E342+E343-E355</f>
        <v>6305000357</v>
      </c>
      <c r="F358" s="154">
        <f>F342+F343-F355</f>
        <v>5016280237</v>
      </c>
      <c r="G358" s="154">
        <f>G342+G343-G355</f>
        <v>1288720120</v>
      </c>
    </row>
    <row r="359" spans="1:7" s="174" customFormat="1" ht="17.25" customHeight="1">
      <c r="B359" s="314"/>
      <c r="C359" s="314"/>
      <c r="D359" s="314"/>
      <c r="E359" s="314"/>
      <c r="F359" s="314"/>
      <c r="G359" s="314"/>
    </row>
    <row r="360" spans="1:7" s="175" customFormat="1">
      <c r="D360" s="315" t="s">
        <v>258</v>
      </c>
      <c r="E360" s="315"/>
      <c r="F360" s="315"/>
      <c r="G360" s="315"/>
    </row>
    <row r="361" spans="1:7" s="176" customFormat="1">
      <c r="B361" s="152" t="s">
        <v>303</v>
      </c>
      <c r="C361" s="152"/>
      <c r="D361" s="316" t="s">
        <v>16</v>
      </c>
      <c r="E361" s="316"/>
      <c r="F361" s="316"/>
      <c r="G361" s="316"/>
    </row>
    <row r="362" spans="1:7" s="174" customFormat="1">
      <c r="B362" s="148"/>
      <c r="C362" s="148"/>
      <c r="D362" s="317" t="s">
        <v>17</v>
      </c>
      <c r="E362" s="317"/>
      <c r="F362" s="317"/>
      <c r="G362" s="317"/>
    </row>
    <row r="363" spans="1:7" s="174" customFormat="1">
      <c r="D363" s="177"/>
      <c r="E363" s="177"/>
      <c r="F363" s="177"/>
    </row>
    <row r="364" spans="1:7" s="174" customFormat="1">
      <c r="D364" s="177"/>
      <c r="E364" s="177"/>
      <c r="F364" s="177"/>
    </row>
    <row r="365" spans="1:7" s="174" customFormat="1">
      <c r="D365" s="177"/>
      <c r="E365" s="177"/>
      <c r="F365" s="177"/>
    </row>
    <row r="366" spans="1:7" ht="15" customHeight="1">
      <c r="B366" s="143" t="s">
        <v>61</v>
      </c>
      <c r="C366" s="143"/>
      <c r="E366" s="145"/>
      <c r="F366" s="318" t="s">
        <v>29</v>
      </c>
      <c r="G366" s="318"/>
    </row>
    <row r="367" spans="1:7" ht="15.75" customHeight="1">
      <c r="B367" s="143" t="s">
        <v>108</v>
      </c>
      <c r="C367" s="143"/>
      <c r="E367" s="147"/>
      <c r="F367" s="319" t="s">
        <v>3</v>
      </c>
      <c r="G367" s="319"/>
    </row>
    <row r="368" spans="1:7">
      <c r="D368" s="147"/>
      <c r="E368" s="147"/>
      <c r="F368" s="319"/>
      <c r="G368" s="319"/>
    </row>
    <row r="370" spans="1:7" ht="20.25">
      <c r="B370" s="312" t="s">
        <v>30</v>
      </c>
      <c r="C370" s="312"/>
      <c r="D370" s="312"/>
      <c r="E370" s="312"/>
      <c r="F370" s="312"/>
      <c r="G370" s="312"/>
    </row>
    <row r="371" spans="1:7" ht="20.25">
      <c r="B371" s="313" t="s">
        <v>261</v>
      </c>
      <c r="C371" s="313"/>
      <c r="D371" s="313"/>
      <c r="E371" s="313"/>
      <c r="F371" s="313"/>
      <c r="G371" s="313"/>
    </row>
    <row r="372" spans="1:7" s="151" customFormat="1" ht="81" customHeight="1">
      <c r="A372" s="149" t="s">
        <v>83</v>
      </c>
      <c r="B372" s="149" t="s">
        <v>31</v>
      </c>
      <c r="C372" s="149" t="s">
        <v>188</v>
      </c>
      <c r="D372" s="149" t="s">
        <v>8</v>
      </c>
      <c r="E372" s="149" t="s">
        <v>189</v>
      </c>
      <c r="F372" s="150" t="s">
        <v>190</v>
      </c>
      <c r="G372" s="150" t="s">
        <v>191</v>
      </c>
    </row>
    <row r="373" spans="1:7" s="152" customFormat="1">
      <c r="A373" s="149" t="s">
        <v>9</v>
      </c>
      <c r="B373" s="149" t="s">
        <v>10</v>
      </c>
      <c r="C373" s="149">
        <v>1</v>
      </c>
      <c r="D373" s="149">
        <v>2</v>
      </c>
      <c r="E373" s="150">
        <v>3</v>
      </c>
      <c r="F373" s="150">
        <v>4</v>
      </c>
      <c r="G373" s="149">
        <v>5</v>
      </c>
    </row>
    <row r="374" spans="1:7" s="152" customFormat="1">
      <c r="A374" s="149"/>
      <c r="B374" s="153" t="s">
        <v>192</v>
      </c>
      <c r="C374" s="153"/>
      <c r="D374" s="154"/>
      <c r="E374" s="150">
        <f>E422</f>
        <v>5987116897</v>
      </c>
      <c r="F374" s="150">
        <f>F422</f>
        <v>4762832783</v>
      </c>
      <c r="G374" s="150">
        <f>G422</f>
        <v>1224284114</v>
      </c>
    </row>
    <row r="375" spans="1:7" s="152" customFormat="1">
      <c r="A375" s="213"/>
      <c r="B375" s="155" t="s">
        <v>295</v>
      </c>
      <c r="C375" s="155"/>
      <c r="D375" s="156"/>
      <c r="E375" s="156">
        <f>SUM(E376:E386)</f>
        <v>158941730</v>
      </c>
      <c r="F375" s="156">
        <f>SUM(F376:F386)</f>
        <v>126723727</v>
      </c>
      <c r="G375" s="156">
        <f>SUM(G376:G386)</f>
        <v>32218003</v>
      </c>
    </row>
    <row r="376" spans="1:7" s="161" customFormat="1">
      <c r="A376" s="158">
        <v>1</v>
      </c>
      <c r="B376" s="162" t="s">
        <v>193</v>
      </c>
      <c r="C376" s="158">
        <v>25</v>
      </c>
      <c r="D376" s="159">
        <v>1101349856</v>
      </c>
      <c r="E376" s="160">
        <f t="shared" ref="E376:E384" si="24">ROUND(D376/C376/12,0)</f>
        <v>3671166</v>
      </c>
      <c r="F376" s="160"/>
      <c r="G376" s="160">
        <f>E376</f>
        <v>3671166</v>
      </c>
    </row>
    <row r="377" spans="1:7" s="161" customFormat="1">
      <c r="A377" s="158">
        <v>2</v>
      </c>
      <c r="B377" s="162" t="s">
        <v>194</v>
      </c>
      <c r="C377" s="158">
        <v>5</v>
      </c>
      <c r="D377" s="159">
        <v>1712810212</v>
      </c>
      <c r="E377" s="160">
        <f t="shared" si="24"/>
        <v>28546837</v>
      </c>
      <c r="F377" s="160"/>
      <c r="G377" s="160">
        <f>E377</f>
        <v>28546837</v>
      </c>
    </row>
    <row r="378" spans="1:7" s="161" customFormat="1">
      <c r="A378" s="158">
        <v>3</v>
      </c>
      <c r="B378" s="157" t="s">
        <v>195</v>
      </c>
      <c r="C378" s="158">
        <v>5</v>
      </c>
      <c r="D378" s="159">
        <v>210000000</v>
      </c>
      <c r="E378" s="160">
        <f t="shared" si="24"/>
        <v>3500000</v>
      </c>
      <c r="F378" s="160">
        <f>E378</f>
        <v>3500000</v>
      </c>
      <c r="G378" s="160"/>
    </row>
    <row r="379" spans="1:7" s="161" customFormat="1">
      <c r="A379" s="158">
        <v>4</v>
      </c>
      <c r="B379" s="162" t="s">
        <v>196</v>
      </c>
      <c r="C379" s="158">
        <v>25</v>
      </c>
      <c r="D379" s="159">
        <v>4567613580</v>
      </c>
      <c r="E379" s="160">
        <f t="shared" si="24"/>
        <v>15225379</v>
      </c>
      <c r="F379" s="160">
        <f t="shared" ref="F379:F384" si="25">E379</f>
        <v>15225379</v>
      </c>
      <c r="G379" s="160"/>
    </row>
    <row r="380" spans="1:7" s="161" customFormat="1">
      <c r="A380" s="158">
        <v>5</v>
      </c>
      <c r="B380" s="157" t="s">
        <v>197</v>
      </c>
      <c r="C380" s="158">
        <v>5</v>
      </c>
      <c r="D380" s="159">
        <v>2787898863</v>
      </c>
      <c r="E380" s="160">
        <f t="shared" si="24"/>
        <v>46464981</v>
      </c>
      <c r="F380" s="160">
        <f>E380</f>
        <v>46464981</v>
      </c>
      <c r="G380" s="160"/>
    </row>
    <row r="381" spans="1:7" s="161" customFormat="1">
      <c r="A381" s="158">
        <v>6</v>
      </c>
      <c r="B381" s="162" t="s">
        <v>198</v>
      </c>
      <c r="C381" s="158">
        <v>5</v>
      </c>
      <c r="D381" s="159">
        <v>2173860839</v>
      </c>
      <c r="E381" s="160">
        <f t="shared" si="24"/>
        <v>36231014</v>
      </c>
      <c r="F381" s="160">
        <f t="shared" si="25"/>
        <v>36231014</v>
      </c>
      <c r="G381" s="160"/>
    </row>
    <row r="382" spans="1:7" s="161" customFormat="1">
      <c r="A382" s="158">
        <v>7</v>
      </c>
      <c r="B382" s="162" t="s">
        <v>199</v>
      </c>
      <c r="C382" s="158">
        <v>10</v>
      </c>
      <c r="D382" s="159">
        <v>1303180703</v>
      </c>
      <c r="E382" s="160">
        <f t="shared" si="24"/>
        <v>10859839</v>
      </c>
      <c r="F382" s="160">
        <f t="shared" si="25"/>
        <v>10859839</v>
      </c>
      <c r="G382" s="160"/>
    </row>
    <row r="383" spans="1:7" s="161" customFormat="1">
      <c r="A383" s="158">
        <v>8</v>
      </c>
      <c r="B383" s="162" t="s">
        <v>200</v>
      </c>
      <c r="C383" s="158">
        <v>10</v>
      </c>
      <c r="D383" s="159">
        <v>313876943</v>
      </c>
      <c r="E383" s="160">
        <f t="shared" si="24"/>
        <v>2615641</v>
      </c>
      <c r="F383" s="160">
        <f t="shared" si="25"/>
        <v>2615641</v>
      </c>
      <c r="G383" s="160"/>
    </row>
    <row r="384" spans="1:7" s="161" customFormat="1">
      <c r="A384" s="158">
        <v>9</v>
      </c>
      <c r="B384" s="183" t="s">
        <v>201</v>
      </c>
      <c r="C384" s="182">
        <v>45</v>
      </c>
      <c r="D384" s="184">
        <v>5405781300</v>
      </c>
      <c r="E384" s="160">
        <f t="shared" si="24"/>
        <v>10010706</v>
      </c>
      <c r="F384" s="170">
        <f t="shared" si="25"/>
        <v>10010706</v>
      </c>
      <c r="G384" s="170"/>
    </row>
    <row r="385" spans="1:7" s="161" customFormat="1">
      <c r="A385" s="158">
        <v>10</v>
      </c>
      <c r="B385" s="210" t="s">
        <v>237</v>
      </c>
      <c r="C385" s="158">
        <v>5</v>
      </c>
      <c r="D385" s="211">
        <v>108970000</v>
      </c>
      <c r="E385" s="160">
        <f>ROUND(D385/C385/12,0)</f>
        <v>1816167</v>
      </c>
      <c r="F385" s="160">
        <f>E385</f>
        <v>1816167</v>
      </c>
      <c r="G385" s="160"/>
    </row>
    <row r="386" spans="1:7" s="161" customFormat="1">
      <c r="A386" s="158"/>
      <c r="B386" s="163"/>
      <c r="C386" s="164"/>
      <c r="D386" s="165"/>
      <c r="E386" s="166"/>
      <c r="F386" s="166"/>
      <c r="G386" s="166"/>
    </row>
    <row r="387" spans="1:7" s="161" customFormat="1">
      <c r="A387" s="214"/>
      <c r="B387" s="167" t="s">
        <v>296</v>
      </c>
      <c r="C387" s="167"/>
      <c r="D387" s="185"/>
      <c r="E387" s="185">
        <f>SUM(E388:E389)</f>
        <v>0</v>
      </c>
      <c r="F387" s="185">
        <f>SUM(F388:F389)</f>
        <v>0</v>
      </c>
      <c r="G387" s="185">
        <f>SUM(G388:G389)</f>
        <v>0</v>
      </c>
    </row>
    <row r="388" spans="1:7" s="161" customFormat="1">
      <c r="A388" s="215"/>
      <c r="B388" s="168"/>
      <c r="C388" s="168"/>
      <c r="D388" s="159"/>
      <c r="E388" s="160"/>
      <c r="F388" s="160"/>
      <c r="G388" s="160"/>
    </row>
    <row r="389" spans="1:7" s="161" customFormat="1">
      <c r="A389" s="216"/>
      <c r="B389" s="169"/>
      <c r="C389" s="169"/>
      <c r="D389" s="170"/>
      <c r="E389" s="170"/>
      <c r="F389" s="170"/>
      <c r="G389" s="170"/>
    </row>
    <row r="390" spans="1:7" s="173" customFormat="1">
      <c r="A390" s="217"/>
      <c r="B390" s="171" t="s">
        <v>297</v>
      </c>
      <c r="C390" s="171"/>
      <c r="D390" s="172"/>
      <c r="E390" s="154">
        <f>E374+E375-E387</f>
        <v>6146058627</v>
      </c>
      <c r="F390" s="154">
        <f>F374+F375-F387</f>
        <v>4889556510</v>
      </c>
      <c r="G390" s="154">
        <f>G374+G375-G387</f>
        <v>1256502117</v>
      </c>
    </row>
    <row r="391" spans="1:7" s="174" customFormat="1" ht="17.25" customHeight="1">
      <c r="B391" s="314"/>
      <c r="C391" s="314"/>
      <c r="D391" s="314"/>
      <c r="E391" s="314"/>
      <c r="F391" s="314"/>
      <c r="G391" s="314"/>
    </row>
    <row r="392" spans="1:7" s="175" customFormat="1">
      <c r="D392" s="315" t="s">
        <v>258</v>
      </c>
      <c r="E392" s="315"/>
      <c r="F392" s="315"/>
      <c r="G392" s="315"/>
    </row>
    <row r="393" spans="1:7" s="176" customFormat="1">
      <c r="B393" s="152" t="s">
        <v>303</v>
      </c>
      <c r="C393" s="152"/>
      <c r="D393" s="316" t="s">
        <v>16</v>
      </c>
      <c r="E393" s="316"/>
      <c r="F393" s="316"/>
      <c r="G393" s="316"/>
    </row>
    <row r="394" spans="1:7" s="174" customFormat="1">
      <c r="B394" s="148"/>
      <c r="C394" s="148"/>
      <c r="D394" s="317" t="s">
        <v>17</v>
      </c>
      <c r="E394" s="317"/>
      <c r="F394" s="317"/>
      <c r="G394" s="317"/>
    </row>
    <row r="395" spans="1:7" s="174" customFormat="1">
      <c r="D395" s="177"/>
      <c r="E395" s="177"/>
      <c r="F395" s="177"/>
    </row>
    <row r="396" spans="1:7" s="174" customFormat="1">
      <c r="D396" s="177"/>
      <c r="E396" s="177"/>
      <c r="F396" s="177"/>
    </row>
    <row r="397" spans="1:7" s="174" customFormat="1">
      <c r="D397" s="177"/>
      <c r="E397" s="177"/>
      <c r="F397" s="177"/>
    </row>
    <row r="398" spans="1:7" ht="15" customHeight="1">
      <c r="B398" s="143" t="s">
        <v>61</v>
      </c>
      <c r="C398" s="143"/>
      <c r="E398" s="145"/>
      <c r="F398" s="318" t="s">
        <v>29</v>
      </c>
      <c r="G398" s="318"/>
    </row>
    <row r="399" spans="1:7" ht="15.75" customHeight="1">
      <c r="B399" s="143" t="s">
        <v>108</v>
      </c>
      <c r="C399" s="143"/>
      <c r="E399" s="147"/>
      <c r="F399" s="319" t="s">
        <v>3</v>
      </c>
      <c r="G399" s="319"/>
    </row>
    <row r="400" spans="1:7">
      <c r="D400" s="147"/>
      <c r="E400" s="147"/>
      <c r="F400" s="319"/>
      <c r="G400" s="319"/>
    </row>
    <row r="402" spans="1:7" ht="20.25">
      <c r="B402" s="312" t="s">
        <v>30</v>
      </c>
      <c r="C402" s="312"/>
      <c r="D402" s="312"/>
      <c r="E402" s="312"/>
      <c r="F402" s="312"/>
      <c r="G402" s="312"/>
    </row>
    <row r="403" spans="1:7" ht="20.25">
      <c r="B403" s="313" t="s">
        <v>260</v>
      </c>
      <c r="C403" s="313"/>
      <c r="D403" s="313"/>
      <c r="E403" s="313"/>
      <c r="F403" s="313"/>
      <c r="G403" s="313"/>
    </row>
    <row r="404" spans="1:7" s="151" customFormat="1" ht="81" customHeight="1">
      <c r="A404" s="149" t="s">
        <v>83</v>
      </c>
      <c r="B404" s="149" t="s">
        <v>31</v>
      </c>
      <c r="C404" s="149" t="s">
        <v>188</v>
      </c>
      <c r="D404" s="149" t="s">
        <v>8</v>
      </c>
      <c r="E404" s="149" t="s">
        <v>189</v>
      </c>
      <c r="F404" s="150" t="s">
        <v>190</v>
      </c>
      <c r="G404" s="150" t="s">
        <v>191</v>
      </c>
    </row>
    <row r="405" spans="1:7" s="152" customFormat="1">
      <c r="A405" s="149" t="s">
        <v>9</v>
      </c>
      <c r="B405" s="149" t="s">
        <v>10</v>
      </c>
      <c r="C405" s="149">
        <v>1</v>
      </c>
      <c r="D405" s="149">
        <v>2</v>
      </c>
      <c r="E405" s="150">
        <v>3</v>
      </c>
      <c r="F405" s="150">
        <v>4</v>
      </c>
      <c r="G405" s="149">
        <v>5</v>
      </c>
    </row>
    <row r="406" spans="1:7" s="152" customFormat="1">
      <c r="A406" s="149"/>
      <c r="B406" s="153" t="s">
        <v>192</v>
      </c>
      <c r="C406" s="153"/>
      <c r="D406" s="154"/>
      <c r="E406" s="150">
        <f>E454</f>
        <v>5828175167</v>
      </c>
      <c r="F406" s="150">
        <f>F454</f>
        <v>4636109056</v>
      </c>
      <c r="G406" s="150">
        <f>G454</f>
        <v>1192066111</v>
      </c>
    </row>
    <row r="407" spans="1:7" s="152" customFormat="1">
      <c r="A407" s="213"/>
      <c r="B407" s="155" t="s">
        <v>295</v>
      </c>
      <c r="C407" s="155"/>
      <c r="D407" s="156"/>
      <c r="E407" s="156">
        <f>SUM(E408:E418)</f>
        <v>158941730</v>
      </c>
      <c r="F407" s="156">
        <f>SUM(F408:F418)</f>
        <v>126723727</v>
      </c>
      <c r="G407" s="156">
        <f>SUM(G408:G418)</f>
        <v>32218003</v>
      </c>
    </row>
    <row r="408" spans="1:7" s="161" customFormat="1">
      <c r="A408" s="158">
        <v>1</v>
      </c>
      <c r="B408" s="162" t="s">
        <v>193</v>
      </c>
      <c r="C408" s="158">
        <v>25</v>
      </c>
      <c r="D408" s="159">
        <v>1101349856</v>
      </c>
      <c r="E408" s="160">
        <f t="shared" ref="E408:E416" si="26">ROUND(D408/C408/12,0)</f>
        <v>3671166</v>
      </c>
      <c r="F408" s="160"/>
      <c r="G408" s="160">
        <f>E408</f>
        <v>3671166</v>
      </c>
    </row>
    <row r="409" spans="1:7" s="161" customFormat="1">
      <c r="A409" s="158">
        <v>2</v>
      </c>
      <c r="B409" s="162" t="s">
        <v>194</v>
      </c>
      <c r="C409" s="158">
        <v>5</v>
      </c>
      <c r="D409" s="159">
        <v>1712810212</v>
      </c>
      <c r="E409" s="160">
        <f t="shared" si="26"/>
        <v>28546837</v>
      </c>
      <c r="F409" s="160"/>
      <c r="G409" s="160">
        <f>E409</f>
        <v>28546837</v>
      </c>
    </row>
    <row r="410" spans="1:7" s="161" customFormat="1">
      <c r="A410" s="158">
        <v>3</v>
      </c>
      <c r="B410" s="157" t="s">
        <v>195</v>
      </c>
      <c r="C410" s="158">
        <v>5</v>
      </c>
      <c r="D410" s="159">
        <v>210000000</v>
      </c>
      <c r="E410" s="160">
        <f t="shared" si="26"/>
        <v>3500000</v>
      </c>
      <c r="F410" s="160">
        <f>E410</f>
        <v>3500000</v>
      </c>
      <c r="G410" s="160"/>
    </row>
    <row r="411" spans="1:7" s="161" customFormat="1">
      <c r="A411" s="158">
        <v>4</v>
      </c>
      <c r="B411" s="162" t="s">
        <v>196</v>
      </c>
      <c r="C411" s="158">
        <v>25</v>
      </c>
      <c r="D411" s="159">
        <v>4567613580</v>
      </c>
      <c r="E411" s="160">
        <f t="shared" si="26"/>
        <v>15225379</v>
      </c>
      <c r="F411" s="160">
        <f t="shared" ref="F411:F416" si="27">E411</f>
        <v>15225379</v>
      </c>
      <c r="G411" s="160"/>
    </row>
    <row r="412" spans="1:7" s="161" customFormat="1">
      <c r="A412" s="158">
        <v>5</v>
      </c>
      <c r="B412" s="157" t="s">
        <v>197</v>
      </c>
      <c r="C412" s="158">
        <v>5</v>
      </c>
      <c r="D412" s="159">
        <v>2787898863</v>
      </c>
      <c r="E412" s="160">
        <f t="shared" si="26"/>
        <v>46464981</v>
      </c>
      <c r="F412" s="160">
        <f>E412</f>
        <v>46464981</v>
      </c>
      <c r="G412" s="160"/>
    </row>
    <row r="413" spans="1:7" s="161" customFormat="1">
      <c r="A413" s="158">
        <v>6</v>
      </c>
      <c r="B413" s="162" t="s">
        <v>198</v>
      </c>
      <c r="C413" s="158">
        <v>5</v>
      </c>
      <c r="D413" s="159">
        <v>2173860839</v>
      </c>
      <c r="E413" s="160">
        <f t="shared" si="26"/>
        <v>36231014</v>
      </c>
      <c r="F413" s="160">
        <f t="shared" si="27"/>
        <v>36231014</v>
      </c>
      <c r="G413" s="160"/>
    </row>
    <row r="414" spans="1:7" s="161" customFormat="1">
      <c r="A414" s="158">
        <v>7</v>
      </c>
      <c r="B414" s="162" t="s">
        <v>199</v>
      </c>
      <c r="C414" s="158">
        <v>10</v>
      </c>
      <c r="D414" s="159">
        <v>1303180703</v>
      </c>
      <c r="E414" s="160">
        <f t="shared" si="26"/>
        <v>10859839</v>
      </c>
      <c r="F414" s="160">
        <f t="shared" si="27"/>
        <v>10859839</v>
      </c>
      <c r="G414" s="160"/>
    </row>
    <row r="415" spans="1:7" s="161" customFormat="1">
      <c r="A415" s="158">
        <v>8</v>
      </c>
      <c r="B415" s="162" t="s">
        <v>200</v>
      </c>
      <c r="C415" s="158">
        <v>10</v>
      </c>
      <c r="D415" s="159">
        <v>313876943</v>
      </c>
      <c r="E415" s="160">
        <f t="shared" si="26"/>
        <v>2615641</v>
      </c>
      <c r="F415" s="160">
        <f t="shared" si="27"/>
        <v>2615641</v>
      </c>
      <c r="G415" s="160"/>
    </row>
    <row r="416" spans="1:7" s="161" customFormat="1">
      <c r="A416" s="158">
        <v>9</v>
      </c>
      <c r="B416" s="183" t="s">
        <v>201</v>
      </c>
      <c r="C416" s="182">
        <v>45</v>
      </c>
      <c r="D416" s="184">
        <v>5405781300</v>
      </c>
      <c r="E416" s="160">
        <f t="shared" si="26"/>
        <v>10010706</v>
      </c>
      <c r="F416" s="170">
        <f t="shared" si="27"/>
        <v>10010706</v>
      </c>
      <c r="G416" s="170"/>
    </row>
    <row r="417" spans="1:7" s="161" customFormat="1">
      <c r="A417" s="158">
        <v>10</v>
      </c>
      <c r="B417" s="210" t="s">
        <v>237</v>
      </c>
      <c r="C417" s="158">
        <v>5</v>
      </c>
      <c r="D417" s="211">
        <v>108970000</v>
      </c>
      <c r="E417" s="160">
        <f>ROUND(D417/C417/12,0)</f>
        <v>1816167</v>
      </c>
      <c r="F417" s="160">
        <f>E417</f>
        <v>1816167</v>
      </c>
      <c r="G417" s="160"/>
    </row>
    <row r="418" spans="1:7" s="161" customFormat="1">
      <c r="A418" s="158"/>
      <c r="B418" s="163"/>
      <c r="C418" s="164"/>
      <c r="D418" s="165"/>
      <c r="E418" s="166"/>
      <c r="F418" s="166"/>
      <c r="G418" s="166"/>
    </row>
    <row r="419" spans="1:7" s="161" customFormat="1">
      <c r="A419" s="214"/>
      <c r="B419" s="167" t="s">
        <v>296</v>
      </c>
      <c r="C419" s="167"/>
      <c r="D419" s="185"/>
      <c r="E419" s="185">
        <f>SUM(E420:E421)</f>
        <v>0</v>
      </c>
      <c r="F419" s="185">
        <f>SUM(F420:F421)</f>
        <v>0</v>
      </c>
      <c r="G419" s="185">
        <f>SUM(G420:G421)</f>
        <v>0</v>
      </c>
    </row>
    <row r="420" spans="1:7" s="161" customFormat="1">
      <c r="A420" s="215"/>
      <c r="B420" s="168"/>
      <c r="C420" s="168"/>
      <c r="D420" s="159"/>
      <c r="E420" s="160"/>
      <c r="F420" s="160"/>
      <c r="G420" s="160"/>
    </row>
    <row r="421" spans="1:7" s="161" customFormat="1">
      <c r="A421" s="216"/>
      <c r="B421" s="169"/>
      <c r="C421" s="169"/>
      <c r="D421" s="170"/>
      <c r="E421" s="170"/>
      <c r="F421" s="170"/>
      <c r="G421" s="170"/>
    </row>
    <row r="422" spans="1:7" s="173" customFormat="1">
      <c r="A422" s="217"/>
      <c r="B422" s="171" t="s">
        <v>297</v>
      </c>
      <c r="C422" s="171"/>
      <c r="D422" s="172"/>
      <c r="E422" s="154">
        <f>E406+E407-E419</f>
        <v>5987116897</v>
      </c>
      <c r="F422" s="154">
        <f>F406+F407-F419</f>
        <v>4762832783</v>
      </c>
      <c r="G422" s="154">
        <f>G406+G407-G419</f>
        <v>1224284114</v>
      </c>
    </row>
    <row r="423" spans="1:7" s="174" customFormat="1" ht="17.25" customHeight="1">
      <c r="B423" s="314"/>
      <c r="C423" s="314"/>
      <c r="D423" s="314"/>
      <c r="E423" s="314"/>
      <c r="F423" s="314"/>
      <c r="G423" s="314"/>
    </row>
    <row r="424" spans="1:7" s="175" customFormat="1">
      <c r="D424" s="315" t="s">
        <v>258</v>
      </c>
      <c r="E424" s="315"/>
      <c r="F424" s="315"/>
      <c r="G424" s="315"/>
    </row>
    <row r="425" spans="1:7" s="176" customFormat="1">
      <c r="B425" s="152" t="s">
        <v>303</v>
      </c>
      <c r="C425" s="152"/>
      <c r="D425" s="316" t="s">
        <v>16</v>
      </c>
      <c r="E425" s="316"/>
      <c r="F425" s="316"/>
      <c r="G425" s="316"/>
    </row>
    <row r="426" spans="1:7" s="174" customFormat="1">
      <c r="B426" s="148"/>
      <c r="C426" s="148"/>
      <c r="D426" s="317" t="s">
        <v>17</v>
      </c>
      <c r="E426" s="317"/>
      <c r="F426" s="317"/>
      <c r="G426" s="317"/>
    </row>
    <row r="427" spans="1:7" s="174" customFormat="1">
      <c r="D427" s="177"/>
      <c r="E427" s="177"/>
      <c r="F427" s="177"/>
    </row>
    <row r="428" spans="1:7" s="174" customFormat="1">
      <c r="D428" s="177"/>
      <c r="E428" s="177"/>
      <c r="F428" s="177"/>
    </row>
    <row r="429" spans="1:7" s="174" customFormat="1">
      <c r="D429" s="177"/>
      <c r="E429" s="177"/>
      <c r="F429" s="177"/>
    </row>
    <row r="430" spans="1:7" ht="15" customHeight="1">
      <c r="B430" s="143" t="s">
        <v>61</v>
      </c>
      <c r="C430" s="143"/>
      <c r="E430" s="145"/>
      <c r="F430" s="318" t="s">
        <v>29</v>
      </c>
      <c r="G430" s="318"/>
    </row>
    <row r="431" spans="1:7" ht="15.75" customHeight="1">
      <c r="B431" s="143" t="s">
        <v>108</v>
      </c>
      <c r="C431" s="143"/>
      <c r="E431" s="147"/>
      <c r="F431" s="319" t="s">
        <v>3</v>
      </c>
      <c r="G431" s="319"/>
    </row>
    <row r="432" spans="1:7">
      <c r="D432" s="147"/>
      <c r="E432" s="147"/>
      <c r="F432" s="319"/>
      <c r="G432" s="319"/>
    </row>
    <row r="434" spans="1:7" ht="20.25">
      <c r="B434" s="312" t="s">
        <v>30</v>
      </c>
      <c r="C434" s="312"/>
      <c r="D434" s="312"/>
      <c r="E434" s="312"/>
      <c r="F434" s="312"/>
      <c r="G434" s="312"/>
    </row>
    <row r="435" spans="1:7" ht="20.25">
      <c r="B435" s="313" t="s">
        <v>259</v>
      </c>
      <c r="C435" s="313"/>
      <c r="D435" s="313"/>
      <c r="E435" s="313"/>
      <c r="F435" s="313"/>
      <c r="G435" s="313"/>
    </row>
    <row r="436" spans="1:7" s="151" customFormat="1" ht="81" customHeight="1">
      <c r="A436" s="149" t="s">
        <v>83</v>
      </c>
      <c r="B436" s="149" t="s">
        <v>31</v>
      </c>
      <c r="C436" s="149" t="s">
        <v>188</v>
      </c>
      <c r="D436" s="149" t="s">
        <v>8</v>
      </c>
      <c r="E436" s="149" t="s">
        <v>189</v>
      </c>
      <c r="F436" s="150" t="s">
        <v>190</v>
      </c>
      <c r="G436" s="150" t="s">
        <v>191</v>
      </c>
    </row>
    <row r="437" spans="1:7" s="152" customFormat="1">
      <c r="A437" s="149" t="s">
        <v>9</v>
      </c>
      <c r="B437" s="149" t="s">
        <v>10</v>
      </c>
      <c r="C437" s="149">
        <v>1</v>
      </c>
      <c r="D437" s="149">
        <v>2</v>
      </c>
      <c r="E437" s="150">
        <v>3</v>
      </c>
      <c r="F437" s="150">
        <v>4</v>
      </c>
      <c r="G437" s="149">
        <v>5</v>
      </c>
    </row>
    <row r="438" spans="1:7" s="152" customFormat="1">
      <c r="A438" s="149"/>
      <c r="B438" s="153" t="s">
        <v>192</v>
      </c>
      <c r="C438" s="153"/>
      <c r="D438" s="154"/>
      <c r="E438" s="150">
        <v>5669233437</v>
      </c>
      <c r="F438" s="150">
        <v>4509385329</v>
      </c>
      <c r="G438" s="150">
        <v>1159848108</v>
      </c>
    </row>
    <row r="439" spans="1:7" s="152" customFormat="1">
      <c r="A439" s="213"/>
      <c r="B439" s="155" t="s">
        <v>295</v>
      </c>
      <c r="C439" s="155"/>
      <c r="D439" s="156"/>
      <c r="E439" s="156">
        <f>SUM(E440:E450)</f>
        <v>158941730</v>
      </c>
      <c r="F439" s="156">
        <f>SUM(F440:F450)</f>
        <v>126723727</v>
      </c>
      <c r="G439" s="156">
        <f>SUM(G440:G450)</f>
        <v>32218003</v>
      </c>
    </row>
    <row r="440" spans="1:7" s="161" customFormat="1">
      <c r="A440" s="158">
        <v>1</v>
      </c>
      <c r="B440" s="162" t="s">
        <v>193</v>
      </c>
      <c r="C440" s="158">
        <v>25</v>
      </c>
      <c r="D440" s="159">
        <v>1101349856</v>
      </c>
      <c r="E440" s="160">
        <f>ROUND(D440/C440/12,0)</f>
        <v>3671166</v>
      </c>
      <c r="F440" s="160"/>
      <c r="G440" s="160">
        <f>E440</f>
        <v>3671166</v>
      </c>
    </row>
    <row r="441" spans="1:7" s="161" customFormat="1">
      <c r="A441" s="158">
        <v>2</v>
      </c>
      <c r="B441" s="162" t="s">
        <v>194</v>
      </c>
      <c r="C441" s="158">
        <v>5</v>
      </c>
      <c r="D441" s="159">
        <v>1712810212</v>
      </c>
      <c r="E441" s="160">
        <f t="shared" ref="E441:E448" si="28">ROUND(D441/C441/12,0)</f>
        <v>28546837</v>
      </c>
      <c r="F441" s="160"/>
      <c r="G441" s="160">
        <f>E441</f>
        <v>28546837</v>
      </c>
    </row>
    <row r="442" spans="1:7" s="161" customFormat="1">
      <c r="A442" s="158">
        <v>3</v>
      </c>
      <c r="B442" s="157" t="s">
        <v>195</v>
      </c>
      <c r="C442" s="158">
        <v>5</v>
      </c>
      <c r="D442" s="159">
        <v>210000000</v>
      </c>
      <c r="E442" s="160">
        <f t="shared" si="28"/>
        <v>3500000</v>
      </c>
      <c r="F442" s="160">
        <f>E442</f>
        <v>3500000</v>
      </c>
      <c r="G442" s="160"/>
    </row>
    <row r="443" spans="1:7" s="161" customFormat="1">
      <c r="A443" s="158">
        <v>4</v>
      </c>
      <c r="B443" s="162" t="s">
        <v>196</v>
      </c>
      <c r="C443" s="158">
        <v>25</v>
      </c>
      <c r="D443" s="159">
        <v>4567613580</v>
      </c>
      <c r="E443" s="160">
        <f t="shared" si="28"/>
        <v>15225379</v>
      </c>
      <c r="F443" s="160">
        <f t="shared" ref="F443:F448" si="29">E443</f>
        <v>15225379</v>
      </c>
      <c r="G443" s="160"/>
    </row>
    <row r="444" spans="1:7" s="161" customFormat="1">
      <c r="A444" s="158">
        <v>5</v>
      </c>
      <c r="B444" s="157" t="s">
        <v>197</v>
      </c>
      <c r="C444" s="158">
        <v>5</v>
      </c>
      <c r="D444" s="159">
        <v>2787898863</v>
      </c>
      <c r="E444" s="160">
        <f t="shared" si="28"/>
        <v>46464981</v>
      </c>
      <c r="F444" s="160">
        <f>E444</f>
        <v>46464981</v>
      </c>
      <c r="G444" s="160"/>
    </row>
    <row r="445" spans="1:7" s="161" customFormat="1">
      <c r="A445" s="158">
        <v>6</v>
      </c>
      <c r="B445" s="162" t="s">
        <v>198</v>
      </c>
      <c r="C445" s="158">
        <v>5</v>
      </c>
      <c r="D445" s="159">
        <v>2173860839</v>
      </c>
      <c r="E445" s="160">
        <f t="shared" si="28"/>
        <v>36231014</v>
      </c>
      <c r="F445" s="160">
        <f t="shared" si="29"/>
        <v>36231014</v>
      </c>
      <c r="G445" s="160"/>
    </row>
    <row r="446" spans="1:7" s="161" customFormat="1">
      <c r="A446" s="158">
        <v>7</v>
      </c>
      <c r="B446" s="162" t="s">
        <v>199</v>
      </c>
      <c r="C446" s="158">
        <v>10</v>
      </c>
      <c r="D446" s="159">
        <v>1303180703</v>
      </c>
      <c r="E446" s="160">
        <f t="shared" si="28"/>
        <v>10859839</v>
      </c>
      <c r="F446" s="160">
        <f t="shared" si="29"/>
        <v>10859839</v>
      </c>
      <c r="G446" s="160"/>
    </row>
    <row r="447" spans="1:7" s="161" customFormat="1">
      <c r="A447" s="158">
        <v>8</v>
      </c>
      <c r="B447" s="162" t="s">
        <v>200</v>
      </c>
      <c r="C447" s="158">
        <v>10</v>
      </c>
      <c r="D447" s="159">
        <v>313876943</v>
      </c>
      <c r="E447" s="160">
        <f t="shared" si="28"/>
        <v>2615641</v>
      </c>
      <c r="F447" s="160">
        <f t="shared" si="29"/>
        <v>2615641</v>
      </c>
      <c r="G447" s="160"/>
    </row>
    <row r="448" spans="1:7" s="161" customFormat="1">
      <c r="A448" s="158">
        <v>9</v>
      </c>
      <c r="B448" s="183" t="s">
        <v>201</v>
      </c>
      <c r="C448" s="182">
        <v>45</v>
      </c>
      <c r="D448" s="184">
        <v>5405781300</v>
      </c>
      <c r="E448" s="160">
        <f t="shared" si="28"/>
        <v>10010706</v>
      </c>
      <c r="F448" s="170">
        <f t="shared" si="29"/>
        <v>10010706</v>
      </c>
      <c r="G448" s="170"/>
    </row>
    <row r="449" spans="1:7" s="161" customFormat="1">
      <c r="A449" s="158">
        <v>10</v>
      </c>
      <c r="B449" s="210" t="s">
        <v>237</v>
      </c>
      <c r="C449" s="158">
        <v>5</v>
      </c>
      <c r="D449" s="211">
        <v>108970000</v>
      </c>
      <c r="E449" s="160">
        <f>ROUND(D449/C449/12,0)</f>
        <v>1816167</v>
      </c>
      <c r="F449" s="160">
        <f>E449</f>
        <v>1816167</v>
      </c>
      <c r="G449" s="160"/>
    </row>
    <row r="450" spans="1:7" s="161" customFormat="1">
      <c r="A450" s="158"/>
      <c r="B450" s="163"/>
      <c r="C450" s="164"/>
      <c r="D450" s="165"/>
      <c r="E450" s="166"/>
      <c r="F450" s="166"/>
      <c r="G450" s="166"/>
    </row>
    <row r="451" spans="1:7" s="161" customFormat="1">
      <c r="A451" s="214"/>
      <c r="B451" s="167" t="s">
        <v>296</v>
      </c>
      <c r="C451" s="167"/>
      <c r="D451" s="185"/>
      <c r="E451" s="185">
        <f>SUM(E452:E453)</f>
        <v>0</v>
      </c>
      <c r="F451" s="185">
        <f>SUM(F452:F453)</f>
        <v>0</v>
      </c>
      <c r="G451" s="185">
        <f>SUM(G452:G453)</f>
        <v>0</v>
      </c>
    </row>
    <row r="452" spans="1:7" s="161" customFormat="1">
      <c r="A452" s="215"/>
      <c r="B452" s="168"/>
      <c r="C452" s="168"/>
      <c r="D452" s="159"/>
      <c r="E452" s="160"/>
      <c r="F452" s="160"/>
      <c r="G452" s="160"/>
    </row>
    <row r="453" spans="1:7" s="161" customFormat="1">
      <c r="A453" s="216"/>
      <c r="B453" s="169"/>
      <c r="C453" s="169"/>
      <c r="D453" s="170"/>
      <c r="E453" s="170"/>
      <c r="F453" s="170"/>
      <c r="G453" s="170"/>
    </row>
    <row r="454" spans="1:7" s="173" customFormat="1">
      <c r="A454" s="217"/>
      <c r="B454" s="171" t="s">
        <v>297</v>
      </c>
      <c r="C454" s="171"/>
      <c r="D454" s="172"/>
      <c r="E454" s="154">
        <f>E438+E439-E451</f>
        <v>5828175167</v>
      </c>
      <c r="F454" s="154">
        <f>F438+F439-F451</f>
        <v>4636109056</v>
      </c>
      <c r="G454" s="154">
        <f>G438+G439-G451</f>
        <v>1192066111</v>
      </c>
    </row>
    <row r="455" spans="1:7" s="174" customFormat="1" ht="17.25" customHeight="1">
      <c r="B455" s="314"/>
      <c r="C455" s="314"/>
      <c r="D455" s="314"/>
      <c r="E455" s="314"/>
      <c r="F455" s="314"/>
      <c r="G455" s="314"/>
    </row>
    <row r="456" spans="1:7" s="175" customFormat="1">
      <c r="D456" s="315" t="s">
        <v>258</v>
      </c>
      <c r="E456" s="315"/>
      <c r="F456" s="315"/>
      <c r="G456" s="315"/>
    </row>
    <row r="457" spans="1:7" s="176" customFormat="1">
      <c r="B457" s="152" t="s">
        <v>303</v>
      </c>
      <c r="C457" s="152"/>
      <c r="D457" s="316" t="s">
        <v>16</v>
      </c>
      <c r="E457" s="316"/>
      <c r="F457" s="316"/>
      <c r="G457" s="316"/>
    </row>
    <row r="458" spans="1:7" s="174" customFormat="1">
      <c r="B458" s="148"/>
      <c r="C458" s="148"/>
      <c r="D458" s="317" t="s">
        <v>17</v>
      </c>
      <c r="E458" s="317"/>
      <c r="F458" s="317"/>
      <c r="G458" s="317"/>
    </row>
    <row r="459" spans="1:7" s="174" customFormat="1">
      <c r="D459" s="177"/>
      <c r="E459" s="177"/>
      <c r="F459" s="177"/>
    </row>
    <row r="460" spans="1:7" s="174" customFormat="1">
      <c r="D460" s="177"/>
      <c r="E460" s="177"/>
      <c r="F460" s="177"/>
    </row>
    <row r="461" spans="1:7" s="174" customFormat="1">
      <c r="D461" s="177"/>
      <c r="E461" s="177"/>
      <c r="F461" s="177"/>
    </row>
  </sheetData>
  <mergeCells count="103">
    <mergeCell ref="D35:G35"/>
    <mergeCell ref="D36:G36"/>
    <mergeCell ref="D37:G37"/>
    <mergeCell ref="F1:G1"/>
    <mergeCell ref="F2:G3"/>
    <mergeCell ref="B5:G5"/>
    <mergeCell ref="B6:G6"/>
    <mergeCell ref="F42:G42"/>
    <mergeCell ref="F43:G44"/>
    <mergeCell ref="B46:G46"/>
    <mergeCell ref="B47:G47"/>
    <mergeCell ref="B75:G75"/>
    <mergeCell ref="D76:G76"/>
    <mergeCell ref="D77:G77"/>
    <mergeCell ref="D78:G78"/>
    <mergeCell ref="F83:G83"/>
    <mergeCell ref="F84:G85"/>
    <mergeCell ref="B87:G87"/>
    <mergeCell ref="B88:G88"/>
    <mergeCell ref="B116:G116"/>
    <mergeCell ref="D117:G117"/>
    <mergeCell ref="D118:G118"/>
    <mergeCell ref="D119:G119"/>
    <mergeCell ref="F124:G124"/>
    <mergeCell ref="F125:G126"/>
    <mergeCell ref="B128:G128"/>
    <mergeCell ref="B129:G129"/>
    <mergeCell ref="B157:G157"/>
    <mergeCell ref="D158:G158"/>
    <mergeCell ref="D159:G159"/>
    <mergeCell ref="D160:G160"/>
    <mergeCell ref="F165:G165"/>
    <mergeCell ref="F166:G167"/>
    <mergeCell ref="B169:G169"/>
    <mergeCell ref="B170:G170"/>
    <mergeCell ref="B198:G198"/>
    <mergeCell ref="D199:G199"/>
    <mergeCell ref="D200:G200"/>
    <mergeCell ref="D201:G201"/>
    <mergeCell ref="F206:G206"/>
    <mergeCell ref="F207:G208"/>
    <mergeCell ref="B210:G210"/>
    <mergeCell ref="B211:G211"/>
    <mergeCell ref="B230:G230"/>
    <mergeCell ref="D231:G231"/>
    <mergeCell ref="D232:G232"/>
    <mergeCell ref="D233:G233"/>
    <mergeCell ref="F238:G238"/>
    <mergeCell ref="F239:G240"/>
    <mergeCell ref="B242:G242"/>
    <mergeCell ref="B243:G243"/>
    <mergeCell ref="B262:G262"/>
    <mergeCell ref="D263:G263"/>
    <mergeCell ref="D264:G264"/>
    <mergeCell ref="D265:G265"/>
    <mergeCell ref="F270:G270"/>
    <mergeCell ref="F271:G272"/>
    <mergeCell ref="B274:G274"/>
    <mergeCell ref="B275:G275"/>
    <mergeCell ref="B294:G294"/>
    <mergeCell ref="D295:G295"/>
    <mergeCell ref="D296:G296"/>
    <mergeCell ref="D297:G297"/>
    <mergeCell ref="F302:G302"/>
    <mergeCell ref="F303:G304"/>
    <mergeCell ref="B306:G306"/>
    <mergeCell ref="B307:G307"/>
    <mergeCell ref="B327:G327"/>
    <mergeCell ref="D328:G328"/>
    <mergeCell ref="D329:G329"/>
    <mergeCell ref="D330:G330"/>
    <mergeCell ref="F334:G334"/>
    <mergeCell ref="F335:G336"/>
    <mergeCell ref="B338:G338"/>
    <mergeCell ref="B339:G339"/>
    <mergeCell ref="B359:G359"/>
    <mergeCell ref="D360:G360"/>
    <mergeCell ref="D361:G361"/>
    <mergeCell ref="D362:G362"/>
    <mergeCell ref="F366:G366"/>
    <mergeCell ref="F367:G368"/>
    <mergeCell ref="B370:G370"/>
    <mergeCell ref="B371:G371"/>
    <mergeCell ref="B391:G391"/>
    <mergeCell ref="D392:G392"/>
    <mergeCell ref="D393:G393"/>
    <mergeCell ref="D394:G394"/>
    <mergeCell ref="F398:G398"/>
    <mergeCell ref="F399:G400"/>
    <mergeCell ref="B402:G402"/>
    <mergeCell ref="B403:G403"/>
    <mergeCell ref="B423:G423"/>
    <mergeCell ref="D424:G424"/>
    <mergeCell ref="D425:G425"/>
    <mergeCell ref="D426:G426"/>
    <mergeCell ref="F430:G430"/>
    <mergeCell ref="F431:G432"/>
    <mergeCell ref="B434:G434"/>
    <mergeCell ref="B435:G435"/>
    <mergeCell ref="B455:G455"/>
    <mergeCell ref="D456:G456"/>
    <mergeCell ref="D457:G457"/>
    <mergeCell ref="D458:G458"/>
  </mergeCells>
  <phoneticPr fontId="2" type="noConversion"/>
  <printOptions horizontalCentered="1"/>
  <pageMargins left="0.19685039370078741" right="0.11811023622047245" top="0.19685039370078741" bottom="0.11811023622047245" header="0" footer="0"/>
  <pageSetup paperSize="9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topLeftCell="B468" workbookViewId="0">
      <selection activeCell="D496" sqref="D496"/>
    </sheetView>
  </sheetViews>
  <sheetFormatPr defaultRowHeight="15.75"/>
  <cols>
    <col min="1" max="1" width="9.140625" style="146"/>
    <col min="2" max="2" width="39.7109375" style="148" customWidth="1"/>
    <col min="3" max="3" width="10" style="148" bestFit="1" customWidth="1"/>
    <col min="4" max="5" width="19.42578125" style="144" customWidth="1"/>
    <col min="6" max="6" width="20.140625" style="144" customWidth="1"/>
    <col min="7" max="7" width="20.140625" style="146" customWidth="1"/>
    <col min="8" max="16384" width="9.140625" style="146"/>
  </cols>
  <sheetData>
    <row r="1" spans="1:7" ht="15" customHeight="1">
      <c r="B1" s="143" t="s">
        <v>61</v>
      </c>
      <c r="C1" s="143"/>
      <c r="E1" s="145"/>
      <c r="F1" s="318" t="s">
        <v>29</v>
      </c>
      <c r="G1" s="318"/>
    </row>
    <row r="2" spans="1:7" ht="15.75" customHeight="1">
      <c r="B2" s="143" t="s">
        <v>108</v>
      </c>
      <c r="C2" s="143"/>
      <c r="E2" s="147"/>
      <c r="F2" s="319" t="s">
        <v>3</v>
      </c>
      <c r="G2" s="319"/>
    </row>
    <row r="3" spans="1:7">
      <c r="D3" s="147"/>
      <c r="E3" s="147"/>
      <c r="F3" s="319"/>
      <c r="G3" s="319"/>
    </row>
    <row r="5" spans="1:7" ht="20.25">
      <c r="B5" s="312" t="s">
        <v>290</v>
      </c>
      <c r="C5" s="312"/>
      <c r="D5" s="312"/>
      <c r="E5" s="312"/>
      <c r="F5" s="312"/>
      <c r="G5" s="312"/>
    </row>
    <row r="6" spans="1:7" ht="20.25">
      <c r="B6" s="313" t="s">
        <v>271</v>
      </c>
      <c r="C6" s="313"/>
      <c r="D6" s="313"/>
      <c r="E6" s="313"/>
      <c r="F6" s="313"/>
      <c r="G6" s="313"/>
    </row>
    <row r="7" spans="1:7" s="151" customFormat="1" ht="81" customHeight="1">
      <c r="A7" s="149" t="s">
        <v>83</v>
      </c>
      <c r="B7" s="149" t="s">
        <v>31</v>
      </c>
      <c r="C7" s="149" t="s">
        <v>289</v>
      </c>
      <c r="D7" s="149" t="s">
        <v>291</v>
      </c>
      <c r="E7" s="149" t="s">
        <v>292</v>
      </c>
      <c r="F7" s="150" t="s">
        <v>190</v>
      </c>
      <c r="G7" s="150" t="s">
        <v>191</v>
      </c>
    </row>
    <row r="8" spans="1:7" s="152" customFormat="1">
      <c r="A8" s="149" t="s">
        <v>9</v>
      </c>
      <c r="B8" s="149" t="s">
        <v>10</v>
      </c>
      <c r="C8" s="149">
        <v>1</v>
      </c>
      <c r="D8" s="149">
        <v>2</v>
      </c>
      <c r="E8" s="150">
        <v>3</v>
      </c>
      <c r="F8" s="150">
        <v>4</v>
      </c>
      <c r="G8" s="149">
        <v>5</v>
      </c>
    </row>
    <row r="9" spans="1:7" s="152" customFormat="1">
      <c r="A9" s="149"/>
      <c r="B9" s="153" t="s">
        <v>304</v>
      </c>
      <c r="C9" s="153"/>
      <c r="D9" s="154"/>
      <c r="E9" s="150">
        <v>0</v>
      </c>
      <c r="F9" s="150"/>
      <c r="G9" s="150">
        <v>0</v>
      </c>
    </row>
    <row r="10" spans="1:7" s="152" customFormat="1">
      <c r="A10" s="213"/>
      <c r="B10" s="155" t="s">
        <v>305</v>
      </c>
      <c r="C10" s="155"/>
      <c r="D10" s="156"/>
      <c r="E10" s="156">
        <f>SUM(E11:E19)</f>
        <v>19749999</v>
      </c>
      <c r="F10" s="156">
        <f>SUM(F11:F19)</f>
        <v>16249998</v>
      </c>
      <c r="G10" s="156">
        <f>SUM(G11:G19)</f>
        <v>3500001</v>
      </c>
    </row>
    <row r="11" spans="1:7" s="161" customFormat="1">
      <c r="A11" s="158">
        <v>1</v>
      </c>
      <c r="B11" s="157" t="s">
        <v>308</v>
      </c>
      <c r="C11" s="158">
        <v>12</v>
      </c>
      <c r="D11" s="159">
        <v>14000000</v>
      </c>
      <c r="E11" s="160">
        <f>ROUND(D11/C11,0)*3</f>
        <v>3500001</v>
      </c>
      <c r="F11" s="160"/>
      <c r="G11" s="160">
        <f>E11</f>
        <v>3500001</v>
      </c>
    </row>
    <row r="12" spans="1:7" s="161" customFormat="1">
      <c r="A12" s="158">
        <v>2</v>
      </c>
      <c r="B12" s="162" t="s">
        <v>309</v>
      </c>
      <c r="C12" s="158">
        <v>12</v>
      </c>
      <c r="D12" s="159">
        <v>20000000</v>
      </c>
      <c r="E12" s="160">
        <f>ROUND(D12/C12,0)*3</f>
        <v>5000001</v>
      </c>
      <c r="F12" s="160">
        <f>E12</f>
        <v>5000001</v>
      </c>
      <c r="G12" s="160"/>
    </row>
    <row r="13" spans="1:7" s="161" customFormat="1">
      <c r="A13" s="158">
        <v>3</v>
      </c>
      <c r="B13" s="157" t="s">
        <v>310</v>
      </c>
      <c r="C13" s="158">
        <v>12</v>
      </c>
      <c r="D13" s="159">
        <v>20000000</v>
      </c>
      <c r="E13" s="160">
        <f>ROUND(D13/C13,0)*3</f>
        <v>5000001</v>
      </c>
      <c r="F13" s="160">
        <f>E13</f>
        <v>5000001</v>
      </c>
      <c r="G13" s="160"/>
    </row>
    <row r="14" spans="1:7" s="161" customFormat="1">
      <c r="A14" s="158">
        <v>4</v>
      </c>
      <c r="B14" s="162" t="s">
        <v>311</v>
      </c>
      <c r="C14" s="158">
        <v>12</v>
      </c>
      <c r="D14" s="159">
        <v>25000000</v>
      </c>
      <c r="E14" s="160">
        <f>(ROUND(D14/C14,0)-1)*3</f>
        <v>6249996</v>
      </c>
      <c r="F14" s="160">
        <f>E14</f>
        <v>6249996</v>
      </c>
      <c r="G14" s="160"/>
    </row>
    <row r="15" spans="1:7" s="161" customFormat="1">
      <c r="A15" s="158"/>
      <c r="B15" s="162"/>
      <c r="C15" s="158"/>
      <c r="D15" s="159"/>
      <c r="E15" s="160"/>
      <c r="F15" s="160"/>
      <c r="G15" s="160"/>
    </row>
    <row r="16" spans="1:7" s="161" customFormat="1">
      <c r="A16" s="158"/>
      <c r="B16" s="162"/>
      <c r="C16" s="158"/>
      <c r="D16" s="159"/>
      <c r="E16" s="160"/>
      <c r="F16" s="160"/>
      <c r="G16" s="160"/>
    </row>
    <row r="17" spans="1:7" s="161" customFormat="1">
      <c r="A17" s="158"/>
      <c r="B17" s="162"/>
      <c r="C17" s="158"/>
      <c r="D17" s="159"/>
      <c r="E17" s="160"/>
      <c r="F17" s="160"/>
      <c r="G17" s="160"/>
    </row>
    <row r="18" spans="1:7" s="161" customFormat="1">
      <c r="A18" s="158"/>
      <c r="B18" s="183"/>
      <c r="C18" s="182"/>
      <c r="D18" s="184"/>
      <c r="E18" s="160"/>
      <c r="F18" s="170"/>
      <c r="G18" s="170"/>
    </row>
    <row r="19" spans="1:7" s="161" customFormat="1">
      <c r="A19" s="164"/>
      <c r="B19" s="163"/>
      <c r="C19" s="164"/>
      <c r="D19" s="165"/>
      <c r="E19" s="166"/>
      <c r="F19" s="166"/>
      <c r="G19" s="166"/>
    </row>
    <row r="20" spans="1:7" s="173" customFormat="1">
      <c r="A20" s="214"/>
      <c r="B20" s="167" t="s">
        <v>307</v>
      </c>
      <c r="C20" s="167"/>
      <c r="D20" s="185"/>
      <c r="E20" s="185">
        <f>SUM(E21:E22)</f>
        <v>0</v>
      </c>
      <c r="F20" s="185">
        <f>SUM(F21:F22)</f>
        <v>0</v>
      </c>
      <c r="G20" s="185">
        <f>SUM(G21:G22)</f>
        <v>0</v>
      </c>
    </row>
    <row r="21" spans="1:7" s="161" customFormat="1">
      <c r="A21" s="215"/>
      <c r="B21" s="157"/>
      <c r="C21" s="158"/>
      <c r="D21" s="159"/>
      <c r="E21" s="160"/>
      <c r="F21" s="160"/>
      <c r="G21" s="160"/>
    </row>
    <row r="22" spans="1:7" s="161" customFormat="1">
      <c r="A22" s="216"/>
      <c r="B22" s="169"/>
      <c r="C22" s="169"/>
      <c r="D22" s="170"/>
      <c r="E22" s="170"/>
      <c r="F22" s="170"/>
      <c r="G22" s="170"/>
    </row>
    <row r="23" spans="1:7" s="173" customFormat="1">
      <c r="A23" s="217"/>
      <c r="B23" s="171" t="s">
        <v>306</v>
      </c>
      <c r="C23" s="171"/>
      <c r="D23" s="172"/>
      <c r="E23" s="154">
        <f>E9+E10-E20</f>
        <v>19749999</v>
      </c>
      <c r="F23" s="154">
        <f>F9+F10-F20</f>
        <v>16249998</v>
      </c>
      <c r="G23" s="154">
        <f>G9+G10-G20</f>
        <v>3500001</v>
      </c>
    </row>
    <row r="24" spans="1:7" s="174" customFormat="1" ht="17.25" customHeight="1">
      <c r="B24" s="218"/>
      <c r="C24" s="218"/>
      <c r="D24" s="218"/>
      <c r="E24" s="220">
        <f>E23-E55</f>
        <v>0</v>
      </c>
      <c r="F24" s="220">
        <f>F23-F55</f>
        <v>0</v>
      </c>
      <c r="G24" s="220">
        <f>G23-G55</f>
        <v>0</v>
      </c>
    </row>
    <row r="25" spans="1:7" s="175" customFormat="1">
      <c r="D25" s="315" t="s">
        <v>258</v>
      </c>
      <c r="E25" s="315"/>
      <c r="F25" s="315"/>
      <c r="G25" s="315"/>
    </row>
    <row r="26" spans="1:7" s="176" customFormat="1">
      <c r="B26" s="152"/>
      <c r="C26" s="152"/>
      <c r="D26" s="316" t="s">
        <v>16</v>
      </c>
      <c r="E26" s="316"/>
      <c r="F26" s="316"/>
      <c r="G26" s="316"/>
    </row>
    <row r="27" spans="1:7" s="174" customFormat="1">
      <c r="B27" s="148"/>
      <c r="C27" s="148"/>
      <c r="D27" s="317" t="s">
        <v>17</v>
      </c>
      <c r="E27" s="317"/>
      <c r="F27" s="317"/>
      <c r="G27" s="317"/>
    </row>
    <row r="28" spans="1:7" s="174" customFormat="1">
      <c r="D28" s="177"/>
      <c r="E28" s="177"/>
      <c r="F28" s="177"/>
      <c r="G28" s="177"/>
    </row>
    <row r="29" spans="1:7" s="174" customFormat="1">
      <c r="D29" s="177"/>
      <c r="E29" s="177"/>
      <c r="F29" s="177"/>
    </row>
    <row r="30" spans="1:7" s="174" customFormat="1">
      <c r="D30" s="177"/>
      <c r="E30" s="177"/>
      <c r="F30" s="177"/>
    </row>
    <row r="31" spans="1:7" s="174" customFormat="1">
      <c r="D31" s="177"/>
      <c r="E31" s="177"/>
      <c r="F31" s="177"/>
    </row>
    <row r="32" spans="1:7" s="174" customFormat="1">
      <c r="D32" s="177"/>
      <c r="E32" s="177"/>
      <c r="F32" s="177"/>
    </row>
    <row r="33" spans="1:7" ht="15" customHeight="1">
      <c r="B33" s="143" t="s">
        <v>61</v>
      </c>
      <c r="C33" s="143"/>
      <c r="E33" s="145"/>
      <c r="F33" s="318" t="s">
        <v>29</v>
      </c>
      <c r="G33" s="318"/>
    </row>
    <row r="34" spans="1:7" ht="15.75" customHeight="1">
      <c r="B34" s="143" t="s">
        <v>108</v>
      </c>
      <c r="C34" s="143"/>
      <c r="E34" s="147"/>
      <c r="F34" s="319" t="s">
        <v>3</v>
      </c>
      <c r="G34" s="319"/>
    </row>
    <row r="35" spans="1:7">
      <c r="D35" s="147"/>
      <c r="E35" s="147"/>
      <c r="F35" s="319"/>
      <c r="G35" s="319"/>
    </row>
    <row r="37" spans="1:7" ht="20.25">
      <c r="B37" s="312" t="s">
        <v>290</v>
      </c>
      <c r="C37" s="312"/>
      <c r="D37" s="312"/>
      <c r="E37" s="312"/>
      <c r="F37" s="312"/>
      <c r="G37" s="312"/>
    </row>
    <row r="38" spans="1:7" ht="20.25">
      <c r="B38" s="313" t="s">
        <v>270</v>
      </c>
      <c r="C38" s="313"/>
      <c r="D38" s="313"/>
      <c r="E38" s="313"/>
      <c r="F38" s="313"/>
      <c r="G38" s="313"/>
    </row>
    <row r="39" spans="1:7" s="151" customFormat="1" ht="81" customHeight="1">
      <c r="A39" s="149" t="s">
        <v>83</v>
      </c>
      <c r="B39" s="149" t="s">
        <v>31</v>
      </c>
      <c r="C39" s="149" t="s">
        <v>289</v>
      </c>
      <c r="D39" s="149" t="s">
        <v>291</v>
      </c>
      <c r="E39" s="149" t="s">
        <v>292</v>
      </c>
      <c r="F39" s="150" t="s">
        <v>190</v>
      </c>
      <c r="G39" s="150" t="s">
        <v>191</v>
      </c>
    </row>
    <row r="40" spans="1:7" s="152" customFormat="1">
      <c r="A40" s="149" t="s">
        <v>9</v>
      </c>
      <c r="B40" s="149" t="s">
        <v>10</v>
      </c>
      <c r="C40" s="149">
        <v>1</v>
      </c>
      <c r="D40" s="149">
        <v>2</v>
      </c>
      <c r="E40" s="150">
        <v>3</v>
      </c>
      <c r="F40" s="150">
        <v>4</v>
      </c>
      <c r="G40" s="149">
        <v>5</v>
      </c>
    </row>
    <row r="41" spans="1:7" s="152" customFormat="1">
      <c r="A41" s="149"/>
      <c r="B41" s="153" t="s">
        <v>293</v>
      </c>
      <c r="C41" s="153"/>
      <c r="D41" s="154"/>
      <c r="E41" s="150">
        <f>E87</f>
        <v>13166666</v>
      </c>
      <c r="F41" s="150">
        <f>F87</f>
        <v>10833332</v>
      </c>
      <c r="G41" s="150">
        <f>G87</f>
        <v>2333334</v>
      </c>
    </row>
    <row r="42" spans="1:7" s="152" customFormat="1">
      <c r="A42" s="213"/>
      <c r="B42" s="155" t="s">
        <v>302</v>
      </c>
      <c r="C42" s="155"/>
      <c r="D42" s="156"/>
      <c r="E42" s="156">
        <f>SUM(E43:E51)</f>
        <v>6583333</v>
      </c>
      <c r="F42" s="156">
        <f>SUM(F43:F51)</f>
        <v>5416666</v>
      </c>
      <c r="G42" s="156">
        <f>SUM(G43:G51)</f>
        <v>1166667</v>
      </c>
    </row>
    <row r="43" spans="1:7" s="161" customFormat="1">
      <c r="A43" s="158">
        <v>1</v>
      </c>
      <c r="B43" s="157" t="s">
        <v>308</v>
      </c>
      <c r="C43" s="158">
        <v>12</v>
      </c>
      <c r="D43" s="159">
        <v>14000000</v>
      </c>
      <c r="E43" s="160">
        <f>ROUND(D43/C43,0)</f>
        <v>1166667</v>
      </c>
      <c r="F43" s="160"/>
      <c r="G43" s="160">
        <f>E43</f>
        <v>1166667</v>
      </c>
    </row>
    <row r="44" spans="1:7" s="161" customFormat="1">
      <c r="A44" s="158">
        <v>2</v>
      </c>
      <c r="B44" s="162" t="s">
        <v>309</v>
      </c>
      <c r="C44" s="158">
        <v>12</v>
      </c>
      <c r="D44" s="159">
        <v>20000000</v>
      </c>
      <c r="E44" s="160">
        <f>ROUND(D44/C44,0)</f>
        <v>1666667</v>
      </c>
      <c r="F44" s="160">
        <f>E44</f>
        <v>1666667</v>
      </c>
      <c r="G44" s="160"/>
    </row>
    <row r="45" spans="1:7" s="161" customFormat="1">
      <c r="A45" s="158">
        <v>3</v>
      </c>
      <c r="B45" s="157" t="s">
        <v>310</v>
      </c>
      <c r="C45" s="158">
        <v>12</v>
      </c>
      <c r="D45" s="159">
        <v>20000000</v>
      </c>
      <c r="E45" s="160">
        <f>ROUND(D45/C45,0)</f>
        <v>1666667</v>
      </c>
      <c r="F45" s="160">
        <f>E45</f>
        <v>1666667</v>
      </c>
      <c r="G45" s="160"/>
    </row>
    <row r="46" spans="1:7" s="161" customFormat="1">
      <c r="A46" s="158">
        <v>4</v>
      </c>
      <c r="B46" s="162" t="s">
        <v>311</v>
      </c>
      <c r="C46" s="158">
        <v>12</v>
      </c>
      <c r="D46" s="159">
        <v>25000000</v>
      </c>
      <c r="E46" s="160">
        <f>ROUND(D46/C46,0)-1</f>
        <v>2083332</v>
      </c>
      <c r="F46" s="160">
        <f>E46</f>
        <v>2083332</v>
      </c>
      <c r="G46" s="160"/>
    </row>
    <row r="47" spans="1:7" s="161" customFormat="1">
      <c r="A47" s="158"/>
      <c r="B47" s="157"/>
      <c r="C47" s="158"/>
      <c r="D47" s="159"/>
      <c r="E47" s="160"/>
      <c r="F47" s="160"/>
      <c r="G47" s="160"/>
    </row>
    <row r="48" spans="1:7" s="161" customFormat="1">
      <c r="A48" s="158"/>
      <c r="B48" s="162"/>
      <c r="C48" s="158"/>
      <c r="D48" s="159"/>
      <c r="E48" s="160"/>
      <c r="F48" s="160"/>
      <c r="G48" s="160"/>
    </row>
    <row r="49" spans="1:7" s="161" customFormat="1">
      <c r="A49" s="158"/>
      <c r="B49" s="162"/>
      <c r="C49" s="158"/>
      <c r="D49" s="159"/>
      <c r="E49" s="160"/>
      <c r="F49" s="160"/>
      <c r="G49" s="160"/>
    </row>
    <row r="50" spans="1:7" s="161" customFormat="1">
      <c r="A50" s="158"/>
      <c r="B50" s="162"/>
      <c r="C50" s="182"/>
      <c r="D50" s="184"/>
      <c r="E50" s="160"/>
      <c r="F50" s="170"/>
      <c r="G50" s="170"/>
    </row>
    <row r="51" spans="1:7" s="161" customFormat="1">
      <c r="A51" s="164"/>
      <c r="B51" s="163"/>
      <c r="C51" s="164"/>
      <c r="D51" s="165"/>
      <c r="E51" s="166"/>
      <c r="F51" s="166"/>
      <c r="G51" s="166"/>
    </row>
    <row r="52" spans="1:7" s="161" customFormat="1">
      <c r="A52" s="214"/>
      <c r="B52" s="167" t="s">
        <v>301</v>
      </c>
      <c r="C52" s="167"/>
      <c r="D52" s="185"/>
      <c r="E52" s="185">
        <f>SUM(E53:E54)</f>
        <v>0</v>
      </c>
      <c r="F52" s="185">
        <f>SUM(F53:F54)</f>
        <v>0</v>
      </c>
      <c r="G52" s="185">
        <f>SUM(G53:G54)</f>
        <v>0</v>
      </c>
    </row>
    <row r="53" spans="1:7" s="161" customFormat="1">
      <c r="A53" s="215"/>
      <c r="B53" s="168"/>
      <c r="C53" s="168"/>
      <c r="D53" s="159"/>
      <c r="E53" s="160"/>
      <c r="F53" s="160"/>
      <c r="G53" s="160"/>
    </row>
    <row r="54" spans="1:7" s="161" customFormat="1">
      <c r="A54" s="216"/>
      <c r="B54" s="169"/>
      <c r="C54" s="169"/>
      <c r="D54" s="170"/>
      <c r="E54" s="170"/>
      <c r="F54" s="170"/>
      <c r="G54" s="170"/>
    </row>
    <row r="55" spans="1:7" s="173" customFormat="1">
      <c r="A55" s="217"/>
      <c r="B55" s="171" t="s">
        <v>294</v>
      </c>
      <c r="C55" s="171"/>
      <c r="D55" s="172"/>
      <c r="E55" s="154">
        <f>E41+E42-E52</f>
        <v>19749999</v>
      </c>
      <c r="F55" s="154">
        <f>F41+F42-F52</f>
        <v>16249998</v>
      </c>
      <c r="G55" s="154">
        <f>G41+G42-G52</f>
        <v>3500001</v>
      </c>
    </row>
    <row r="56" spans="1:7" s="174" customFormat="1" ht="17.25" customHeight="1">
      <c r="B56" s="314"/>
      <c r="C56" s="314"/>
      <c r="D56" s="314"/>
      <c r="E56" s="314"/>
      <c r="F56" s="314"/>
      <c r="G56" s="314"/>
    </row>
    <row r="57" spans="1:7" s="175" customFormat="1">
      <c r="D57" s="315" t="s">
        <v>258</v>
      </c>
      <c r="E57" s="315"/>
      <c r="F57" s="315"/>
      <c r="G57" s="315"/>
    </row>
    <row r="58" spans="1:7" s="176" customFormat="1">
      <c r="B58" s="152"/>
      <c r="C58" s="152"/>
      <c r="D58" s="316" t="s">
        <v>16</v>
      </c>
      <c r="E58" s="316"/>
      <c r="F58" s="316"/>
      <c r="G58" s="316"/>
    </row>
    <row r="59" spans="1:7" s="174" customFormat="1">
      <c r="B59" s="148"/>
      <c r="C59" s="148"/>
      <c r="D59" s="317" t="s">
        <v>17</v>
      </c>
      <c r="E59" s="317"/>
      <c r="F59" s="317"/>
      <c r="G59" s="317"/>
    </row>
    <row r="60" spans="1:7" s="174" customFormat="1">
      <c r="D60" s="177"/>
      <c r="E60" s="177"/>
      <c r="F60" s="177"/>
    </row>
    <row r="61" spans="1:7" s="174" customFormat="1">
      <c r="D61" s="177"/>
      <c r="E61" s="177"/>
      <c r="F61" s="177"/>
    </row>
    <row r="62" spans="1:7" s="174" customFormat="1">
      <c r="D62" s="177"/>
      <c r="E62" s="177"/>
      <c r="F62" s="177"/>
    </row>
    <row r="63" spans="1:7" s="174" customFormat="1">
      <c r="D63" s="177"/>
      <c r="E63" s="177"/>
      <c r="F63" s="177"/>
    </row>
    <row r="64" spans="1:7" s="174" customFormat="1">
      <c r="D64" s="177"/>
      <c r="E64" s="177"/>
      <c r="F64" s="177"/>
    </row>
    <row r="65" spans="1:7" ht="15" customHeight="1">
      <c r="B65" s="143" t="s">
        <v>61</v>
      </c>
      <c r="C65" s="143"/>
      <c r="E65" s="145"/>
      <c r="F65" s="318" t="s">
        <v>29</v>
      </c>
      <c r="G65" s="318"/>
    </row>
    <row r="66" spans="1:7" ht="15.75" customHeight="1">
      <c r="B66" s="143" t="s">
        <v>108</v>
      </c>
      <c r="C66" s="143"/>
      <c r="E66" s="147"/>
      <c r="F66" s="319" t="s">
        <v>3</v>
      </c>
      <c r="G66" s="319"/>
    </row>
    <row r="67" spans="1:7">
      <c r="D67" s="147"/>
      <c r="E67" s="147"/>
      <c r="F67" s="319"/>
      <c r="G67" s="319"/>
    </row>
    <row r="69" spans="1:7" ht="20.25">
      <c r="B69" s="312" t="s">
        <v>290</v>
      </c>
      <c r="C69" s="312"/>
      <c r="D69" s="312"/>
      <c r="E69" s="312"/>
      <c r="F69" s="312"/>
      <c r="G69" s="312"/>
    </row>
    <row r="70" spans="1:7" ht="20.25">
      <c r="B70" s="313" t="s">
        <v>269</v>
      </c>
      <c r="C70" s="313"/>
      <c r="D70" s="313"/>
      <c r="E70" s="313"/>
      <c r="F70" s="313"/>
      <c r="G70" s="313"/>
    </row>
    <row r="71" spans="1:7" s="151" customFormat="1" ht="81" customHeight="1">
      <c r="A71" s="149" t="s">
        <v>83</v>
      </c>
      <c r="B71" s="149" t="s">
        <v>31</v>
      </c>
      <c r="C71" s="149" t="s">
        <v>289</v>
      </c>
      <c r="D71" s="149" t="s">
        <v>291</v>
      </c>
      <c r="E71" s="149" t="s">
        <v>292</v>
      </c>
      <c r="F71" s="150" t="s">
        <v>190</v>
      </c>
      <c r="G71" s="150" t="s">
        <v>191</v>
      </c>
    </row>
    <row r="72" spans="1:7" s="152" customFormat="1">
      <c r="A72" s="149" t="s">
        <v>9</v>
      </c>
      <c r="B72" s="149" t="s">
        <v>10</v>
      </c>
      <c r="C72" s="149">
        <v>1</v>
      </c>
      <c r="D72" s="149">
        <v>2</v>
      </c>
      <c r="E72" s="150">
        <v>3</v>
      </c>
      <c r="F72" s="150">
        <v>4</v>
      </c>
      <c r="G72" s="149">
        <v>5</v>
      </c>
    </row>
    <row r="73" spans="1:7" s="152" customFormat="1">
      <c r="A73" s="149"/>
      <c r="B73" s="153" t="s">
        <v>293</v>
      </c>
      <c r="C73" s="153"/>
      <c r="D73" s="154"/>
      <c r="E73" s="150">
        <f>E443</f>
        <v>6583333</v>
      </c>
      <c r="F73" s="150">
        <f>F443</f>
        <v>5416666</v>
      </c>
      <c r="G73" s="150">
        <f>G443</f>
        <v>1166667</v>
      </c>
    </row>
    <row r="74" spans="1:7" s="152" customFormat="1">
      <c r="A74" s="213"/>
      <c r="B74" s="155" t="s">
        <v>302</v>
      </c>
      <c r="C74" s="155"/>
      <c r="D74" s="156"/>
      <c r="E74" s="156">
        <f>SUM(E75:E83)</f>
        <v>6583333</v>
      </c>
      <c r="F74" s="156">
        <f>SUM(F75:F83)</f>
        <v>5416666</v>
      </c>
      <c r="G74" s="156">
        <f>SUM(G75:G83)</f>
        <v>1166667</v>
      </c>
    </row>
    <row r="75" spans="1:7" s="161" customFormat="1">
      <c r="A75" s="158">
        <v>1</v>
      </c>
      <c r="B75" s="157" t="s">
        <v>308</v>
      </c>
      <c r="C75" s="158">
        <v>12</v>
      </c>
      <c r="D75" s="159">
        <v>14000000</v>
      </c>
      <c r="E75" s="160">
        <f>ROUND(D75/C75,0)</f>
        <v>1166667</v>
      </c>
      <c r="F75" s="160"/>
      <c r="G75" s="160">
        <f>E75</f>
        <v>1166667</v>
      </c>
    </row>
    <row r="76" spans="1:7" s="161" customFormat="1">
      <c r="A76" s="158">
        <v>2</v>
      </c>
      <c r="B76" s="162" t="s">
        <v>309</v>
      </c>
      <c r="C76" s="158">
        <v>12</v>
      </c>
      <c r="D76" s="159">
        <v>20000000</v>
      </c>
      <c r="E76" s="160">
        <f>ROUND(D76/C76,0)</f>
        <v>1666667</v>
      </c>
      <c r="F76" s="160">
        <f>E76</f>
        <v>1666667</v>
      </c>
      <c r="G76" s="160"/>
    </row>
    <row r="77" spans="1:7" s="161" customFormat="1">
      <c r="A77" s="158">
        <v>3</v>
      </c>
      <c r="B77" s="157" t="s">
        <v>310</v>
      </c>
      <c r="C77" s="158">
        <v>12</v>
      </c>
      <c r="D77" s="159">
        <v>20000000</v>
      </c>
      <c r="E77" s="160">
        <f>ROUND(D77/C77,0)</f>
        <v>1666667</v>
      </c>
      <c r="F77" s="160">
        <f>E77</f>
        <v>1666667</v>
      </c>
      <c r="G77" s="160"/>
    </row>
    <row r="78" spans="1:7" s="161" customFormat="1">
      <c r="A78" s="158">
        <v>4</v>
      </c>
      <c r="B78" s="162" t="s">
        <v>311</v>
      </c>
      <c r="C78" s="158">
        <v>12</v>
      </c>
      <c r="D78" s="159">
        <v>25000000</v>
      </c>
      <c r="E78" s="160">
        <f>ROUND(D78/C78,0)-1</f>
        <v>2083332</v>
      </c>
      <c r="F78" s="160">
        <f>E78</f>
        <v>2083332</v>
      </c>
      <c r="G78" s="160"/>
    </row>
    <row r="79" spans="1:7" s="161" customFormat="1">
      <c r="A79" s="158"/>
      <c r="B79" s="157"/>
      <c r="C79" s="158"/>
      <c r="D79" s="159"/>
      <c r="E79" s="160"/>
      <c r="F79" s="160"/>
      <c r="G79" s="160"/>
    </row>
    <row r="80" spans="1:7" s="161" customFormat="1">
      <c r="A80" s="158"/>
      <c r="B80" s="162"/>
      <c r="C80" s="158"/>
      <c r="D80" s="159"/>
      <c r="E80" s="160"/>
      <c r="F80" s="160"/>
      <c r="G80" s="160"/>
    </row>
    <row r="81" spans="1:7" s="161" customFormat="1">
      <c r="A81" s="158"/>
      <c r="B81" s="162"/>
      <c r="C81" s="158"/>
      <c r="D81" s="159"/>
      <c r="E81" s="160"/>
      <c r="F81" s="160"/>
      <c r="G81" s="160"/>
    </row>
    <row r="82" spans="1:7" s="161" customFormat="1">
      <c r="A82" s="158"/>
      <c r="B82" s="162"/>
      <c r="C82" s="182"/>
      <c r="D82" s="184"/>
      <c r="E82" s="160"/>
      <c r="F82" s="170"/>
      <c r="G82" s="170"/>
    </row>
    <row r="83" spans="1:7" s="161" customFormat="1">
      <c r="A83" s="164"/>
      <c r="B83" s="163"/>
      <c r="C83" s="164"/>
      <c r="D83" s="165"/>
      <c r="E83" s="166"/>
      <c r="F83" s="166"/>
      <c r="G83" s="166"/>
    </row>
    <row r="84" spans="1:7" s="161" customFormat="1">
      <c r="A84" s="214"/>
      <c r="B84" s="167" t="s">
        <v>301</v>
      </c>
      <c r="C84" s="167"/>
      <c r="D84" s="185"/>
      <c r="E84" s="185">
        <f>SUM(E85:E86)</f>
        <v>0</v>
      </c>
      <c r="F84" s="185">
        <f>SUM(F85:F86)</f>
        <v>0</v>
      </c>
      <c r="G84" s="185">
        <f>SUM(G85:G86)</f>
        <v>0</v>
      </c>
    </row>
    <row r="85" spans="1:7" s="161" customFormat="1">
      <c r="A85" s="215"/>
      <c r="B85" s="168"/>
      <c r="C85" s="168"/>
      <c r="D85" s="159"/>
      <c r="E85" s="160"/>
      <c r="F85" s="160"/>
      <c r="G85" s="160"/>
    </row>
    <row r="86" spans="1:7" s="161" customFormat="1">
      <c r="A86" s="216"/>
      <c r="B86" s="169"/>
      <c r="C86" s="169"/>
      <c r="D86" s="170"/>
      <c r="E86" s="170"/>
      <c r="F86" s="170"/>
      <c r="G86" s="170"/>
    </row>
    <row r="87" spans="1:7" s="173" customFormat="1">
      <c r="A87" s="217"/>
      <c r="B87" s="171" t="s">
        <v>294</v>
      </c>
      <c r="C87" s="171"/>
      <c r="D87" s="172"/>
      <c r="E87" s="154">
        <f>E73+E74-E84</f>
        <v>13166666</v>
      </c>
      <c r="F87" s="154">
        <f>F73+F74-F84</f>
        <v>10833332</v>
      </c>
      <c r="G87" s="154">
        <f>G73+G74-G84</f>
        <v>2333334</v>
      </c>
    </row>
    <row r="88" spans="1:7" s="174" customFormat="1" ht="17.25" customHeight="1">
      <c r="B88" s="314"/>
      <c r="C88" s="314"/>
      <c r="D88" s="314"/>
      <c r="E88" s="314"/>
      <c r="F88" s="314"/>
      <c r="G88" s="314"/>
    </row>
    <row r="89" spans="1:7" s="175" customFormat="1">
      <c r="D89" s="315" t="s">
        <v>258</v>
      </c>
      <c r="E89" s="315"/>
      <c r="F89" s="315"/>
      <c r="G89" s="315"/>
    </row>
    <row r="90" spans="1:7" s="176" customFormat="1">
      <c r="B90" s="152"/>
      <c r="C90" s="152"/>
      <c r="D90" s="316" t="s">
        <v>16</v>
      </c>
      <c r="E90" s="316"/>
      <c r="F90" s="316"/>
      <c r="G90" s="316"/>
    </row>
    <row r="91" spans="1:7" s="174" customFormat="1">
      <c r="B91" s="148"/>
      <c r="C91" s="148"/>
      <c r="D91" s="317" t="s">
        <v>17</v>
      </c>
      <c r="E91" s="317"/>
      <c r="F91" s="317"/>
      <c r="G91" s="317"/>
    </row>
    <row r="92" spans="1:7" s="174" customFormat="1">
      <c r="D92" s="177"/>
      <c r="E92" s="177"/>
      <c r="F92" s="177"/>
    </row>
    <row r="93" spans="1:7" s="174" customFormat="1">
      <c r="D93" s="177"/>
      <c r="E93" s="177"/>
      <c r="F93" s="177"/>
    </row>
    <row r="94" spans="1:7" s="174" customFormat="1">
      <c r="D94" s="177"/>
      <c r="E94" s="177"/>
      <c r="F94" s="177"/>
    </row>
    <row r="95" spans="1:7" s="174" customFormat="1">
      <c r="D95" s="177"/>
      <c r="E95" s="177"/>
      <c r="F95" s="177"/>
    </row>
    <row r="96" spans="1:7" s="174" customFormat="1">
      <c r="D96" s="177"/>
      <c r="E96" s="177"/>
      <c r="F96" s="177"/>
    </row>
    <row r="97" spans="1:7" ht="15" hidden="1" customHeight="1">
      <c r="B97" s="143" t="s">
        <v>61</v>
      </c>
      <c r="C97" s="143"/>
      <c r="E97" s="145"/>
      <c r="F97" s="318" t="s">
        <v>29</v>
      </c>
      <c r="G97" s="318"/>
    </row>
    <row r="98" spans="1:7" ht="15.75" hidden="1" customHeight="1">
      <c r="B98" s="143" t="s">
        <v>108</v>
      </c>
      <c r="C98" s="143"/>
      <c r="E98" s="147"/>
      <c r="F98" s="319" t="s">
        <v>3</v>
      </c>
      <c r="G98" s="319"/>
    </row>
    <row r="99" spans="1:7" hidden="1">
      <c r="D99" s="147"/>
      <c r="E99" s="147"/>
      <c r="F99" s="319"/>
      <c r="G99" s="319"/>
    </row>
    <row r="100" spans="1:7" hidden="1"/>
    <row r="101" spans="1:7" ht="20.25" hidden="1">
      <c r="B101" s="312" t="s">
        <v>290</v>
      </c>
      <c r="C101" s="312"/>
      <c r="D101" s="312"/>
      <c r="E101" s="312"/>
      <c r="F101" s="312"/>
      <c r="G101" s="312"/>
    </row>
    <row r="102" spans="1:7" ht="20.25" hidden="1">
      <c r="B102" s="313" t="s">
        <v>268</v>
      </c>
      <c r="C102" s="313"/>
      <c r="D102" s="313"/>
      <c r="E102" s="313"/>
      <c r="F102" s="313"/>
      <c r="G102" s="313"/>
    </row>
    <row r="103" spans="1:7" s="151" customFormat="1" ht="81" hidden="1" customHeight="1">
      <c r="A103" s="149" t="s">
        <v>83</v>
      </c>
      <c r="B103" s="149" t="s">
        <v>31</v>
      </c>
      <c r="C103" s="149" t="s">
        <v>289</v>
      </c>
      <c r="D103" s="149" t="s">
        <v>291</v>
      </c>
      <c r="E103" s="149" t="s">
        <v>292</v>
      </c>
      <c r="F103" s="150" t="s">
        <v>190</v>
      </c>
      <c r="G103" s="150" t="s">
        <v>191</v>
      </c>
    </row>
    <row r="104" spans="1:7" s="152" customFormat="1" hidden="1">
      <c r="A104" s="149" t="s">
        <v>9</v>
      </c>
      <c r="B104" s="149" t="s">
        <v>10</v>
      </c>
      <c r="C104" s="149">
        <v>1</v>
      </c>
      <c r="D104" s="149">
        <v>2</v>
      </c>
      <c r="E104" s="150">
        <v>3</v>
      </c>
      <c r="F104" s="150">
        <v>4</v>
      </c>
      <c r="G104" s="149">
        <v>5</v>
      </c>
    </row>
    <row r="105" spans="1:7" s="152" customFormat="1" hidden="1">
      <c r="A105" s="149"/>
      <c r="B105" s="153" t="s">
        <v>293</v>
      </c>
      <c r="C105" s="153"/>
      <c r="D105" s="154"/>
      <c r="E105" s="150">
        <f>E153</f>
        <v>5950013</v>
      </c>
      <c r="F105" s="150">
        <f>F153</f>
        <v>0</v>
      </c>
      <c r="G105" s="150">
        <f>G153</f>
        <v>5950013</v>
      </c>
    </row>
    <row r="106" spans="1:7" s="152" customFormat="1" hidden="1">
      <c r="A106" s="213"/>
      <c r="B106" s="155" t="s">
        <v>302</v>
      </c>
      <c r="C106" s="155"/>
      <c r="D106" s="156"/>
      <c r="E106" s="156">
        <f>SUM(E107:E116)</f>
        <v>283333</v>
      </c>
      <c r="F106" s="156">
        <f>SUM(F107:F116)</f>
        <v>0</v>
      </c>
      <c r="G106" s="156">
        <f>SUM(G107:G116)</f>
        <v>283333</v>
      </c>
    </row>
    <row r="107" spans="1:7" s="161" customFormat="1" hidden="1">
      <c r="A107" s="158">
        <v>1</v>
      </c>
      <c r="B107" s="162" t="s">
        <v>142</v>
      </c>
      <c r="C107" s="158">
        <v>31</v>
      </c>
      <c r="D107" s="159">
        <v>8783343</v>
      </c>
      <c r="E107" s="160">
        <f>ROUND(D107/C107,0)-1</f>
        <v>283333</v>
      </c>
      <c r="F107" s="160"/>
      <c r="G107" s="160">
        <f>E107</f>
        <v>283333</v>
      </c>
    </row>
    <row r="108" spans="1:7" s="161" customFormat="1" hidden="1">
      <c r="A108" s="158"/>
      <c r="B108" s="157"/>
      <c r="C108" s="158"/>
      <c r="D108" s="159"/>
      <c r="E108" s="160"/>
      <c r="F108" s="160"/>
      <c r="G108" s="160"/>
    </row>
    <row r="109" spans="1:7" s="161" customFormat="1" hidden="1">
      <c r="A109" s="158"/>
      <c r="B109" s="162"/>
      <c r="C109" s="158"/>
      <c r="D109" s="159"/>
      <c r="E109" s="160"/>
      <c r="F109" s="160"/>
      <c r="G109" s="160"/>
    </row>
    <row r="110" spans="1:7" s="161" customFormat="1" hidden="1">
      <c r="A110" s="158"/>
      <c r="B110" s="157"/>
      <c r="C110" s="158"/>
      <c r="D110" s="159"/>
      <c r="E110" s="160"/>
      <c r="F110" s="160"/>
      <c r="G110" s="160"/>
    </row>
    <row r="111" spans="1:7" s="161" customFormat="1" hidden="1">
      <c r="A111" s="158"/>
      <c r="B111" s="162"/>
      <c r="C111" s="158"/>
      <c r="D111" s="159"/>
      <c r="E111" s="160"/>
      <c r="F111" s="160"/>
      <c r="G111" s="160"/>
    </row>
    <row r="112" spans="1:7" s="161" customFormat="1" hidden="1">
      <c r="A112" s="158"/>
      <c r="B112" s="157"/>
      <c r="C112" s="158"/>
      <c r="D112" s="159"/>
      <c r="E112" s="160"/>
      <c r="F112" s="160"/>
      <c r="G112" s="160"/>
    </row>
    <row r="113" spans="1:7" s="161" customFormat="1" hidden="1">
      <c r="A113" s="158"/>
      <c r="B113" s="162"/>
      <c r="C113" s="158"/>
      <c r="D113" s="159"/>
      <c r="E113" s="160"/>
      <c r="F113" s="160"/>
      <c r="G113" s="160"/>
    </row>
    <row r="114" spans="1:7" s="161" customFormat="1" hidden="1">
      <c r="A114" s="158"/>
      <c r="B114" s="162"/>
      <c r="C114" s="158"/>
      <c r="D114" s="159"/>
      <c r="E114" s="160"/>
      <c r="F114" s="160"/>
      <c r="G114" s="160"/>
    </row>
    <row r="115" spans="1:7" s="161" customFormat="1" hidden="1">
      <c r="A115" s="158"/>
      <c r="B115" s="162"/>
      <c r="C115" s="182"/>
      <c r="D115" s="184"/>
      <c r="E115" s="160"/>
      <c r="F115" s="170"/>
      <c r="G115" s="170"/>
    </row>
    <row r="116" spans="1:7" s="161" customFormat="1" hidden="1">
      <c r="A116" s="164"/>
      <c r="B116" s="163"/>
      <c r="C116" s="164"/>
      <c r="D116" s="165"/>
      <c r="E116" s="166"/>
      <c r="F116" s="166"/>
      <c r="G116" s="166"/>
    </row>
    <row r="117" spans="1:7" s="161" customFormat="1" hidden="1">
      <c r="A117" s="214"/>
      <c r="B117" s="167" t="s">
        <v>301</v>
      </c>
      <c r="C117" s="167"/>
      <c r="D117" s="185"/>
      <c r="E117" s="185">
        <f>SUM(E118:E119)</f>
        <v>0</v>
      </c>
      <c r="F117" s="185">
        <f>SUM(F118:F119)</f>
        <v>0</v>
      </c>
      <c r="G117" s="185">
        <f>SUM(G118:G119)</f>
        <v>0</v>
      </c>
    </row>
    <row r="118" spans="1:7" s="161" customFormat="1" hidden="1">
      <c r="A118" s="215"/>
      <c r="B118" s="168"/>
      <c r="C118" s="168"/>
      <c r="D118" s="159"/>
      <c r="E118" s="160"/>
      <c r="F118" s="160"/>
      <c r="G118" s="160"/>
    </row>
    <row r="119" spans="1:7" s="161" customFormat="1" hidden="1">
      <c r="A119" s="216"/>
      <c r="B119" s="169"/>
      <c r="C119" s="169"/>
      <c r="D119" s="170"/>
      <c r="E119" s="170"/>
      <c r="F119" s="170"/>
      <c r="G119" s="170"/>
    </row>
    <row r="120" spans="1:7" s="173" customFormat="1" hidden="1">
      <c r="A120" s="217"/>
      <c r="B120" s="171" t="s">
        <v>294</v>
      </c>
      <c r="C120" s="171"/>
      <c r="D120" s="172"/>
      <c r="E120" s="154">
        <f>E105+E106-E117</f>
        <v>6233346</v>
      </c>
      <c r="F120" s="154">
        <f>F105+F106-F117</f>
        <v>0</v>
      </c>
      <c r="G120" s="154">
        <f>G105+G106-G117</f>
        <v>6233346</v>
      </c>
    </row>
    <row r="121" spans="1:7" s="174" customFormat="1" ht="17.25" hidden="1" customHeight="1">
      <c r="B121" s="314"/>
      <c r="C121" s="314"/>
      <c r="D121" s="314"/>
      <c r="E121" s="314"/>
      <c r="F121" s="314"/>
      <c r="G121" s="314"/>
    </row>
    <row r="122" spans="1:7" s="175" customFormat="1" hidden="1">
      <c r="D122" s="315" t="s">
        <v>258</v>
      </c>
      <c r="E122" s="315"/>
      <c r="F122" s="315"/>
      <c r="G122" s="315"/>
    </row>
    <row r="123" spans="1:7" s="176" customFormat="1" hidden="1">
      <c r="B123" s="152"/>
      <c r="C123" s="152"/>
      <c r="D123" s="316" t="s">
        <v>16</v>
      </c>
      <c r="E123" s="316"/>
      <c r="F123" s="316"/>
      <c r="G123" s="316"/>
    </row>
    <row r="124" spans="1:7" s="174" customFormat="1" hidden="1">
      <c r="B124" s="148"/>
      <c r="C124" s="148"/>
      <c r="D124" s="317" t="s">
        <v>17</v>
      </c>
      <c r="E124" s="317"/>
      <c r="F124" s="317"/>
      <c r="G124" s="317"/>
    </row>
    <row r="125" spans="1:7" s="174" customFormat="1" hidden="1">
      <c r="D125" s="177"/>
      <c r="E125" s="177"/>
      <c r="F125" s="177"/>
    </row>
    <row r="126" spans="1:7" s="174" customFormat="1" hidden="1">
      <c r="D126" s="177"/>
      <c r="E126" s="177"/>
      <c r="F126" s="177"/>
    </row>
    <row r="127" spans="1:7" s="174" customFormat="1" hidden="1">
      <c r="D127" s="177"/>
      <c r="E127" s="177"/>
      <c r="F127" s="177"/>
    </row>
    <row r="128" spans="1:7" s="174" customFormat="1" hidden="1">
      <c r="D128" s="177"/>
      <c r="E128" s="177"/>
      <c r="F128" s="177"/>
    </row>
    <row r="129" spans="1:7" s="174" customFormat="1" hidden="1">
      <c r="D129" s="177"/>
      <c r="E129" s="177"/>
      <c r="F129" s="177"/>
    </row>
    <row r="130" spans="1:7" ht="15" hidden="1" customHeight="1">
      <c r="B130" s="143" t="s">
        <v>61</v>
      </c>
      <c r="C130" s="143"/>
      <c r="E130" s="145"/>
      <c r="F130" s="318" t="s">
        <v>29</v>
      </c>
      <c r="G130" s="318"/>
    </row>
    <row r="131" spans="1:7" ht="15.75" hidden="1" customHeight="1">
      <c r="B131" s="143" t="s">
        <v>108</v>
      </c>
      <c r="C131" s="143"/>
      <c r="E131" s="147"/>
      <c r="F131" s="319" t="s">
        <v>3</v>
      </c>
      <c r="G131" s="319"/>
    </row>
    <row r="132" spans="1:7" hidden="1">
      <c r="D132" s="147"/>
      <c r="E132" s="147"/>
      <c r="F132" s="319"/>
      <c r="G132" s="319"/>
    </row>
    <row r="133" spans="1:7" hidden="1"/>
    <row r="134" spans="1:7" ht="20.25" hidden="1">
      <c r="B134" s="312" t="s">
        <v>290</v>
      </c>
      <c r="C134" s="312"/>
      <c r="D134" s="312"/>
      <c r="E134" s="312"/>
      <c r="F134" s="312"/>
      <c r="G134" s="312"/>
    </row>
    <row r="135" spans="1:7" ht="20.25" hidden="1">
      <c r="B135" s="313" t="s">
        <v>267</v>
      </c>
      <c r="C135" s="313"/>
      <c r="D135" s="313"/>
      <c r="E135" s="313"/>
      <c r="F135" s="313"/>
      <c r="G135" s="313"/>
    </row>
    <row r="136" spans="1:7" s="151" customFormat="1" ht="81" hidden="1" customHeight="1">
      <c r="A136" s="149" t="s">
        <v>83</v>
      </c>
      <c r="B136" s="149" t="s">
        <v>31</v>
      </c>
      <c r="C136" s="149" t="s">
        <v>289</v>
      </c>
      <c r="D136" s="149" t="s">
        <v>291</v>
      </c>
      <c r="E136" s="149" t="s">
        <v>292</v>
      </c>
      <c r="F136" s="150" t="s">
        <v>190</v>
      </c>
      <c r="G136" s="150" t="s">
        <v>191</v>
      </c>
    </row>
    <row r="137" spans="1:7" s="152" customFormat="1" hidden="1">
      <c r="A137" s="149" t="s">
        <v>9</v>
      </c>
      <c r="B137" s="149" t="s">
        <v>10</v>
      </c>
      <c r="C137" s="149">
        <v>1</v>
      </c>
      <c r="D137" s="149">
        <v>2</v>
      </c>
      <c r="E137" s="150">
        <v>3</v>
      </c>
      <c r="F137" s="150">
        <v>4</v>
      </c>
      <c r="G137" s="149">
        <v>5</v>
      </c>
    </row>
    <row r="138" spans="1:7" s="152" customFormat="1" hidden="1">
      <c r="A138" s="149"/>
      <c r="B138" s="153" t="s">
        <v>293</v>
      </c>
      <c r="C138" s="153"/>
      <c r="D138" s="154"/>
      <c r="E138" s="150">
        <f>E186</f>
        <v>5666680</v>
      </c>
      <c r="F138" s="150">
        <f>F186</f>
        <v>0</v>
      </c>
      <c r="G138" s="150">
        <f>G186</f>
        <v>5666680</v>
      </c>
    </row>
    <row r="139" spans="1:7" s="152" customFormat="1" hidden="1">
      <c r="A139" s="213"/>
      <c r="B139" s="155" t="s">
        <v>302</v>
      </c>
      <c r="C139" s="155"/>
      <c r="D139" s="156"/>
      <c r="E139" s="156">
        <f>SUM(E140:E149)</f>
        <v>283333</v>
      </c>
      <c r="F139" s="156">
        <f>SUM(F140:F149)</f>
        <v>0</v>
      </c>
      <c r="G139" s="156">
        <f>SUM(G140:G149)</f>
        <v>283333</v>
      </c>
    </row>
    <row r="140" spans="1:7" s="161" customFormat="1" hidden="1">
      <c r="A140" s="158">
        <v>1</v>
      </c>
      <c r="B140" s="162" t="s">
        <v>142</v>
      </c>
      <c r="C140" s="158">
        <v>31</v>
      </c>
      <c r="D140" s="159">
        <v>8783343</v>
      </c>
      <c r="E140" s="160">
        <f>ROUND(D140/C140,0)-1</f>
        <v>283333</v>
      </c>
      <c r="F140" s="160"/>
      <c r="G140" s="160">
        <f>E140</f>
        <v>283333</v>
      </c>
    </row>
    <row r="141" spans="1:7" s="161" customFormat="1" hidden="1">
      <c r="A141" s="158"/>
      <c r="B141" s="157"/>
      <c r="C141" s="158"/>
      <c r="D141" s="159"/>
      <c r="E141" s="160"/>
      <c r="F141" s="160"/>
      <c r="G141" s="160"/>
    </row>
    <row r="142" spans="1:7" s="161" customFormat="1" hidden="1">
      <c r="A142" s="158"/>
      <c r="B142" s="162"/>
      <c r="C142" s="158"/>
      <c r="D142" s="159"/>
      <c r="E142" s="160"/>
      <c r="F142" s="160"/>
      <c r="G142" s="160"/>
    </row>
    <row r="143" spans="1:7" s="161" customFormat="1" hidden="1">
      <c r="A143" s="158"/>
      <c r="B143" s="157"/>
      <c r="C143" s="158"/>
      <c r="D143" s="159"/>
      <c r="E143" s="160"/>
      <c r="F143" s="160"/>
      <c r="G143" s="160"/>
    </row>
    <row r="144" spans="1:7" s="161" customFormat="1" hidden="1">
      <c r="A144" s="158"/>
      <c r="B144" s="162"/>
      <c r="C144" s="158"/>
      <c r="D144" s="159"/>
      <c r="E144" s="160"/>
      <c r="F144" s="160"/>
      <c r="G144" s="160"/>
    </row>
    <row r="145" spans="1:7" s="161" customFormat="1" hidden="1">
      <c r="A145" s="158"/>
      <c r="B145" s="157"/>
      <c r="C145" s="158"/>
      <c r="D145" s="159"/>
      <c r="E145" s="160"/>
      <c r="F145" s="160"/>
      <c r="G145" s="160"/>
    </row>
    <row r="146" spans="1:7" s="161" customFormat="1" hidden="1">
      <c r="A146" s="158"/>
      <c r="B146" s="162"/>
      <c r="C146" s="158"/>
      <c r="D146" s="159"/>
      <c r="E146" s="160"/>
      <c r="F146" s="160"/>
      <c r="G146" s="160"/>
    </row>
    <row r="147" spans="1:7" s="161" customFormat="1" hidden="1">
      <c r="A147" s="158"/>
      <c r="B147" s="162"/>
      <c r="C147" s="158"/>
      <c r="D147" s="159"/>
      <c r="E147" s="160"/>
      <c r="F147" s="160"/>
      <c r="G147" s="160"/>
    </row>
    <row r="148" spans="1:7" s="161" customFormat="1" hidden="1">
      <c r="A148" s="158"/>
      <c r="B148" s="162"/>
      <c r="C148" s="182"/>
      <c r="D148" s="184"/>
      <c r="E148" s="160"/>
      <c r="F148" s="170"/>
      <c r="G148" s="170"/>
    </row>
    <row r="149" spans="1:7" s="161" customFormat="1" hidden="1">
      <c r="A149" s="164"/>
      <c r="B149" s="163"/>
      <c r="C149" s="164"/>
      <c r="D149" s="165"/>
      <c r="E149" s="166"/>
      <c r="F149" s="166"/>
      <c r="G149" s="166"/>
    </row>
    <row r="150" spans="1:7" s="161" customFormat="1" hidden="1">
      <c r="A150" s="214"/>
      <c r="B150" s="167" t="s">
        <v>301</v>
      </c>
      <c r="C150" s="167"/>
      <c r="D150" s="185"/>
      <c r="E150" s="185">
        <f>SUM(E151:E152)</f>
        <v>0</v>
      </c>
      <c r="F150" s="185">
        <f>SUM(F151:F152)</f>
        <v>0</v>
      </c>
      <c r="G150" s="185">
        <f>SUM(G151:G152)</f>
        <v>0</v>
      </c>
    </row>
    <row r="151" spans="1:7" s="161" customFormat="1" hidden="1">
      <c r="A151" s="215"/>
      <c r="B151" s="168"/>
      <c r="C151" s="168"/>
      <c r="D151" s="159"/>
      <c r="E151" s="160"/>
      <c r="F151" s="160"/>
      <c r="G151" s="160"/>
    </row>
    <row r="152" spans="1:7" s="161" customFormat="1" hidden="1">
      <c r="A152" s="216"/>
      <c r="B152" s="169"/>
      <c r="C152" s="169"/>
      <c r="D152" s="170"/>
      <c r="E152" s="170"/>
      <c r="F152" s="170"/>
      <c r="G152" s="170"/>
    </row>
    <row r="153" spans="1:7" s="173" customFormat="1" hidden="1">
      <c r="A153" s="217"/>
      <c r="B153" s="171" t="s">
        <v>294</v>
      </c>
      <c r="C153" s="171"/>
      <c r="D153" s="172"/>
      <c r="E153" s="154">
        <f>E138+E139-E150</f>
        <v>5950013</v>
      </c>
      <c r="F153" s="154">
        <f>F138+F139-F150</f>
        <v>0</v>
      </c>
      <c r="G153" s="154">
        <f>G138+G139-G150</f>
        <v>5950013</v>
      </c>
    </row>
    <row r="154" spans="1:7" s="174" customFormat="1" ht="17.25" hidden="1" customHeight="1">
      <c r="B154" s="314"/>
      <c r="C154" s="314"/>
      <c r="D154" s="314"/>
      <c r="E154" s="314"/>
      <c r="F154" s="314"/>
      <c r="G154" s="314"/>
    </row>
    <row r="155" spans="1:7" s="175" customFormat="1" hidden="1">
      <c r="D155" s="315" t="s">
        <v>258</v>
      </c>
      <c r="E155" s="315"/>
      <c r="F155" s="315"/>
      <c r="G155" s="315"/>
    </row>
    <row r="156" spans="1:7" s="176" customFormat="1" hidden="1">
      <c r="B156" s="152"/>
      <c r="C156" s="152"/>
      <c r="D156" s="316" t="s">
        <v>16</v>
      </c>
      <c r="E156" s="316"/>
      <c r="F156" s="316"/>
      <c r="G156" s="316"/>
    </row>
    <row r="157" spans="1:7" s="174" customFormat="1" hidden="1">
      <c r="B157" s="148"/>
      <c r="C157" s="148"/>
      <c r="D157" s="317" t="s">
        <v>17</v>
      </c>
      <c r="E157" s="317"/>
      <c r="F157" s="317"/>
      <c r="G157" s="317"/>
    </row>
    <row r="158" spans="1:7" s="174" customFormat="1" hidden="1">
      <c r="D158" s="177"/>
      <c r="E158" s="177"/>
      <c r="F158" s="177"/>
    </row>
    <row r="159" spans="1:7" s="174" customFormat="1" hidden="1">
      <c r="D159" s="177"/>
      <c r="E159" s="177"/>
      <c r="F159" s="177"/>
    </row>
    <row r="160" spans="1:7" s="174" customFormat="1" hidden="1">
      <c r="D160" s="177"/>
      <c r="E160" s="177"/>
      <c r="F160" s="177"/>
    </row>
    <row r="161" spans="1:7" s="174" customFormat="1" hidden="1">
      <c r="D161" s="177"/>
      <c r="E161" s="177"/>
      <c r="F161" s="177"/>
    </row>
    <row r="162" spans="1:7" s="174" customFormat="1" hidden="1">
      <c r="D162" s="177"/>
      <c r="E162" s="177"/>
      <c r="F162" s="177"/>
    </row>
    <row r="163" spans="1:7" ht="15" hidden="1" customHeight="1">
      <c r="B163" s="143" t="s">
        <v>61</v>
      </c>
      <c r="C163" s="143"/>
      <c r="E163" s="145"/>
      <c r="F163" s="318" t="s">
        <v>29</v>
      </c>
      <c r="G163" s="318"/>
    </row>
    <row r="164" spans="1:7" ht="15.75" hidden="1" customHeight="1">
      <c r="B164" s="143" t="s">
        <v>108</v>
      </c>
      <c r="C164" s="143"/>
      <c r="E164" s="147"/>
      <c r="F164" s="319" t="s">
        <v>3</v>
      </c>
      <c r="G164" s="319"/>
    </row>
    <row r="165" spans="1:7" hidden="1">
      <c r="D165" s="147"/>
      <c r="E165" s="147"/>
      <c r="F165" s="319"/>
      <c r="G165" s="319"/>
    </row>
    <row r="166" spans="1:7" hidden="1"/>
    <row r="167" spans="1:7" ht="20.25" hidden="1">
      <c r="B167" s="312" t="s">
        <v>290</v>
      </c>
      <c r="C167" s="312"/>
      <c r="D167" s="312"/>
      <c r="E167" s="312"/>
      <c r="F167" s="312"/>
      <c r="G167" s="312"/>
    </row>
    <row r="168" spans="1:7" ht="20.25" hidden="1">
      <c r="B168" s="313" t="s">
        <v>266</v>
      </c>
      <c r="C168" s="313"/>
      <c r="D168" s="313"/>
      <c r="E168" s="313"/>
      <c r="F168" s="313"/>
      <c r="G168" s="313"/>
    </row>
    <row r="169" spans="1:7" s="151" customFormat="1" ht="81" hidden="1" customHeight="1">
      <c r="A169" s="149" t="s">
        <v>83</v>
      </c>
      <c r="B169" s="149" t="s">
        <v>31</v>
      </c>
      <c r="C169" s="149" t="s">
        <v>289</v>
      </c>
      <c r="D169" s="149" t="s">
        <v>291</v>
      </c>
      <c r="E169" s="149" t="s">
        <v>292</v>
      </c>
      <c r="F169" s="150" t="s">
        <v>190</v>
      </c>
      <c r="G169" s="150" t="s">
        <v>191</v>
      </c>
    </row>
    <row r="170" spans="1:7" s="152" customFormat="1" hidden="1">
      <c r="A170" s="149" t="s">
        <v>9</v>
      </c>
      <c r="B170" s="149" t="s">
        <v>10</v>
      </c>
      <c r="C170" s="149">
        <v>1</v>
      </c>
      <c r="D170" s="149">
        <v>2</v>
      </c>
      <c r="E170" s="150">
        <v>3</v>
      </c>
      <c r="F170" s="150">
        <v>4</v>
      </c>
      <c r="G170" s="149">
        <v>5</v>
      </c>
    </row>
    <row r="171" spans="1:7" s="152" customFormat="1" hidden="1">
      <c r="A171" s="149"/>
      <c r="B171" s="153" t="s">
        <v>293</v>
      </c>
      <c r="C171" s="153"/>
      <c r="D171" s="154"/>
      <c r="E171" s="150">
        <f>E219</f>
        <v>5383347</v>
      </c>
      <c r="F171" s="150">
        <f>F219</f>
        <v>0</v>
      </c>
      <c r="G171" s="150">
        <f>G219</f>
        <v>5383347</v>
      </c>
    </row>
    <row r="172" spans="1:7" s="152" customFormat="1" hidden="1">
      <c r="A172" s="213"/>
      <c r="B172" s="155" t="s">
        <v>302</v>
      </c>
      <c r="C172" s="155"/>
      <c r="D172" s="156"/>
      <c r="E172" s="156">
        <f>SUM(E173:E182)</f>
        <v>283333</v>
      </c>
      <c r="F172" s="156">
        <f>SUM(F173:F182)</f>
        <v>0</v>
      </c>
      <c r="G172" s="156">
        <f>SUM(G173:G182)</f>
        <v>283333</v>
      </c>
    </row>
    <row r="173" spans="1:7" s="161" customFormat="1" hidden="1">
      <c r="A173" s="158">
        <v>1</v>
      </c>
      <c r="B173" s="162" t="s">
        <v>142</v>
      </c>
      <c r="C173" s="158">
        <v>31</v>
      </c>
      <c r="D173" s="159">
        <v>8783343</v>
      </c>
      <c r="E173" s="160">
        <f>ROUND(D173/C173,0)-1</f>
        <v>283333</v>
      </c>
      <c r="F173" s="160"/>
      <c r="G173" s="160">
        <f>E173</f>
        <v>283333</v>
      </c>
    </row>
    <row r="174" spans="1:7" s="161" customFormat="1" hidden="1">
      <c r="A174" s="158"/>
      <c r="B174" s="162"/>
      <c r="C174" s="158"/>
      <c r="D174" s="159"/>
      <c r="E174" s="160"/>
      <c r="F174" s="160"/>
      <c r="G174" s="160">
        <f>E174</f>
        <v>0</v>
      </c>
    </row>
    <row r="175" spans="1:7" s="161" customFormat="1" hidden="1">
      <c r="A175" s="158"/>
      <c r="B175" s="162"/>
      <c r="C175" s="158"/>
      <c r="D175" s="159"/>
      <c r="E175" s="160"/>
      <c r="F175" s="160"/>
      <c r="G175" s="160"/>
    </row>
    <row r="176" spans="1:7" s="161" customFormat="1" hidden="1">
      <c r="A176" s="158"/>
      <c r="B176" s="162"/>
      <c r="C176" s="158"/>
      <c r="D176" s="159"/>
      <c r="E176" s="160"/>
      <c r="F176" s="160"/>
      <c r="G176" s="160"/>
    </row>
    <row r="177" spans="1:7" s="161" customFormat="1" hidden="1">
      <c r="A177" s="158"/>
      <c r="B177" s="162"/>
      <c r="C177" s="158"/>
      <c r="D177" s="159"/>
      <c r="E177" s="160"/>
      <c r="F177" s="160"/>
      <c r="G177" s="160"/>
    </row>
    <row r="178" spans="1:7" s="161" customFormat="1" hidden="1">
      <c r="A178" s="158"/>
      <c r="B178" s="162"/>
      <c r="C178" s="158"/>
      <c r="D178" s="159"/>
      <c r="E178" s="160"/>
      <c r="F178" s="160"/>
      <c r="G178" s="160"/>
    </row>
    <row r="179" spans="1:7" s="161" customFormat="1" hidden="1">
      <c r="A179" s="158"/>
      <c r="B179" s="162"/>
      <c r="C179" s="158"/>
      <c r="D179" s="159"/>
      <c r="E179" s="160"/>
      <c r="F179" s="160"/>
      <c r="G179" s="160"/>
    </row>
    <row r="180" spans="1:7" s="161" customFormat="1" hidden="1">
      <c r="A180" s="158"/>
      <c r="B180" s="162"/>
      <c r="C180" s="158"/>
      <c r="D180" s="159"/>
      <c r="E180" s="160"/>
      <c r="F180" s="160"/>
      <c r="G180" s="160"/>
    </row>
    <row r="181" spans="1:7" s="161" customFormat="1" hidden="1">
      <c r="A181" s="158"/>
      <c r="B181" s="162"/>
      <c r="C181" s="182"/>
      <c r="D181" s="184"/>
      <c r="E181" s="160"/>
      <c r="F181" s="170"/>
      <c r="G181" s="170"/>
    </row>
    <row r="182" spans="1:7" s="161" customFormat="1" hidden="1">
      <c r="A182" s="164"/>
      <c r="B182" s="163"/>
      <c r="C182" s="164"/>
      <c r="D182" s="165"/>
      <c r="E182" s="166"/>
      <c r="F182" s="166"/>
      <c r="G182" s="166"/>
    </row>
    <row r="183" spans="1:7" s="161" customFormat="1" hidden="1">
      <c r="A183" s="214"/>
      <c r="B183" s="167" t="s">
        <v>301</v>
      </c>
      <c r="C183" s="167"/>
      <c r="D183" s="185"/>
      <c r="E183" s="185">
        <f>SUM(E184:E185)</f>
        <v>0</v>
      </c>
      <c r="F183" s="185">
        <f>SUM(F184:F185)</f>
        <v>0</v>
      </c>
      <c r="G183" s="185">
        <f>SUM(G184:G185)</f>
        <v>0</v>
      </c>
    </row>
    <row r="184" spans="1:7" s="161" customFormat="1" hidden="1">
      <c r="A184" s="215"/>
      <c r="B184" s="168"/>
      <c r="C184" s="168"/>
      <c r="D184" s="159"/>
      <c r="E184" s="160"/>
      <c r="F184" s="160"/>
      <c r="G184" s="160"/>
    </row>
    <row r="185" spans="1:7" s="161" customFormat="1" hidden="1">
      <c r="A185" s="216"/>
      <c r="B185" s="169"/>
      <c r="C185" s="169"/>
      <c r="D185" s="170"/>
      <c r="E185" s="170"/>
      <c r="F185" s="170"/>
      <c r="G185" s="170"/>
    </row>
    <row r="186" spans="1:7" s="173" customFormat="1" hidden="1">
      <c r="A186" s="217"/>
      <c r="B186" s="171" t="s">
        <v>294</v>
      </c>
      <c r="C186" s="171"/>
      <c r="D186" s="172"/>
      <c r="E186" s="154">
        <f>E171+E172-E183</f>
        <v>5666680</v>
      </c>
      <c r="F186" s="154">
        <f>F171+F172-F183</f>
        <v>0</v>
      </c>
      <c r="G186" s="154">
        <f>G171+G172-G183</f>
        <v>5666680</v>
      </c>
    </row>
    <row r="187" spans="1:7" s="174" customFormat="1" ht="17.25" hidden="1" customHeight="1">
      <c r="B187" s="314"/>
      <c r="C187" s="314"/>
      <c r="D187" s="314"/>
      <c r="E187" s="314"/>
      <c r="F187" s="314"/>
      <c r="G187" s="314"/>
    </row>
    <row r="188" spans="1:7" s="175" customFormat="1" hidden="1">
      <c r="D188" s="315" t="s">
        <v>258</v>
      </c>
      <c r="E188" s="315"/>
      <c r="F188" s="315"/>
      <c r="G188" s="315"/>
    </row>
    <row r="189" spans="1:7" s="176" customFormat="1" hidden="1">
      <c r="B189" s="152"/>
      <c r="C189" s="152"/>
      <c r="D189" s="316" t="s">
        <v>16</v>
      </c>
      <c r="E189" s="316"/>
      <c r="F189" s="316"/>
      <c r="G189" s="316"/>
    </row>
    <row r="190" spans="1:7" s="174" customFormat="1" hidden="1">
      <c r="B190" s="148"/>
      <c r="C190" s="148"/>
      <c r="D190" s="317" t="s">
        <v>17</v>
      </c>
      <c r="E190" s="317"/>
      <c r="F190" s="317"/>
      <c r="G190" s="317"/>
    </row>
    <row r="191" spans="1:7" s="174" customFormat="1" hidden="1">
      <c r="D191" s="177"/>
      <c r="E191" s="177"/>
      <c r="F191" s="177"/>
    </row>
    <row r="192" spans="1:7" s="174" customFormat="1" hidden="1">
      <c r="D192" s="177"/>
      <c r="E192" s="177"/>
      <c r="F192" s="177"/>
    </row>
    <row r="193" spans="1:7" s="174" customFormat="1" hidden="1">
      <c r="D193" s="177"/>
      <c r="E193" s="177"/>
      <c r="F193" s="177"/>
    </row>
    <row r="194" spans="1:7" s="174" customFormat="1" hidden="1">
      <c r="D194" s="177"/>
      <c r="E194" s="177"/>
      <c r="F194" s="177"/>
    </row>
    <row r="195" spans="1:7" s="174" customFormat="1" hidden="1">
      <c r="D195" s="177"/>
      <c r="E195" s="177"/>
      <c r="F195" s="177"/>
    </row>
    <row r="196" spans="1:7" ht="15" hidden="1" customHeight="1">
      <c r="B196" s="143" t="s">
        <v>61</v>
      </c>
      <c r="C196" s="143"/>
      <c r="E196" s="145"/>
      <c r="F196" s="318" t="s">
        <v>29</v>
      </c>
      <c r="G196" s="318"/>
    </row>
    <row r="197" spans="1:7" ht="15.75" hidden="1" customHeight="1">
      <c r="B197" s="143" t="s">
        <v>108</v>
      </c>
      <c r="C197" s="143"/>
      <c r="E197" s="147"/>
      <c r="F197" s="319" t="s">
        <v>3</v>
      </c>
      <c r="G197" s="319"/>
    </row>
    <row r="198" spans="1:7" hidden="1">
      <c r="D198" s="147"/>
      <c r="E198" s="147"/>
      <c r="F198" s="319"/>
      <c r="G198" s="319"/>
    </row>
    <row r="199" spans="1:7" hidden="1"/>
    <row r="200" spans="1:7" ht="20.25" hidden="1">
      <c r="B200" s="312" t="s">
        <v>290</v>
      </c>
      <c r="C200" s="312"/>
      <c r="D200" s="312"/>
      <c r="E200" s="312"/>
      <c r="F200" s="312"/>
      <c r="G200" s="312"/>
    </row>
    <row r="201" spans="1:7" ht="20.25" hidden="1">
      <c r="B201" s="313" t="s">
        <v>265</v>
      </c>
      <c r="C201" s="313"/>
      <c r="D201" s="313"/>
      <c r="E201" s="313"/>
      <c r="F201" s="313"/>
      <c r="G201" s="313"/>
    </row>
    <row r="202" spans="1:7" s="151" customFormat="1" ht="81" hidden="1" customHeight="1">
      <c r="A202" s="149" t="s">
        <v>83</v>
      </c>
      <c r="B202" s="149" t="s">
        <v>31</v>
      </c>
      <c r="C202" s="149" t="s">
        <v>289</v>
      </c>
      <c r="D202" s="149" t="s">
        <v>291</v>
      </c>
      <c r="E202" s="149" t="s">
        <v>292</v>
      </c>
      <c r="F202" s="150" t="s">
        <v>190</v>
      </c>
      <c r="G202" s="150" t="s">
        <v>191</v>
      </c>
    </row>
    <row r="203" spans="1:7" s="152" customFormat="1" hidden="1">
      <c r="A203" s="149" t="s">
        <v>9</v>
      </c>
      <c r="B203" s="149" t="s">
        <v>10</v>
      </c>
      <c r="C203" s="149">
        <v>1</v>
      </c>
      <c r="D203" s="149">
        <v>2</v>
      </c>
      <c r="E203" s="150">
        <v>3</v>
      </c>
      <c r="F203" s="150">
        <v>4</v>
      </c>
      <c r="G203" s="149">
        <v>5</v>
      </c>
    </row>
    <row r="204" spans="1:7" s="152" customFormat="1" hidden="1">
      <c r="A204" s="149"/>
      <c r="B204" s="153" t="s">
        <v>293</v>
      </c>
      <c r="C204" s="153"/>
      <c r="D204" s="154"/>
      <c r="E204" s="150">
        <f>E252</f>
        <v>5100014</v>
      </c>
      <c r="F204" s="150">
        <f>F252</f>
        <v>0</v>
      </c>
      <c r="G204" s="150">
        <f>G252</f>
        <v>5100014</v>
      </c>
    </row>
    <row r="205" spans="1:7" s="152" customFormat="1" hidden="1">
      <c r="A205" s="213"/>
      <c r="B205" s="155" t="s">
        <v>302</v>
      </c>
      <c r="C205" s="155"/>
      <c r="D205" s="156"/>
      <c r="E205" s="156">
        <f>SUM(E206:E215)</f>
        <v>283333</v>
      </c>
      <c r="F205" s="156">
        <f>SUM(F206:F215)</f>
        <v>0</v>
      </c>
      <c r="G205" s="156">
        <f>SUM(G206:G215)</f>
        <v>283333</v>
      </c>
    </row>
    <row r="206" spans="1:7" s="161" customFormat="1" hidden="1">
      <c r="A206" s="158">
        <v>1</v>
      </c>
      <c r="B206" s="162" t="s">
        <v>142</v>
      </c>
      <c r="C206" s="158">
        <v>31</v>
      </c>
      <c r="D206" s="159">
        <v>8783343</v>
      </c>
      <c r="E206" s="160">
        <f>ROUND(D206/C206,0)-1</f>
        <v>283333</v>
      </c>
      <c r="F206" s="160"/>
      <c r="G206" s="160">
        <f>E206</f>
        <v>283333</v>
      </c>
    </row>
    <row r="207" spans="1:7" s="161" customFormat="1" hidden="1">
      <c r="A207" s="158"/>
      <c r="B207" s="162"/>
      <c r="C207" s="158"/>
      <c r="D207" s="159"/>
      <c r="E207" s="160"/>
      <c r="F207" s="160"/>
      <c r="G207" s="160">
        <f>E207</f>
        <v>0</v>
      </c>
    </row>
    <row r="208" spans="1:7" s="161" customFormat="1" hidden="1">
      <c r="A208" s="158"/>
      <c r="B208" s="162"/>
      <c r="C208" s="158"/>
      <c r="D208" s="159"/>
      <c r="E208" s="160"/>
      <c r="F208" s="160"/>
      <c r="G208" s="160"/>
    </row>
    <row r="209" spans="1:7" s="161" customFormat="1" hidden="1">
      <c r="A209" s="158"/>
      <c r="B209" s="162"/>
      <c r="C209" s="158"/>
      <c r="D209" s="159"/>
      <c r="E209" s="160"/>
      <c r="F209" s="160"/>
      <c r="G209" s="160"/>
    </row>
    <row r="210" spans="1:7" s="161" customFormat="1" hidden="1">
      <c r="A210" s="158"/>
      <c r="B210" s="162"/>
      <c r="C210" s="158"/>
      <c r="D210" s="159"/>
      <c r="E210" s="160"/>
      <c r="F210" s="160"/>
      <c r="G210" s="160"/>
    </row>
    <row r="211" spans="1:7" s="161" customFormat="1" hidden="1">
      <c r="A211" s="158"/>
      <c r="B211" s="162"/>
      <c r="C211" s="158"/>
      <c r="D211" s="159"/>
      <c r="E211" s="160"/>
      <c r="F211" s="160"/>
      <c r="G211" s="160"/>
    </row>
    <row r="212" spans="1:7" s="161" customFormat="1" hidden="1">
      <c r="A212" s="158"/>
      <c r="B212" s="162"/>
      <c r="C212" s="158"/>
      <c r="D212" s="159"/>
      <c r="E212" s="160"/>
      <c r="F212" s="160"/>
      <c r="G212" s="160"/>
    </row>
    <row r="213" spans="1:7" s="161" customFormat="1" hidden="1">
      <c r="A213" s="158"/>
      <c r="B213" s="162"/>
      <c r="C213" s="158"/>
      <c r="D213" s="159"/>
      <c r="E213" s="160"/>
      <c r="F213" s="160"/>
      <c r="G213" s="160"/>
    </row>
    <row r="214" spans="1:7" s="161" customFormat="1" hidden="1">
      <c r="A214" s="158"/>
      <c r="B214" s="162"/>
      <c r="C214" s="182"/>
      <c r="D214" s="184"/>
      <c r="E214" s="160"/>
      <c r="F214" s="170"/>
      <c r="G214" s="170"/>
    </row>
    <row r="215" spans="1:7" s="161" customFormat="1" hidden="1">
      <c r="A215" s="164"/>
      <c r="B215" s="163"/>
      <c r="C215" s="164"/>
      <c r="D215" s="165"/>
      <c r="E215" s="166"/>
      <c r="F215" s="166"/>
      <c r="G215" s="166"/>
    </row>
    <row r="216" spans="1:7" s="161" customFormat="1" hidden="1">
      <c r="A216" s="214"/>
      <c r="B216" s="167" t="s">
        <v>301</v>
      </c>
      <c r="C216" s="167"/>
      <c r="D216" s="185"/>
      <c r="E216" s="185">
        <f>SUM(E217:E218)</f>
        <v>0</v>
      </c>
      <c r="F216" s="185">
        <f>SUM(F217:F218)</f>
        <v>0</v>
      </c>
      <c r="G216" s="185">
        <f>SUM(G217:G218)</f>
        <v>0</v>
      </c>
    </row>
    <row r="217" spans="1:7" s="161" customFormat="1" hidden="1">
      <c r="A217" s="215"/>
      <c r="B217" s="168"/>
      <c r="C217" s="168"/>
      <c r="D217" s="159"/>
      <c r="E217" s="160"/>
      <c r="F217" s="160"/>
      <c r="G217" s="160"/>
    </row>
    <row r="218" spans="1:7" s="161" customFormat="1" hidden="1">
      <c r="A218" s="216"/>
      <c r="B218" s="169"/>
      <c r="C218" s="169"/>
      <c r="D218" s="170"/>
      <c r="E218" s="170"/>
      <c r="F218" s="170"/>
      <c r="G218" s="170"/>
    </row>
    <row r="219" spans="1:7" s="173" customFormat="1" hidden="1">
      <c r="A219" s="217"/>
      <c r="B219" s="171" t="s">
        <v>294</v>
      </c>
      <c r="C219" s="171"/>
      <c r="D219" s="172"/>
      <c r="E219" s="154">
        <f>E204+E205-E216</f>
        <v>5383347</v>
      </c>
      <c r="F219" s="154">
        <f>F204+F205-F216</f>
        <v>0</v>
      </c>
      <c r="G219" s="154">
        <f>G204+G205-G216</f>
        <v>5383347</v>
      </c>
    </row>
    <row r="220" spans="1:7" s="174" customFormat="1" ht="17.25" hidden="1" customHeight="1">
      <c r="B220" s="314"/>
      <c r="C220" s="314"/>
      <c r="D220" s="314"/>
      <c r="E220" s="314"/>
      <c r="F220" s="314"/>
      <c r="G220" s="314"/>
    </row>
    <row r="221" spans="1:7" s="175" customFormat="1" hidden="1">
      <c r="D221" s="315" t="s">
        <v>258</v>
      </c>
      <c r="E221" s="315"/>
      <c r="F221" s="315"/>
      <c r="G221" s="315"/>
    </row>
    <row r="222" spans="1:7" s="176" customFormat="1" hidden="1">
      <c r="B222" s="152"/>
      <c r="C222" s="152"/>
      <c r="D222" s="316" t="s">
        <v>16</v>
      </c>
      <c r="E222" s="316"/>
      <c r="F222" s="316"/>
      <c r="G222" s="316"/>
    </row>
    <row r="223" spans="1:7" s="174" customFormat="1" hidden="1">
      <c r="B223" s="148"/>
      <c r="C223" s="148"/>
      <c r="D223" s="317" t="s">
        <v>17</v>
      </c>
      <c r="E223" s="317"/>
      <c r="F223" s="317"/>
      <c r="G223" s="317"/>
    </row>
    <row r="224" spans="1:7" s="174" customFormat="1" hidden="1">
      <c r="D224" s="177"/>
      <c r="E224" s="177"/>
      <c r="F224" s="177"/>
    </row>
    <row r="225" spans="1:7" s="174" customFormat="1" hidden="1">
      <c r="D225" s="177"/>
      <c r="E225" s="177"/>
      <c r="F225" s="177"/>
    </row>
    <row r="226" spans="1:7" s="174" customFormat="1" hidden="1">
      <c r="D226" s="177"/>
      <c r="E226" s="177"/>
      <c r="F226" s="177"/>
    </row>
    <row r="227" spans="1:7" s="174" customFormat="1" hidden="1">
      <c r="D227" s="177"/>
      <c r="E227" s="177"/>
      <c r="F227" s="177"/>
    </row>
    <row r="228" spans="1:7" s="174" customFormat="1" hidden="1">
      <c r="D228" s="177"/>
      <c r="E228" s="177"/>
      <c r="F228" s="177"/>
    </row>
    <row r="229" spans="1:7" ht="15" hidden="1" customHeight="1">
      <c r="B229" s="143" t="s">
        <v>61</v>
      </c>
      <c r="C229" s="143"/>
      <c r="E229" s="145"/>
      <c r="F229" s="318" t="s">
        <v>29</v>
      </c>
      <c r="G229" s="318"/>
    </row>
    <row r="230" spans="1:7" ht="15.75" hidden="1" customHeight="1">
      <c r="B230" s="143" t="s">
        <v>108</v>
      </c>
      <c r="C230" s="143"/>
      <c r="E230" s="147"/>
      <c r="F230" s="319" t="s">
        <v>3</v>
      </c>
      <c r="G230" s="319"/>
    </row>
    <row r="231" spans="1:7" hidden="1">
      <c r="D231" s="147"/>
      <c r="E231" s="147"/>
      <c r="F231" s="319"/>
      <c r="G231" s="319"/>
    </row>
    <row r="232" spans="1:7" hidden="1"/>
    <row r="233" spans="1:7" ht="20.25" hidden="1">
      <c r="B233" s="312" t="s">
        <v>290</v>
      </c>
      <c r="C233" s="312"/>
      <c r="D233" s="312"/>
      <c r="E233" s="312"/>
      <c r="F233" s="312"/>
      <c r="G233" s="312"/>
    </row>
    <row r="234" spans="1:7" ht="20.25" hidden="1">
      <c r="B234" s="313" t="s">
        <v>264</v>
      </c>
      <c r="C234" s="313"/>
      <c r="D234" s="313"/>
      <c r="E234" s="313"/>
      <c r="F234" s="313"/>
      <c r="G234" s="313"/>
    </row>
    <row r="235" spans="1:7" s="151" customFormat="1" ht="81" hidden="1" customHeight="1">
      <c r="A235" s="149" t="s">
        <v>83</v>
      </c>
      <c r="B235" s="149" t="s">
        <v>31</v>
      </c>
      <c r="C235" s="149" t="s">
        <v>289</v>
      </c>
      <c r="D235" s="149" t="s">
        <v>291</v>
      </c>
      <c r="E235" s="149" t="s">
        <v>292</v>
      </c>
      <c r="F235" s="150" t="s">
        <v>190</v>
      </c>
      <c r="G235" s="150" t="s">
        <v>191</v>
      </c>
    </row>
    <row r="236" spans="1:7" s="152" customFormat="1" hidden="1">
      <c r="A236" s="149" t="s">
        <v>9</v>
      </c>
      <c r="B236" s="149" t="s">
        <v>10</v>
      </c>
      <c r="C236" s="149">
        <v>1</v>
      </c>
      <c r="D236" s="149">
        <v>2</v>
      </c>
      <c r="E236" s="150">
        <v>3</v>
      </c>
      <c r="F236" s="150">
        <v>4</v>
      </c>
      <c r="G236" s="149">
        <v>5</v>
      </c>
    </row>
    <row r="237" spans="1:7" s="152" customFormat="1" hidden="1">
      <c r="A237" s="149"/>
      <c r="B237" s="153" t="s">
        <v>293</v>
      </c>
      <c r="C237" s="153"/>
      <c r="D237" s="154"/>
      <c r="E237" s="150">
        <f>E286</f>
        <v>4816681</v>
      </c>
      <c r="F237" s="150">
        <f>F286</f>
        <v>0</v>
      </c>
      <c r="G237" s="150">
        <f>G286</f>
        <v>4816681</v>
      </c>
    </row>
    <row r="238" spans="1:7" s="152" customFormat="1" hidden="1">
      <c r="A238" s="213"/>
      <c r="B238" s="155" t="s">
        <v>302</v>
      </c>
      <c r="C238" s="155"/>
      <c r="D238" s="156"/>
      <c r="E238" s="156">
        <f>SUM(E239:E248)</f>
        <v>283333</v>
      </c>
      <c r="F238" s="156">
        <f>SUM(F239:F248)</f>
        <v>0</v>
      </c>
      <c r="G238" s="156">
        <f>SUM(G239:G248)</f>
        <v>283333</v>
      </c>
    </row>
    <row r="239" spans="1:7" s="161" customFormat="1" hidden="1">
      <c r="A239" s="158">
        <v>1</v>
      </c>
      <c r="B239" s="162" t="s">
        <v>142</v>
      </c>
      <c r="C239" s="158">
        <v>31</v>
      </c>
      <c r="D239" s="159">
        <v>8783343</v>
      </c>
      <c r="E239" s="160">
        <f>ROUND(D239/C239,0)-1</f>
        <v>283333</v>
      </c>
      <c r="F239" s="160"/>
      <c r="G239" s="160">
        <f>E239</f>
        <v>283333</v>
      </c>
    </row>
    <row r="240" spans="1:7" s="161" customFormat="1" hidden="1">
      <c r="A240" s="158"/>
      <c r="B240" s="162"/>
      <c r="C240" s="158"/>
      <c r="D240" s="159"/>
      <c r="E240" s="160"/>
      <c r="F240" s="160"/>
      <c r="G240" s="160">
        <f>E240</f>
        <v>0</v>
      </c>
    </row>
    <row r="241" spans="1:7" s="161" customFormat="1" hidden="1">
      <c r="A241" s="158"/>
      <c r="B241" s="162"/>
      <c r="C241" s="158"/>
      <c r="D241" s="159"/>
      <c r="E241" s="160"/>
      <c r="F241" s="160"/>
      <c r="G241" s="160"/>
    </row>
    <row r="242" spans="1:7" s="161" customFormat="1" hidden="1">
      <c r="A242" s="158"/>
      <c r="B242" s="162"/>
      <c r="C242" s="158"/>
      <c r="D242" s="159"/>
      <c r="E242" s="160"/>
      <c r="F242" s="160"/>
      <c r="G242" s="160"/>
    </row>
    <row r="243" spans="1:7" s="161" customFormat="1" hidden="1">
      <c r="A243" s="158"/>
      <c r="B243" s="162"/>
      <c r="C243" s="158"/>
      <c r="D243" s="159"/>
      <c r="E243" s="160"/>
      <c r="F243" s="160"/>
      <c r="G243" s="160"/>
    </row>
    <row r="244" spans="1:7" s="161" customFormat="1" hidden="1">
      <c r="A244" s="158"/>
      <c r="B244" s="162"/>
      <c r="C244" s="158"/>
      <c r="D244" s="159"/>
      <c r="E244" s="160"/>
      <c r="F244" s="160"/>
      <c r="G244" s="160"/>
    </row>
    <row r="245" spans="1:7" s="161" customFormat="1" hidden="1">
      <c r="A245" s="158"/>
      <c r="B245" s="162"/>
      <c r="C245" s="158"/>
      <c r="D245" s="159"/>
      <c r="E245" s="160"/>
      <c r="F245" s="160"/>
      <c r="G245" s="160"/>
    </row>
    <row r="246" spans="1:7" s="161" customFormat="1" hidden="1">
      <c r="A246" s="158"/>
      <c r="B246" s="162"/>
      <c r="C246" s="158"/>
      <c r="D246" s="159"/>
      <c r="E246" s="160"/>
      <c r="F246" s="160"/>
      <c r="G246" s="160"/>
    </row>
    <row r="247" spans="1:7" s="161" customFormat="1" hidden="1">
      <c r="A247" s="158"/>
      <c r="B247" s="162"/>
      <c r="C247" s="182"/>
      <c r="D247" s="184"/>
      <c r="E247" s="160"/>
      <c r="F247" s="170"/>
      <c r="G247" s="170"/>
    </row>
    <row r="248" spans="1:7" s="161" customFormat="1" hidden="1">
      <c r="A248" s="164"/>
      <c r="B248" s="163"/>
      <c r="C248" s="164"/>
      <c r="D248" s="165"/>
      <c r="E248" s="166"/>
      <c r="F248" s="166"/>
      <c r="G248" s="166"/>
    </row>
    <row r="249" spans="1:7" s="161" customFormat="1" hidden="1">
      <c r="A249" s="214"/>
      <c r="B249" s="167" t="s">
        <v>301</v>
      </c>
      <c r="C249" s="167"/>
      <c r="D249" s="185"/>
      <c r="E249" s="185">
        <f>SUM(E250:E251)</f>
        <v>0</v>
      </c>
      <c r="F249" s="185">
        <f>SUM(F250:F251)</f>
        <v>0</v>
      </c>
      <c r="G249" s="185">
        <f>SUM(G250:G251)</f>
        <v>0</v>
      </c>
    </row>
    <row r="250" spans="1:7" s="161" customFormat="1" hidden="1">
      <c r="A250" s="215"/>
      <c r="B250" s="168"/>
      <c r="C250" s="158"/>
      <c r="D250" s="159"/>
      <c r="E250" s="160"/>
      <c r="F250" s="160"/>
      <c r="G250" s="160"/>
    </row>
    <row r="251" spans="1:7" s="161" customFormat="1" hidden="1">
      <c r="A251" s="216"/>
      <c r="B251" s="169"/>
      <c r="C251" s="169"/>
      <c r="D251" s="170"/>
      <c r="E251" s="170"/>
      <c r="F251" s="170"/>
      <c r="G251" s="170"/>
    </row>
    <row r="252" spans="1:7" s="173" customFormat="1" hidden="1">
      <c r="A252" s="217"/>
      <c r="B252" s="171" t="s">
        <v>294</v>
      </c>
      <c r="C252" s="171"/>
      <c r="D252" s="172"/>
      <c r="E252" s="154">
        <f>E237+E238-E249</f>
        <v>5100014</v>
      </c>
      <c r="F252" s="154">
        <f>F237+F238-F249</f>
        <v>0</v>
      </c>
      <c r="G252" s="154">
        <f>G237+G238-G249</f>
        <v>5100014</v>
      </c>
    </row>
    <row r="253" spans="1:7" s="174" customFormat="1" ht="17.25" hidden="1" customHeight="1">
      <c r="B253" s="314"/>
      <c r="C253" s="314"/>
      <c r="D253" s="314"/>
      <c r="E253" s="314"/>
      <c r="F253" s="314"/>
      <c r="G253" s="314"/>
    </row>
    <row r="254" spans="1:7" s="175" customFormat="1" hidden="1">
      <c r="D254" s="315" t="s">
        <v>258</v>
      </c>
      <c r="E254" s="315"/>
      <c r="F254" s="315"/>
      <c r="G254" s="315"/>
    </row>
    <row r="255" spans="1:7" s="176" customFormat="1" hidden="1">
      <c r="B255" s="152"/>
      <c r="C255" s="152"/>
      <c r="D255" s="316" t="s">
        <v>16</v>
      </c>
      <c r="E255" s="316"/>
      <c r="F255" s="316"/>
      <c r="G255" s="316"/>
    </row>
    <row r="256" spans="1:7" s="174" customFormat="1" hidden="1">
      <c r="B256" s="148"/>
      <c r="C256" s="148"/>
      <c r="D256" s="317" t="s">
        <v>17</v>
      </c>
      <c r="E256" s="317"/>
      <c r="F256" s="317"/>
      <c r="G256" s="317"/>
    </row>
    <row r="257" spans="1:7" s="174" customFormat="1" hidden="1">
      <c r="D257" s="177"/>
      <c r="E257" s="177"/>
      <c r="F257" s="177"/>
    </row>
    <row r="258" spans="1:7" s="174" customFormat="1" hidden="1">
      <c r="D258" s="177"/>
      <c r="E258" s="177"/>
      <c r="F258" s="177"/>
    </row>
    <row r="259" spans="1:7" s="174" customFormat="1" hidden="1">
      <c r="D259" s="177"/>
      <c r="E259" s="177"/>
      <c r="F259" s="177"/>
    </row>
    <row r="260" spans="1:7" s="174" customFormat="1" hidden="1">
      <c r="D260" s="177"/>
      <c r="E260" s="177"/>
      <c r="F260" s="177"/>
    </row>
    <row r="261" spans="1:7" s="174" customFormat="1" hidden="1">
      <c r="D261" s="177"/>
      <c r="E261" s="177"/>
      <c r="F261" s="177"/>
    </row>
    <row r="262" spans="1:7" ht="15" hidden="1" customHeight="1">
      <c r="B262" s="143" t="s">
        <v>61</v>
      </c>
      <c r="C262" s="143"/>
      <c r="E262" s="145"/>
      <c r="F262" s="318" t="s">
        <v>29</v>
      </c>
      <c r="G262" s="318"/>
    </row>
    <row r="263" spans="1:7" ht="15.75" hidden="1" customHeight="1">
      <c r="B263" s="143" t="s">
        <v>108</v>
      </c>
      <c r="C263" s="143"/>
      <c r="E263" s="147"/>
      <c r="F263" s="319" t="s">
        <v>3</v>
      </c>
      <c r="G263" s="319"/>
    </row>
    <row r="264" spans="1:7" hidden="1">
      <c r="D264" s="147"/>
      <c r="E264" s="147"/>
      <c r="F264" s="319"/>
      <c r="G264" s="319"/>
    </row>
    <row r="265" spans="1:7" hidden="1"/>
    <row r="266" spans="1:7" ht="20.25" hidden="1">
      <c r="B266" s="312" t="s">
        <v>290</v>
      </c>
      <c r="C266" s="312"/>
      <c r="D266" s="312"/>
      <c r="E266" s="312"/>
      <c r="F266" s="312"/>
      <c r="G266" s="312"/>
    </row>
    <row r="267" spans="1:7" ht="20.25" hidden="1">
      <c r="B267" s="313" t="s">
        <v>263</v>
      </c>
      <c r="C267" s="313"/>
      <c r="D267" s="313"/>
      <c r="E267" s="313"/>
      <c r="F267" s="313"/>
      <c r="G267" s="313"/>
    </row>
    <row r="268" spans="1:7" s="151" customFormat="1" ht="81" hidden="1" customHeight="1">
      <c r="A268" s="149" t="s">
        <v>83</v>
      </c>
      <c r="B268" s="149" t="s">
        <v>31</v>
      </c>
      <c r="C268" s="149" t="s">
        <v>289</v>
      </c>
      <c r="D268" s="149" t="s">
        <v>291</v>
      </c>
      <c r="E268" s="149" t="s">
        <v>292</v>
      </c>
      <c r="F268" s="150" t="s">
        <v>190</v>
      </c>
      <c r="G268" s="150" t="s">
        <v>191</v>
      </c>
    </row>
    <row r="269" spans="1:7" s="152" customFormat="1" hidden="1">
      <c r="A269" s="149" t="s">
        <v>9</v>
      </c>
      <c r="B269" s="149" t="s">
        <v>10</v>
      </c>
      <c r="C269" s="149">
        <v>1</v>
      </c>
      <c r="D269" s="149">
        <v>2</v>
      </c>
      <c r="E269" s="150">
        <v>3</v>
      </c>
      <c r="F269" s="150">
        <v>4</v>
      </c>
      <c r="G269" s="149">
        <v>5</v>
      </c>
    </row>
    <row r="270" spans="1:7" s="152" customFormat="1" hidden="1">
      <c r="A270" s="149"/>
      <c r="B270" s="153" t="s">
        <v>293</v>
      </c>
      <c r="C270" s="153"/>
      <c r="D270" s="154"/>
      <c r="E270" s="150">
        <f>E319</f>
        <v>4533348</v>
      </c>
      <c r="F270" s="150">
        <f>F319</f>
        <v>0</v>
      </c>
      <c r="G270" s="150">
        <f>G319</f>
        <v>4533348</v>
      </c>
    </row>
    <row r="271" spans="1:7" s="152" customFormat="1" hidden="1">
      <c r="A271" s="213"/>
      <c r="B271" s="155" t="s">
        <v>302</v>
      </c>
      <c r="C271" s="155"/>
      <c r="D271" s="156"/>
      <c r="E271" s="156">
        <f>SUM(E272:E282)</f>
        <v>283333</v>
      </c>
      <c r="F271" s="156">
        <f>SUM(F272:F282)</f>
        <v>0</v>
      </c>
      <c r="G271" s="156">
        <f>SUM(G272:G282)</f>
        <v>283333</v>
      </c>
    </row>
    <row r="272" spans="1:7" s="161" customFormat="1" hidden="1">
      <c r="A272" s="158">
        <v>1</v>
      </c>
      <c r="B272" s="162" t="s">
        <v>142</v>
      </c>
      <c r="C272" s="158">
        <v>31</v>
      </c>
      <c r="D272" s="159">
        <v>8783343</v>
      </c>
      <c r="E272" s="160">
        <f>ROUND(D272/C272,0)-1</f>
        <v>283333</v>
      </c>
      <c r="F272" s="160"/>
      <c r="G272" s="160">
        <f>E272</f>
        <v>283333</v>
      </c>
    </row>
    <row r="273" spans="1:7" s="161" customFormat="1" hidden="1">
      <c r="A273" s="158"/>
      <c r="B273" s="162"/>
      <c r="C273" s="158"/>
      <c r="D273" s="159"/>
      <c r="E273" s="160"/>
      <c r="F273" s="160"/>
      <c r="G273" s="160">
        <f>E273</f>
        <v>0</v>
      </c>
    </row>
    <row r="274" spans="1:7" s="161" customFormat="1" hidden="1">
      <c r="A274" s="158"/>
      <c r="B274" s="162"/>
      <c r="C274" s="158"/>
      <c r="D274" s="159"/>
      <c r="E274" s="160"/>
      <c r="F274" s="160"/>
      <c r="G274" s="160"/>
    </row>
    <row r="275" spans="1:7" s="161" customFormat="1" hidden="1">
      <c r="A275" s="158"/>
      <c r="B275" s="162"/>
      <c r="C275" s="158"/>
      <c r="D275" s="159"/>
      <c r="E275" s="160"/>
      <c r="F275" s="160"/>
      <c r="G275" s="160"/>
    </row>
    <row r="276" spans="1:7" s="161" customFormat="1" hidden="1">
      <c r="A276" s="158"/>
      <c r="B276" s="162"/>
      <c r="C276" s="158"/>
      <c r="D276" s="159"/>
      <c r="E276" s="160"/>
      <c r="F276" s="160"/>
      <c r="G276" s="160"/>
    </row>
    <row r="277" spans="1:7" s="161" customFormat="1" hidden="1">
      <c r="A277" s="158"/>
      <c r="B277" s="162"/>
      <c r="C277" s="158"/>
      <c r="D277" s="159"/>
      <c r="E277" s="160"/>
      <c r="F277" s="160"/>
      <c r="G277" s="160"/>
    </row>
    <row r="278" spans="1:7" s="161" customFormat="1" hidden="1">
      <c r="A278" s="158"/>
      <c r="B278" s="162"/>
      <c r="C278" s="158"/>
      <c r="D278" s="159"/>
      <c r="E278" s="160"/>
      <c r="F278" s="160"/>
      <c r="G278" s="160"/>
    </row>
    <row r="279" spans="1:7" s="161" customFormat="1" hidden="1">
      <c r="A279" s="158"/>
      <c r="B279" s="162"/>
      <c r="C279" s="158"/>
      <c r="D279" s="159"/>
      <c r="E279" s="160"/>
      <c r="F279" s="160"/>
      <c r="G279" s="160"/>
    </row>
    <row r="280" spans="1:7" s="161" customFormat="1" hidden="1">
      <c r="A280" s="158"/>
      <c r="B280" s="162"/>
      <c r="C280" s="182"/>
      <c r="D280" s="184"/>
      <c r="E280" s="160"/>
      <c r="F280" s="170"/>
      <c r="G280" s="170"/>
    </row>
    <row r="281" spans="1:7" s="161" customFormat="1" hidden="1">
      <c r="A281" s="158"/>
      <c r="B281" s="210"/>
      <c r="C281" s="158"/>
      <c r="D281" s="211"/>
      <c r="E281" s="160"/>
      <c r="F281" s="160"/>
      <c r="G281" s="160"/>
    </row>
    <row r="282" spans="1:7" s="161" customFormat="1" hidden="1">
      <c r="A282" s="164"/>
      <c r="B282" s="163"/>
      <c r="C282" s="164"/>
      <c r="D282" s="165"/>
      <c r="E282" s="166"/>
      <c r="F282" s="166"/>
      <c r="G282" s="166"/>
    </row>
    <row r="283" spans="1:7" s="161" customFormat="1" hidden="1">
      <c r="A283" s="214"/>
      <c r="B283" s="167" t="s">
        <v>301</v>
      </c>
      <c r="C283" s="167"/>
      <c r="D283" s="185"/>
      <c r="E283" s="185">
        <f>SUM(E284:E285)</f>
        <v>0</v>
      </c>
      <c r="F283" s="185">
        <f>SUM(F284:F285)</f>
        <v>0</v>
      </c>
      <c r="G283" s="185">
        <f>SUM(G284:G285)</f>
        <v>0</v>
      </c>
    </row>
    <row r="284" spans="1:7" s="161" customFormat="1" hidden="1">
      <c r="A284" s="215"/>
      <c r="B284" s="168"/>
      <c r="C284" s="168"/>
      <c r="D284" s="159"/>
      <c r="E284" s="160"/>
      <c r="F284" s="160"/>
      <c r="G284" s="160"/>
    </row>
    <row r="285" spans="1:7" s="161" customFormat="1" hidden="1">
      <c r="A285" s="216"/>
      <c r="B285" s="169"/>
      <c r="C285" s="169"/>
      <c r="D285" s="170"/>
      <c r="E285" s="170"/>
      <c r="F285" s="170"/>
      <c r="G285" s="170"/>
    </row>
    <row r="286" spans="1:7" s="173" customFormat="1" hidden="1">
      <c r="A286" s="217"/>
      <c r="B286" s="171" t="s">
        <v>294</v>
      </c>
      <c r="C286" s="171"/>
      <c r="D286" s="172"/>
      <c r="E286" s="154">
        <f>E270+E271-E283</f>
        <v>4816681</v>
      </c>
      <c r="F286" s="154">
        <f>F270+F271-F283</f>
        <v>0</v>
      </c>
      <c r="G286" s="154">
        <f>G270+G271-G283</f>
        <v>4816681</v>
      </c>
    </row>
    <row r="287" spans="1:7" s="174" customFormat="1" ht="17.25" hidden="1" customHeight="1">
      <c r="B287" s="314"/>
      <c r="C287" s="314"/>
      <c r="D287" s="314"/>
      <c r="E287" s="314"/>
      <c r="F287" s="314"/>
      <c r="G287" s="314"/>
    </row>
    <row r="288" spans="1:7" s="175" customFormat="1" hidden="1">
      <c r="D288" s="315" t="s">
        <v>258</v>
      </c>
      <c r="E288" s="315"/>
      <c r="F288" s="315"/>
      <c r="G288" s="315"/>
    </row>
    <row r="289" spans="1:7" s="176" customFormat="1" hidden="1">
      <c r="B289" s="152"/>
      <c r="C289" s="152"/>
      <c r="D289" s="316" t="s">
        <v>16</v>
      </c>
      <c r="E289" s="316"/>
      <c r="F289" s="316"/>
      <c r="G289" s="316"/>
    </row>
    <row r="290" spans="1:7" s="174" customFormat="1" hidden="1">
      <c r="B290" s="148"/>
      <c r="C290" s="148"/>
      <c r="D290" s="317" t="s">
        <v>17</v>
      </c>
      <c r="E290" s="317"/>
      <c r="F290" s="317"/>
      <c r="G290" s="317"/>
    </row>
    <row r="291" spans="1:7" s="174" customFormat="1" hidden="1">
      <c r="D291" s="177"/>
      <c r="E291" s="177"/>
      <c r="F291" s="177"/>
    </row>
    <row r="292" spans="1:7" s="174" customFormat="1" hidden="1">
      <c r="D292" s="177"/>
      <c r="E292" s="177"/>
      <c r="F292" s="177"/>
    </row>
    <row r="293" spans="1:7" s="174" customFormat="1" hidden="1">
      <c r="D293" s="177"/>
      <c r="E293" s="177"/>
      <c r="F293" s="177"/>
    </row>
    <row r="294" spans="1:7" s="174" customFormat="1" hidden="1">
      <c r="D294" s="177"/>
      <c r="E294" s="177"/>
      <c r="F294" s="177"/>
    </row>
    <row r="295" spans="1:7" ht="15" hidden="1" customHeight="1">
      <c r="B295" s="143" t="s">
        <v>61</v>
      </c>
      <c r="C295" s="143"/>
      <c r="E295" s="145"/>
      <c r="F295" s="318" t="s">
        <v>29</v>
      </c>
      <c r="G295" s="318"/>
    </row>
    <row r="296" spans="1:7" ht="15.75" hidden="1" customHeight="1">
      <c r="B296" s="143" t="s">
        <v>108</v>
      </c>
      <c r="C296" s="143"/>
      <c r="E296" s="147"/>
      <c r="F296" s="319" t="s">
        <v>3</v>
      </c>
      <c r="G296" s="319"/>
    </row>
    <row r="297" spans="1:7" hidden="1">
      <c r="D297" s="147"/>
      <c r="E297" s="147"/>
      <c r="F297" s="319"/>
      <c r="G297" s="319"/>
    </row>
    <row r="298" spans="1:7" hidden="1"/>
    <row r="299" spans="1:7" ht="20.25" hidden="1">
      <c r="B299" s="312" t="s">
        <v>290</v>
      </c>
      <c r="C299" s="312"/>
      <c r="D299" s="312"/>
      <c r="E299" s="312"/>
      <c r="F299" s="312"/>
      <c r="G299" s="312"/>
    </row>
    <row r="300" spans="1:7" ht="20.25" hidden="1">
      <c r="B300" s="313" t="s">
        <v>262</v>
      </c>
      <c r="C300" s="313"/>
      <c r="D300" s="313"/>
      <c r="E300" s="313"/>
      <c r="F300" s="313"/>
      <c r="G300" s="313"/>
    </row>
    <row r="301" spans="1:7" s="151" customFormat="1" ht="81" hidden="1" customHeight="1">
      <c r="A301" s="149" t="s">
        <v>83</v>
      </c>
      <c r="B301" s="149" t="s">
        <v>31</v>
      </c>
      <c r="C301" s="149" t="s">
        <v>289</v>
      </c>
      <c r="D301" s="149" t="s">
        <v>291</v>
      </c>
      <c r="E301" s="149" t="s">
        <v>292</v>
      </c>
      <c r="F301" s="150" t="s">
        <v>190</v>
      </c>
      <c r="G301" s="150" t="s">
        <v>191</v>
      </c>
    </row>
    <row r="302" spans="1:7" s="152" customFormat="1" hidden="1">
      <c r="A302" s="149" t="s">
        <v>9</v>
      </c>
      <c r="B302" s="149" t="s">
        <v>10</v>
      </c>
      <c r="C302" s="149">
        <v>1</v>
      </c>
      <c r="D302" s="149">
        <v>2</v>
      </c>
      <c r="E302" s="150">
        <v>3</v>
      </c>
      <c r="F302" s="150">
        <v>4</v>
      </c>
      <c r="G302" s="149">
        <v>5</v>
      </c>
    </row>
    <row r="303" spans="1:7" s="152" customFormat="1" hidden="1">
      <c r="A303" s="149"/>
      <c r="B303" s="153" t="s">
        <v>293</v>
      </c>
      <c r="C303" s="153"/>
      <c r="D303" s="154"/>
      <c r="E303" s="150">
        <f>E352</f>
        <v>4250015</v>
      </c>
      <c r="F303" s="150">
        <f>F352</f>
        <v>0</v>
      </c>
      <c r="G303" s="150">
        <f>G352</f>
        <v>4250015</v>
      </c>
    </row>
    <row r="304" spans="1:7" s="152" customFormat="1" hidden="1">
      <c r="A304" s="213"/>
      <c r="B304" s="155" t="s">
        <v>302</v>
      </c>
      <c r="C304" s="155"/>
      <c r="D304" s="156"/>
      <c r="E304" s="156">
        <f>SUM(E305:E315)</f>
        <v>283333</v>
      </c>
      <c r="F304" s="156">
        <f>SUM(F305:F315)</f>
        <v>0</v>
      </c>
      <c r="G304" s="156">
        <f>SUM(G305:G315)</f>
        <v>283333</v>
      </c>
    </row>
    <row r="305" spans="1:7" s="161" customFormat="1" hidden="1">
      <c r="A305" s="158">
        <v>1</v>
      </c>
      <c r="B305" s="162" t="s">
        <v>142</v>
      </c>
      <c r="C305" s="158">
        <v>31</v>
      </c>
      <c r="D305" s="159">
        <v>8783343</v>
      </c>
      <c r="E305" s="160">
        <f>ROUND(D305/C305,0)-1</f>
        <v>283333</v>
      </c>
      <c r="F305" s="160"/>
      <c r="G305" s="160">
        <f>E305</f>
        <v>283333</v>
      </c>
    </row>
    <row r="306" spans="1:7" s="161" customFormat="1" hidden="1">
      <c r="A306" s="158"/>
      <c r="B306" s="162"/>
      <c r="C306" s="158"/>
      <c r="D306" s="159"/>
      <c r="E306" s="160"/>
      <c r="F306" s="160"/>
      <c r="G306" s="160">
        <f>E306</f>
        <v>0</v>
      </c>
    </row>
    <row r="307" spans="1:7" s="161" customFormat="1" hidden="1">
      <c r="A307" s="158"/>
      <c r="B307" s="162"/>
      <c r="C307" s="158"/>
      <c r="D307" s="159"/>
      <c r="E307" s="160"/>
      <c r="F307" s="160"/>
      <c r="G307" s="160"/>
    </row>
    <row r="308" spans="1:7" s="161" customFormat="1" hidden="1">
      <c r="A308" s="158"/>
      <c r="B308" s="162"/>
      <c r="C308" s="158"/>
      <c r="D308" s="159"/>
      <c r="E308" s="160"/>
      <c r="F308" s="160"/>
      <c r="G308" s="160"/>
    </row>
    <row r="309" spans="1:7" s="161" customFormat="1" hidden="1">
      <c r="A309" s="158"/>
      <c r="B309" s="162"/>
      <c r="C309" s="158"/>
      <c r="D309" s="159"/>
      <c r="E309" s="160"/>
      <c r="F309" s="160"/>
      <c r="G309" s="160"/>
    </row>
    <row r="310" spans="1:7" s="161" customFormat="1" hidden="1">
      <c r="A310" s="158"/>
      <c r="B310" s="162"/>
      <c r="C310" s="158"/>
      <c r="D310" s="159"/>
      <c r="E310" s="160"/>
      <c r="F310" s="160"/>
      <c r="G310" s="160"/>
    </row>
    <row r="311" spans="1:7" s="161" customFormat="1" hidden="1">
      <c r="A311" s="158"/>
      <c r="B311" s="162"/>
      <c r="C311" s="158"/>
      <c r="D311" s="159"/>
      <c r="E311" s="160"/>
      <c r="F311" s="160"/>
      <c r="G311" s="160"/>
    </row>
    <row r="312" spans="1:7" s="161" customFormat="1" hidden="1">
      <c r="A312" s="158"/>
      <c r="B312" s="162"/>
      <c r="C312" s="158"/>
      <c r="D312" s="159"/>
      <c r="E312" s="160"/>
      <c r="F312" s="160"/>
      <c r="G312" s="160"/>
    </row>
    <row r="313" spans="1:7" s="161" customFormat="1" hidden="1">
      <c r="A313" s="158"/>
      <c r="B313" s="162"/>
      <c r="C313" s="182"/>
      <c r="D313" s="184"/>
      <c r="E313" s="160"/>
      <c r="F313" s="170"/>
      <c r="G313" s="170"/>
    </row>
    <row r="314" spans="1:7" s="161" customFormat="1" hidden="1">
      <c r="A314" s="158"/>
      <c r="B314" s="210"/>
      <c r="C314" s="158"/>
      <c r="D314" s="211"/>
      <c r="E314" s="160"/>
      <c r="F314" s="160"/>
      <c r="G314" s="160"/>
    </row>
    <row r="315" spans="1:7" s="161" customFormat="1" hidden="1">
      <c r="A315" s="164"/>
      <c r="B315" s="163"/>
      <c r="C315" s="207"/>
      <c r="D315" s="208"/>
      <c r="E315" s="209"/>
      <c r="F315" s="209"/>
      <c r="G315" s="209"/>
    </row>
    <row r="316" spans="1:7" s="161" customFormat="1" hidden="1">
      <c r="A316" s="214"/>
      <c r="B316" s="167" t="s">
        <v>301</v>
      </c>
      <c r="C316" s="167"/>
      <c r="D316" s="185"/>
      <c r="E316" s="185">
        <f>SUM(E317:E318)</f>
        <v>0</v>
      </c>
      <c r="F316" s="185">
        <f>SUM(F317:F318)</f>
        <v>0</v>
      </c>
      <c r="G316" s="185">
        <f>SUM(G317:G318)</f>
        <v>0</v>
      </c>
    </row>
    <row r="317" spans="1:7" s="161" customFormat="1" hidden="1">
      <c r="A317" s="215"/>
      <c r="B317" s="168"/>
      <c r="C317" s="168"/>
      <c r="D317" s="159"/>
      <c r="E317" s="160"/>
      <c r="F317" s="160"/>
      <c r="G317" s="160"/>
    </row>
    <row r="318" spans="1:7" s="161" customFormat="1" hidden="1">
      <c r="A318" s="216"/>
      <c r="B318" s="169"/>
      <c r="C318" s="169"/>
      <c r="D318" s="170"/>
      <c r="E318" s="170"/>
      <c r="F318" s="170"/>
      <c r="G318" s="170"/>
    </row>
    <row r="319" spans="1:7" s="173" customFormat="1" hidden="1">
      <c r="A319" s="217"/>
      <c r="B319" s="171" t="s">
        <v>294</v>
      </c>
      <c r="C319" s="171"/>
      <c r="D319" s="172"/>
      <c r="E319" s="154">
        <f>E303+E304-E316</f>
        <v>4533348</v>
      </c>
      <c r="F319" s="154">
        <f>F303+F304-F316</f>
        <v>0</v>
      </c>
      <c r="G319" s="154">
        <f>G303+G304-G316</f>
        <v>4533348</v>
      </c>
    </row>
    <row r="320" spans="1:7" s="174" customFormat="1" ht="17.25" hidden="1" customHeight="1">
      <c r="B320" s="314"/>
      <c r="C320" s="314"/>
      <c r="D320" s="314"/>
      <c r="E320" s="314"/>
      <c r="F320" s="314"/>
      <c r="G320" s="314"/>
    </row>
    <row r="321" spans="1:7" s="175" customFormat="1" hidden="1">
      <c r="D321" s="315" t="s">
        <v>258</v>
      </c>
      <c r="E321" s="315"/>
      <c r="F321" s="315"/>
      <c r="G321" s="315"/>
    </row>
    <row r="322" spans="1:7" s="176" customFormat="1" hidden="1">
      <c r="B322" s="152"/>
      <c r="C322" s="152"/>
      <c r="D322" s="316" t="s">
        <v>16</v>
      </c>
      <c r="E322" s="316"/>
      <c r="F322" s="316"/>
      <c r="G322" s="316"/>
    </row>
    <row r="323" spans="1:7" s="174" customFormat="1" hidden="1">
      <c r="B323" s="148"/>
      <c r="C323" s="148"/>
      <c r="D323" s="317" t="s">
        <v>17</v>
      </c>
      <c r="E323" s="317"/>
      <c r="F323" s="317"/>
      <c r="G323" s="317"/>
    </row>
    <row r="324" spans="1:7" s="174" customFormat="1" hidden="1">
      <c r="D324" s="177"/>
      <c r="E324" s="177"/>
      <c r="F324" s="177"/>
    </row>
    <row r="325" spans="1:7" s="174" customFormat="1" hidden="1">
      <c r="D325" s="177"/>
      <c r="E325" s="177"/>
      <c r="F325" s="177"/>
    </row>
    <row r="326" spans="1:7" s="174" customFormat="1" hidden="1">
      <c r="D326" s="177"/>
      <c r="E326" s="177"/>
      <c r="F326" s="177"/>
    </row>
    <row r="327" spans="1:7" s="174" customFormat="1" hidden="1">
      <c r="D327" s="177"/>
      <c r="E327" s="177"/>
      <c r="F327" s="177"/>
    </row>
    <row r="328" spans="1:7" ht="15" hidden="1" customHeight="1">
      <c r="B328" s="143" t="s">
        <v>61</v>
      </c>
      <c r="C328" s="143"/>
      <c r="E328" s="145"/>
      <c r="F328" s="318" t="s">
        <v>29</v>
      </c>
      <c r="G328" s="318"/>
    </row>
    <row r="329" spans="1:7" ht="15.75" hidden="1" customHeight="1">
      <c r="B329" s="143" t="s">
        <v>108</v>
      </c>
      <c r="C329" s="143"/>
      <c r="E329" s="147"/>
      <c r="F329" s="319" t="s">
        <v>3</v>
      </c>
      <c r="G329" s="319"/>
    </row>
    <row r="330" spans="1:7" hidden="1">
      <c r="D330" s="147"/>
      <c r="E330" s="147"/>
      <c r="F330" s="319"/>
      <c r="G330" s="319"/>
    </row>
    <row r="331" spans="1:7" hidden="1"/>
    <row r="332" spans="1:7" ht="20.25" hidden="1">
      <c r="B332" s="312" t="s">
        <v>290</v>
      </c>
      <c r="C332" s="312"/>
      <c r="D332" s="312"/>
      <c r="E332" s="312"/>
      <c r="F332" s="312"/>
      <c r="G332" s="312"/>
    </row>
    <row r="333" spans="1:7" ht="20.25" hidden="1">
      <c r="B333" s="313" t="s">
        <v>261</v>
      </c>
      <c r="C333" s="313"/>
      <c r="D333" s="313"/>
      <c r="E333" s="313"/>
      <c r="F333" s="313"/>
      <c r="G333" s="313"/>
    </row>
    <row r="334" spans="1:7" s="151" customFormat="1" ht="81" hidden="1" customHeight="1">
      <c r="A334" s="149" t="s">
        <v>83</v>
      </c>
      <c r="B334" s="149" t="s">
        <v>31</v>
      </c>
      <c r="C334" s="149" t="s">
        <v>289</v>
      </c>
      <c r="D334" s="149" t="s">
        <v>291</v>
      </c>
      <c r="E334" s="149" t="s">
        <v>292</v>
      </c>
      <c r="F334" s="150" t="s">
        <v>190</v>
      </c>
      <c r="G334" s="150" t="s">
        <v>191</v>
      </c>
    </row>
    <row r="335" spans="1:7" s="152" customFormat="1" hidden="1">
      <c r="A335" s="149" t="s">
        <v>9</v>
      </c>
      <c r="B335" s="149" t="s">
        <v>10</v>
      </c>
      <c r="C335" s="149">
        <v>1</v>
      </c>
      <c r="D335" s="149">
        <v>2</v>
      </c>
      <c r="E335" s="150">
        <v>3</v>
      </c>
      <c r="F335" s="150">
        <v>4</v>
      </c>
      <c r="G335" s="149">
        <v>5</v>
      </c>
    </row>
    <row r="336" spans="1:7" s="152" customFormat="1" hidden="1">
      <c r="A336" s="149"/>
      <c r="B336" s="153" t="s">
        <v>293</v>
      </c>
      <c r="C336" s="153"/>
      <c r="D336" s="154"/>
      <c r="E336" s="150">
        <f>E385</f>
        <v>3966682</v>
      </c>
      <c r="F336" s="150">
        <f>F385</f>
        <v>0</v>
      </c>
      <c r="G336" s="150">
        <f>G385</f>
        <v>3966682</v>
      </c>
    </row>
    <row r="337" spans="1:7" s="152" customFormat="1" hidden="1">
      <c r="A337" s="213"/>
      <c r="B337" s="155" t="s">
        <v>302</v>
      </c>
      <c r="C337" s="155"/>
      <c r="D337" s="156"/>
      <c r="E337" s="156">
        <f>SUM(E338:E348)</f>
        <v>283333</v>
      </c>
      <c r="F337" s="156">
        <f>SUM(F338:F348)</f>
        <v>0</v>
      </c>
      <c r="G337" s="156">
        <f>SUM(G338:G348)</f>
        <v>283333</v>
      </c>
    </row>
    <row r="338" spans="1:7" s="161" customFormat="1" hidden="1">
      <c r="A338" s="158">
        <v>1</v>
      </c>
      <c r="B338" s="162" t="s">
        <v>142</v>
      </c>
      <c r="C338" s="158">
        <v>31</v>
      </c>
      <c r="D338" s="159">
        <v>8783343</v>
      </c>
      <c r="E338" s="160">
        <f>ROUND(D338/C338,0)-1</f>
        <v>283333</v>
      </c>
      <c r="F338" s="160"/>
      <c r="G338" s="160">
        <f>E338</f>
        <v>283333</v>
      </c>
    </row>
    <row r="339" spans="1:7" s="161" customFormat="1" hidden="1">
      <c r="A339" s="158"/>
      <c r="B339" s="162"/>
      <c r="C339" s="158"/>
      <c r="D339" s="159"/>
      <c r="E339" s="160"/>
      <c r="F339" s="160"/>
      <c r="G339" s="160">
        <f>E339</f>
        <v>0</v>
      </c>
    </row>
    <row r="340" spans="1:7" s="161" customFormat="1" hidden="1">
      <c r="A340" s="158"/>
      <c r="B340" s="162"/>
      <c r="C340" s="158"/>
      <c r="D340" s="159"/>
      <c r="E340" s="160"/>
      <c r="F340" s="160"/>
      <c r="G340" s="160"/>
    </row>
    <row r="341" spans="1:7" s="161" customFormat="1" hidden="1">
      <c r="A341" s="158"/>
      <c r="B341" s="162"/>
      <c r="C341" s="158"/>
      <c r="D341" s="159"/>
      <c r="E341" s="160"/>
      <c r="F341" s="160"/>
      <c r="G341" s="160"/>
    </row>
    <row r="342" spans="1:7" s="161" customFormat="1" hidden="1">
      <c r="A342" s="158"/>
      <c r="B342" s="162"/>
      <c r="C342" s="158"/>
      <c r="D342" s="159"/>
      <c r="E342" s="160"/>
      <c r="F342" s="160"/>
      <c r="G342" s="160"/>
    </row>
    <row r="343" spans="1:7" s="161" customFormat="1" hidden="1">
      <c r="A343" s="158"/>
      <c r="B343" s="162"/>
      <c r="C343" s="158"/>
      <c r="D343" s="159"/>
      <c r="E343" s="160"/>
      <c r="F343" s="160"/>
      <c r="G343" s="160"/>
    </row>
    <row r="344" spans="1:7" s="161" customFormat="1" hidden="1">
      <c r="A344" s="158"/>
      <c r="B344" s="162"/>
      <c r="C344" s="158"/>
      <c r="D344" s="159"/>
      <c r="E344" s="160"/>
      <c r="F344" s="160"/>
      <c r="G344" s="160"/>
    </row>
    <row r="345" spans="1:7" s="161" customFormat="1" hidden="1">
      <c r="A345" s="158"/>
      <c r="B345" s="162"/>
      <c r="C345" s="158"/>
      <c r="D345" s="159"/>
      <c r="E345" s="160"/>
      <c r="F345" s="160"/>
      <c r="G345" s="160"/>
    </row>
    <row r="346" spans="1:7" s="161" customFormat="1" hidden="1">
      <c r="A346" s="158"/>
      <c r="B346" s="162"/>
      <c r="C346" s="182"/>
      <c r="D346" s="184"/>
      <c r="E346" s="160"/>
      <c r="F346" s="170"/>
      <c r="G346" s="170"/>
    </row>
    <row r="347" spans="1:7" s="161" customFormat="1" hidden="1">
      <c r="A347" s="158"/>
      <c r="B347" s="210"/>
      <c r="C347" s="158"/>
      <c r="D347" s="211"/>
      <c r="E347" s="160"/>
      <c r="F347" s="160"/>
      <c r="G347" s="160"/>
    </row>
    <row r="348" spans="1:7" s="161" customFormat="1" hidden="1">
      <c r="A348" s="164"/>
      <c r="B348" s="163"/>
      <c r="C348" s="164"/>
      <c r="D348" s="165"/>
      <c r="E348" s="166"/>
      <c r="F348" s="166"/>
      <c r="G348" s="166"/>
    </row>
    <row r="349" spans="1:7" s="161" customFormat="1" hidden="1">
      <c r="A349" s="214"/>
      <c r="B349" s="167" t="s">
        <v>301</v>
      </c>
      <c r="C349" s="167"/>
      <c r="D349" s="185"/>
      <c r="E349" s="185">
        <f>SUM(E350:E351)</f>
        <v>0</v>
      </c>
      <c r="F349" s="185">
        <f>SUM(F350:F351)</f>
        <v>0</v>
      </c>
      <c r="G349" s="185">
        <f>SUM(G350:G351)</f>
        <v>0</v>
      </c>
    </row>
    <row r="350" spans="1:7" s="161" customFormat="1" hidden="1">
      <c r="A350" s="215"/>
      <c r="B350" s="168"/>
      <c r="C350" s="168"/>
      <c r="D350" s="159"/>
      <c r="E350" s="160"/>
      <c r="F350" s="160"/>
      <c r="G350" s="160"/>
    </row>
    <row r="351" spans="1:7" s="161" customFormat="1" hidden="1">
      <c r="A351" s="216"/>
      <c r="B351" s="169"/>
      <c r="C351" s="169"/>
      <c r="D351" s="170"/>
      <c r="E351" s="170"/>
      <c r="F351" s="170"/>
      <c r="G351" s="170"/>
    </row>
    <row r="352" spans="1:7" s="173" customFormat="1" hidden="1">
      <c r="A352" s="217"/>
      <c r="B352" s="171" t="s">
        <v>294</v>
      </c>
      <c r="C352" s="171"/>
      <c r="D352" s="172"/>
      <c r="E352" s="154">
        <f>E336+E337-E349</f>
        <v>4250015</v>
      </c>
      <c r="F352" s="154">
        <f>F336+F337-F349</f>
        <v>0</v>
      </c>
      <c r="G352" s="154">
        <f>G336+G337-G349</f>
        <v>4250015</v>
      </c>
    </row>
    <row r="353" spans="1:7" s="174" customFormat="1" ht="17.25" hidden="1" customHeight="1">
      <c r="B353" s="314"/>
      <c r="C353" s="314"/>
      <c r="D353" s="314"/>
      <c r="E353" s="314"/>
      <c r="F353" s="314"/>
      <c r="G353" s="314"/>
    </row>
    <row r="354" spans="1:7" s="175" customFormat="1" hidden="1">
      <c r="D354" s="315" t="s">
        <v>258</v>
      </c>
      <c r="E354" s="315"/>
      <c r="F354" s="315"/>
      <c r="G354" s="315"/>
    </row>
    <row r="355" spans="1:7" s="176" customFormat="1" hidden="1">
      <c r="B355" s="152"/>
      <c r="C355" s="152"/>
      <c r="D355" s="316" t="s">
        <v>16</v>
      </c>
      <c r="E355" s="316"/>
      <c r="F355" s="316"/>
      <c r="G355" s="316"/>
    </row>
    <row r="356" spans="1:7" s="174" customFormat="1" hidden="1">
      <c r="B356" s="148"/>
      <c r="C356" s="148"/>
      <c r="D356" s="317" t="s">
        <v>17</v>
      </c>
      <c r="E356" s="317"/>
      <c r="F356" s="317"/>
      <c r="G356" s="317"/>
    </row>
    <row r="357" spans="1:7" s="174" customFormat="1" hidden="1">
      <c r="D357" s="177"/>
      <c r="E357" s="177"/>
      <c r="F357" s="177"/>
    </row>
    <row r="358" spans="1:7" s="174" customFormat="1" hidden="1">
      <c r="D358" s="177"/>
      <c r="E358" s="177"/>
      <c r="F358" s="177"/>
    </row>
    <row r="359" spans="1:7" s="174" customFormat="1" hidden="1">
      <c r="D359" s="177"/>
      <c r="E359" s="177"/>
      <c r="F359" s="177"/>
    </row>
    <row r="360" spans="1:7" s="174" customFormat="1" hidden="1">
      <c r="D360" s="177"/>
      <c r="E360" s="177"/>
      <c r="F360" s="177"/>
    </row>
    <row r="361" spans="1:7" ht="15" hidden="1" customHeight="1">
      <c r="B361" s="143" t="s">
        <v>61</v>
      </c>
      <c r="C361" s="143"/>
      <c r="E361" s="145"/>
      <c r="F361" s="318" t="s">
        <v>29</v>
      </c>
      <c r="G361" s="318"/>
    </row>
    <row r="362" spans="1:7" ht="15.75" hidden="1" customHeight="1">
      <c r="B362" s="143" t="s">
        <v>108</v>
      </c>
      <c r="C362" s="143"/>
      <c r="E362" s="147"/>
      <c r="F362" s="319" t="s">
        <v>3</v>
      </c>
      <c r="G362" s="319"/>
    </row>
    <row r="363" spans="1:7" hidden="1">
      <c r="D363" s="147"/>
      <c r="E363" s="147"/>
      <c r="F363" s="319"/>
      <c r="G363" s="319"/>
    </row>
    <row r="364" spans="1:7" hidden="1"/>
    <row r="365" spans="1:7" ht="20.25" hidden="1">
      <c r="B365" s="312" t="s">
        <v>290</v>
      </c>
      <c r="C365" s="312"/>
      <c r="D365" s="312"/>
      <c r="E365" s="312"/>
      <c r="F365" s="312"/>
      <c r="G365" s="312"/>
    </row>
    <row r="366" spans="1:7" ht="20.25" hidden="1">
      <c r="B366" s="313" t="s">
        <v>260</v>
      </c>
      <c r="C366" s="313"/>
      <c r="D366" s="313"/>
      <c r="E366" s="313"/>
      <c r="F366" s="313"/>
      <c r="G366" s="313"/>
    </row>
    <row r="367" spans="1:7" s="151" customFormat="1" ht="81" hidden="1" customHeight="1">
      <c r="A367" s="149" t="s">
        <v>83</v>
      </c>
      <c r="B367" s="149" t="s">
        <v>31</v>
      </c>
      <c r="C367" s="149" t="s">
        <v>289</v>
      </c>
      <c r="D367" s="149" t="s">
        <v>291</v>
      </c>
      <c r="E367" s="149" t="s">
        <v>292</v>
      </c>
      <c r="F367" s="150" t="s">
        <v>190</v>
      </c>
      <c r="G367" s="150" t="s">
        <v>191</v>
      </c>
    </row>
    <row r="368" spans="1:7" s="152" customFormat="1" hidden="1">
      <c r="A368" s="149" t="s">
        <v>9</v>
      </c>
      <c r="B368" s="149" t="s">
        <v>10</v>
      </c>
      <c r="C368" s="149">
        <v>1</v>
      </c>
      <c r="D368" s="149">
        <v>2</v>
      </c>
      <c r="E368" s="150">
        <v>3</v>
      </c>
      <c r="F368" s="150">
        <v>4</v>
      </c>
      <c r="G368" s="149">
        <v>5</v>
      </c>
    </row>
    <row r="369" spans="1:7" s="152" customFormat="1" hidden="1">
      <c r="A369" s="149"/>
      <c r="B369" s="153" t="s">
        <v>293</v>
      </c>
      <c r="C369" s="153"/>
      <c r="D369" s="154"/>
      <c r="E369" s="150">
        <f>E418</f>
        <v>3683349</v>
      </c>
      <c r="F369" s="150">
        <f>F418</f>
        <v>0</v>
      </c>
      <c r="G369" s="150">
        <f>G418</f>
        <v>3683349</v>
      </c>
    </row>
    <row r="370" spans="1:7" s="152" customFormat="1" hidden="1">
      <c r="A370" s="213"/>
      <c r="B370" s="155" t="s">
        <v>302</v>
      </c>
      <c r="C370" s="155"/>
      <c r="D370" s="156"/>
      <c r="E370" s="156">
        <f>SUM(E371:E381)</f>
        <v>283333</v>
      </c>
      <c r="F370" s="156">
        <f>SUM(F371:F381)</f>
        <v>0</v>
      </c>
      <c r="G370" s="156">
        <f>SUM(G371:G381)</f>
        <v>283333</v>
      </c>
    </row>
    <row r="371" spans="1:7" s="161" customFormat="1" hidden="1">
      <c r="A371" s="158">
        <v>1</v>
      </c>
      <c r="B371" s="162" t="s">
        <v>142</v>
      </c>
      <c r="C371" s="158">
        <v>31</v>
      </c>
      <c r="D371" s="159">
        <v>8783343</v>
      </c>
      <c r="E371" s="160">
        <f>ROUND(D371/C371,0)-1</f>
        <v>283333</v>
      </c>
      <c r="F371" s="160"/>
      <c r="G371" s="160">
        <f>E371</f>
        <v>283333</v>
      </c>
    </row>
    <row r="372" spans="1:7" s="161" customFormat="1" hidden="1">
      <c r="A372" s="158"/>
      <c r="B372" s="162"/>
      <c r="C372" s="158"/>
      <c r="D372" s="159"/>
      <c r="E372" s="160"/>
      <c r="F372" s="160"/>
      <c r="G372" s="160">
        <f>E372</f>
        <v>0</v>
      </c>
    </row>
    <row r="373" spans="1:7" s="161" customFormat="1" hidden="1">
      <c r="A373" s="158"/>
      <c r="B373" s="162"/>
      <c r="C373" s="158"/>
      <c r="D373" s="159"/>
      <c r="E373" s="160"/>
      <c r="F373" s="160"/>
      <c r="G373" s="160"/>
    </row>
    <row r="374" spans="1:7" s="161" customFormat="1" hidden="1">
      <c r="A374" s="158"/>
      <c r="B374" s="162"/>
      <c r="C374" s="158"/>
      <c r="D374" s="159"/>
      <c r="E374" s="160"/>
      <c r="F374" s="160"/>
      <c r="G374" s="160"/>
    </row>
    <row r="375" spans="1:7" s="161" customFormat="1" hidden="1">
      <c r="A375" s="158"/>
      <c r="B375" s="162"/>
      <c r="C375" s="158"/>
      <c r="D375" s="159"/>
      <c r="E375" s="160"/>
      <c r="F375" s="160"/>
      <c r="G375" s="160"/>
    </row>
    <row r="376" spans="1:7" s="161" customFormat="1" hidden="1">
      <c r="A376" s="158"/>
      <c r="B376" s="162"/>
      <c r="C376" s="158"/>
      <c r="D376" s="159"/>
      <c r="E376" s="160"/>
      <c r="F376" s="160"/>
      <c r="G376" s="160"/>
    </row>
    <row r="377" spans="1:7" s="161" customFormat="1" hidden="1">
      <c r="A377" s="158"/>
      <c r="B377" s="162"/>
      <c r="C377" s="158"/>
      <c r="D377" s="159"/>
      <c r="E377" s="160"/>
      <c r="F377" s="160"/>
      <c r="G377" s="160"/>
    </row>
    <row r="378" spans="1:7" s="161" customFormat="1" hidden="1">
      <c r="A378" s="158"/>
      <c r="B378" s="162"/>
      <c r="C378" s="158"/>
      <c r="D378" s="159"/>
      <c r="E378" s="160"/>
      <c r="F378" s="160"/>
      <c r="G378" s="160"/>
    </row>
    <row r="379" spans="1:7" s="161" customFormat="1" hidden="1">
      <c r="A379" s="158"/>
      <c r="B379" s="162"/>
      <c r="C379" s="182"/>
      <c r="D379" s="184"/>
      <c r="E379" s="160"/>
      <c r="F379" s="170"/>
      <c r="G379" s="170"/>
    </row>
    <row r="380" spans="1:7" s="161" customFormat="1" hidden="1">
      <c r="A380" s="158"/>
      <c r="B380" s="210"/>
      <c r="C380" s="158"/>
      <c r="D380" s="211"/>
      <c r="E380" s="160"/>
      <c r="F380" s="160"/>
      <c r="G380" s="160"/>
    </row>
    <row r="381" spans="1:7" s="161" customFormat="1" hidden="1">
      <c r="A381" s="164"/>
      <c r="B381" s="163"/>
      <c r="C381" s="164"/>
      <c r="D381" s="165"/>
      <c r="E381" s="166"/>
      <c r="F381" s="166"/>
      <c r="G381" s="166"/>
    </row>
    <row r="382" spans="1:7" s="161" customFormat="1" hidden="1">
      <c r="A382" s="214"/>
      <c r="B382" s="167" t="s">
        <v>301</v>
      </c>
      <c r="C382" s="167"/>
      <c r="D382" s="185"/>
      <c r="E382" s="185">
        <f>SUM(E383:E384)</f>
        <v>0</v>
      </c>
      <c r="F382" s="185">
        <f>SUM(F383:F384)</f>
        <v>0</v>
      </c>
      <c r="G382" s="185">
        <f>SUM(G383:G384)</f>
        <v>0</v>
      </c>
    </row>
    <row r="383" spans="1:7" s="161" customFormat="1" hidden="1">
      <c r="A383" s="215"/>
      <c r="B383" s="168"/>
      <c r="C383" s="168"/>
      <c r="D383" s="159"/>
      <c r="E383" s="160"/>
      <c r="F383" s="160"/>
      <c r="G383" s="160"/>
    </row>
    <row r="384" spans="1:7" s="161" customFormat="1" hidden="1">
      <c r="A384" s="216"/>
      <c r="B384" s="169"/>
      <c r="C384" s="169"/>
      <c r="D384" s="170"/>
      <c r="E384" s="170"/>
      <c r="F384" s="170"/>
      <c r="G384" s="170"/>
    </row>
    <row r="385" spans="1:7" s="173" customFormat="1" hidden="1">
      <c r="A385" s="217"/>
      <c r="B385" s="171" t="s">
        <v>294</v>
      </c>
      <c r="C385" s="171"/>
      <c r="D385" s="172"/>
      <c r="E385" s="154">
        <f>E369+E370-E382</f>
        <v>3966682</v>
      </c>
      <c r="F385" s="154">
        <f>F369+F370-F382</f>
        <v>0</v>
      </c>
      <c r="G385" s="154">
        <f>G369+G370-G382</f>
        <v>3966682</v>
      </c>
    </row>
    <row r="386" spans="1:7" s="174" customFormat="1" ht="17.25" hidden="1" customHeight="1">
      <c r="B386" s="314"/>
      <c r="C386" s="314"/>
      <c r="D386" s="314"/>
      <c r="E386" s="314"/>
      <c r="F386" s="314"/>
      <c r="G386" s="314"/>
    </row>
    <row r="387" spans="1:7" s="175" customFormat="1" hidden="1">
      <c r="D387" s="315" t="s">
        <v>258</v>
      </c>
      <c r="E387" s="315"/>
      <c r="F387" s="315"/>
      <c r="G387" s="315"/>
    </row>
    <row r="388" spans="1:7" s="176" customFormat="1" hidden="1">
      <c r="B388" s="152"/>
      <c r="C388" s="152"/>
      <c r="D388" s="316" t="s">
        <v>16</v>
      </c>
      <c r="E388" s="316"/>
      <c r="F388" s="316"/>
      <c r="G388" s="316"/>
    </row>
    <row r="389" spans="1:7" s="174" customFormat="1" hidden="1">
      <c r="B389" s="148"/>
      <c r="C389" s="148"/>
      <c r="D389" s="317" t="s">
        <v>17</v>
      </c>
      <c r="E389" s="317"/>
      <c r="F389" s="317"/>
      <c r="G389" s="317"/>
    </row>
    <row r="390" spans="1:7" s="174" customFormat="1" hidden="1">
      <c r="D390" s="177"/>
      <c r="E390" s="177"/>
      <c r="F390" s="177"/>
    </row>
    <row r="391" spans="1:7" s="174" customFormat="1" hidden="1">
      <c r="D391" s="177"/>
      <c r="E391" s="177"/>
      <c r="F391" s="177"/>
    </row>
    <row r="392" spans="1:7" s="174" customFormat="1" hidden="1">
      <c r="D392" s="177"/>
      <c r="E392" s="177"/>
      <c r="F392" s="177"/>
    </row>
    <row r="393" spans="1:7" s="174" customFormat="1" hidden="1">
      <c r="D393" s="177"/>
      <c r="E393" s="177"/>
      <c r="F393" s="177"/>
    </row>
    <row r="394" spans="1:7" ht="15" hidden="1" customHeight="1">
      <c r="B394" s="143" t="s">
        <v>61</v>
      </c>
      <c r="C394" s="143"/>
      <c r="E394" s="145"/>
      <c r="F394" s="318" t="s">
        <v>29</v>
      </c>
      <c r="G394" s="318"/>
    </row>
    <row r="395" spans="1:7" ht="15.75" hidden="1" customHeight="1">
      <c r="B395" s="143" t="s">
        <v>108</v>
      </c>
      <c r="C395" s="143"/>
      <c r="E395" s="147"/>
      <c r="F395" s="319" t="s">
        <v>3</v>
      </c>
      <c r="G395" s="319"/>
    </row>
    <row r="396" spans="1:7" hidden="1">
      <c r="D396" s="147"/>
      <c r="E396" s="147"/>
      <c r="F396" s="319"/>
      <c r="G396" s="319"/>
    </row>
    <row r="397" spans="1:7" hidden="1"/>
    <row r="398" spans="1:7" ht="20.25" hidden="1">
      <c r="B398" s="312" t="s">
        <v>290</v>
      </c>
      <c r="C398" s="312"/>
      <c r="D398" s="312"/>
      <c r="E398" s="312"/>
      <c r="F398" s="312"/>
      <c r="G398" s="312"/>
    </row>
    <row r="399" spans="1:7" ht="20.25" hidden="1">
      <c r="B399" s="313" t="s">
        <v>259</v>
      </c>
      <c r="C399" s="313"/>
      <c r="D399" s="313"/>
      <c r="E399" s="313"/>
      <c r="F399" s="313"/>
      <c r="G399" s="313"/>
    </row>
    <row r="400" spans="1:7" s="151" customFormat="1" ht="81" hidden="1" customHeight="1">
      <c r="A400" s="149" t="s">
        <v>83</v>
      </c>
      <c r="B400" s="149" t="s">
        <v>31</v>
      </c>
      <c r="C400" s="149" t="s">
        <v>289</v>
      </c>
      <c r="D400" s="149" t="s">
        <v>291</v>
      </c>
      <c r="E400" s="149" t="s">
        <v>292</v>
      </c>
      <c r="F400" s="150" t="s">
        <v>190</v>
      </c>
      <c r="G400" s="150" t="s">
        <v>191</v>
      </c>
    </row>
    <row r="401" spans="1:7" s="152" customFormat="1" hidden="1">
      <c r="A401" s="149" t="s">
        <v>9</v>
      </c>
      <c r="B401" s="149" t="s">
        <v>10</v>
      </c>
      <c r="C401" s="149">
        <v>1</v>
      </c>
      <c r="D401" s="149">
        <v>2</v>
      </c>
      <c r="E401" s="150">
        <v>3</v>
      </c>
      <c r="F401" s="150">
        <v>4</v>
      </c>
      <c r="G401" s="149">
        <v>5</v>
      </c>
    </row>
    <row r="402" spans="1:7" s="152" customFormat="1" hidden="1">
      <c r="A402" s="149"/>
      <c r="B402" s="153" t="s">
        <v>293</v>
      </c>
      <c r="C402" s="153"/>
      <c r="D402" s="154"/>
      <c r="E402" s="150">
        <v>3400016</v>
      </c>
      <c r="F402" s="150"/>
      <c r="G402" s="150">
        <v>3400016</v>
      </c>
    </row>
    <row r="403" spans="1:7" s="152" customFormat="1" hidden="1">
      <c r="A403" s="213"/>
      <c r="B403" s="155" t="s">
        <v>302</v>
      </c>
      <c r="C403" s="155"/>
      <c r="D403" s="156"/>
      <c r="E403" s="156">
        <f>SUM(E404:E414)</f>
        <v>283333</v>
      </c>
      <c r="F403" s="156">
        <f>SUM(F404:F414)</f>
        <v>0</v>
      </c>
      <c r="G403" s="156">
        <f>SUM(G404:G414)</f>
        <v>283333</v>
      </c>
    </row>
    <row r="404" spans="1:7" s="161" customFormat="1" hidden="1">
      <c r="A404" s="158">
        <v>1</v>
      </c>
      <c r="B404" s="162" t="s">
        <v>142</v>
      </c>
      <c r="C404" s="158">
        <v>31</v>
      </c>
      <c r="D404" s="159">
        <v>8783343</v>
      </c>
      <c r="E404" s="160">
        <f>ROUND(D404/C404,0)-1</f>
        <v>283333</v>
      </c>
      <c r="F404" s="160"/>
      <c r="G404" s="160">
        <f>E404</f>
        <v>283333</v>
      </c>
    </row>
    <row r="405" spans="1:7" s="161" customFormat="1" hidden="1">
      <c r="A405" s="158"/>
      <c r="B405" s="162"/>
      <c r="C405" s="158"/>
      <c r="D405" s="159"/>
      <c r="E405" s="160"/>
      <c r="F405" s="160"/>
      <c r="G405" s="160"/>
    </row>
    <row r="406" spans="1:7" s="161" customFormat="1" hidden="1">
      <c r="A406" s="158"/>
      <c r="B406" s="162"/>
      <c r="C406" s="158"/>
      <c r="D406" s="159"/>
      <c r="E406" s="160"/>
      <c r="F406" s="160"/>
      <c r="G406" s="160"/>
    </row>
    <row r="407" spans="1:7" s="161" customFormat="1" hidden="1">
      <c r="A407" s="158"/>
      <c r="B407" s="162"/>
      <c r="C407" s="158"/>
      <c r="D407" s="159"/>
      <c r="E407" s="160"/>
      <c r="F407" s="160"/>
      <c r="G407" s="160"/>
    </row>
    <row r="408" spans="1:7" s="161" customFormat="1" hidden="1">
      <c r="A408" s="158"/>
      <c r="B408" s="162"/>
      <c r="C408" s="158"/>
      <c r="D408" s="159"/>
      <c r="E408" s="160"/>
      <c r="F408" s="160"/>
      <c r="G408" s="160"/>
    </row>
    <row r="409" spans="1:7" s="161" customFormat="1" hidden="1">
      <c r="A409" s="158"/>
      <c r="B409" s="162"/>
      <c r="C409" s="158"/>
      <c r="D409" s="159"/>
      <c r="E409" s="160"/>
      <c r="F409" s="160"/>
      <c r="G409" s="160"/>
    </row>
    <row r="410" spans="1:7" s="161" customFormat="1" hidden="1">
      <c r="A410" s="158"/>
      <c r="B410" s="162"/>
      <c r="C410" s="158"/>
      <c r="D410" s="159"/>
      <c r="E410" s="160"/>
      <c r="F410" s="160"/>
      <c r="G410" s="160"/>
    </row>
    <row r="411" spans="1:7" s="161" customFormat="1" hidden="1">
      <c r="A411" s="158"/>
      <c r="B411" s="162"/>
      <c r="C411" s="158"/>
      <c r="D411" s="159"/>
      <c r="E411" s="160"/>
      <c r="F411" s="160"/>
      <c r="G411" s="160"/>
    </row>
    <row r="412" spans="1:7" s="161" customFormat="1" hidden="1">
      <c r="A412" s="158"/>
      <c r="B412" s="162"/>
      <c r="C412" s="158"/>
      <c r="D412" s="159"/>
      <c r="E412" s="160"/>
      <c r="F412" s="160"/>
      <c r="G412" s="160"/>
    </row>
    <row r="413" spans="1:7" s="161" customFormat="1" hidden="1">
      <c r="A413" s="158"/>
      <c r="B413" s="210"/>
      <c r="C413" s="158"/>
      <c r="D413" s="211"/>
      <c r="E413" s="160"/>
      <c r="F413" s="160"/>
      <c r="G413" s="160"/>
    </row>
    <row r="414" spans="1:7" s="161" customFormat="1" hidden="1">
      <c r="A414" s="164"/>
      <c r="B414" s="163"/>
      <c r="C414" s="164"/>
      <c r="D414" s="165"/>
      <c r="E414" s="166"/>
      <c r="F414" s="166"/>
      <c r="G414" s="166"/>
    </row>
    <row r="415" spans="1:7" s="161" customFormat="1" hidden="1">
      <c r="A415" s="214"/>
      <c r="B415" s="167" t="s">
        <v>301</v>
      </c>
      <c r="C415" s="167"/>
      <c r="D415" s="185"/>
      <c r="E415" s="185">
        <f>SUM(E416:E417)</f>
        <v>0</v>
      </c>
      <c r="F415" s="185">
        <f>SUM(F416:F417)</f>
        <v>0</v>
      </c>
      <c r="G415" s="185">
        <f>SUM(G416:G417)</f>
        <v>0</v>
      </c>
    </row>
    <row r="416" spans="1:7" s="161" customFormat="1" hidden="1">
      <c r="A416" s="215"/>
      <c r="B416" s="168"/>
      <c r="C416" s="168"/>
      <c r="D416" s="159"/>
      <c r="E416" s="160"/>
      <c r="F416" s="160"/>
      <c r="G416" s="160"/>
    </row>
    <row r="417" spans="1:7" s="161" customFormat="1" hidden="1">
      <c r="A417" s="216"/>
      <c r="B417" s="169"/>
      <c r="C417" s="169"/>
      <c r="D417" s="170"/>
      <c r="E417" s="170"/>
      <c r="F417" s="170"/>
      <c r="G417" s="170"/>
    </row>
    <row r="418" spans="1:7" s="173" customFormat="1" hidden="1">
      <c r="A418" s="217"/>
      <c r="B418" s="171" t="s">
        <v>294</v>
      </c>
      <c r="C418" s="171"/>
      <c r="D418" s="172"/>
      <c r="E418" s="154">
        <f>E402+E403-E415</f>
        <v>3683349</v>
      </c>
      <c r="F418" s="154">
        <f>F402+F403-F415</f>
        <v>0</v>
      </c>
      <c r="G418" s="154">
        <f>G402+G403-G415</f>
        <v>3683349</v>
      </c>
    </row>
    <row r="419" spans="1:7" s="174" customFormat="1" ht="17.25" hidden="1" customHeight="1">
      <c r="B419" s="218"/>
      <c r="C419" s="218"/>
      <c r="D419" s="218"/>
      <c r="E419" s="218"/>
      <c r="F419" s="218"/>
      <c r="G419" s="218"/>
    </row>
    <row r="420" spans="1:7" s="175" customFormat="1" hidden="1">
      <c r="D420" s="315" t="s">
        <v>258</v>
      </c>
      <c r="E420" s="315"/>
      <c r="F420" s="315"/>
      <c r="G420" s="315"/>
    </row>
    <row r="421" spans="1:7" s="176" customFormat="1" hidden="1">
      <c r="B421" s="152" t="s">
        <v>303</v>
      </c>
      <c r="C421" s="152"/>
      <c r="D421" s="316" t="s">
        <v>16</v>
      </c>
      <c r="E421" s="316"/>
      <c r="F421" s="316"/>
      <c r="G421" s="316"/>
    </row>
    <row r="422" spans="1:7" s="174" customFormat="1" hidden="1">
      <c r="B422" s="148"/>
      <c r="C422" s="148"/>
      <c r="D422" s="317" t="s">
        <v>17</v>
      </c>
      <c r="E422" s="317"/>
      <c r="F422" s="317"/>
      <c r="G422" s="317"/>
    </row>
    <row r="423" spans="1:7" s="174" customFormat="1">
      <c r="D423" s="177"/>
      <c r="E423" s="177"/>
      <c r="F423" s="177"/>
    </row>
    <row r="424" spans="1:7" s="174" customFormat="1">
      <c r="D424" s="177"/>
      <c r="E424" s="177"/>
      <c r="F424" s="177"/>
    </row>
    <row r="425" spans="1:7" ht="20.25">
      <c r="B425" s="312" t="s">
        <v>290</v>
      </c>
      <c r="C425" s="312"/>
      <c r="D425" s="312"/>
      <c r="E425" s="312"/>
      <c r="F425" s="312"/>
      <c r="G425" s="312"/>
    </row>
    <row r="426" spans="1:7" ht="20.25">
      <c r="B426" s="313" t="s">
        <v>268</v>
      </c>
      <c r="C426" s="313"/>
      <c r="D426" s="313"/>
      <c r="E426" s="313"/>
      <c r="F426" s="313"/>
      <c r="G426" s="313"/>
    </row>
    <row r="427" spans="1:7" s="151" customFormat="1" ht="81" customHeight="1">
      <c r="A427" s="149" t="s">
        <v>83</v>
      </c>
      <c r="B427" s="149" t="s">
        <v>31</v>
      </c>
      <c r="C427" s="149" t="s">
        <v>289</v>
      </c>
      <c r="D427" s="149" t="s">
        <v>291</v>
      </c>
      <c r="E427" s="149" t="s">
        <v>292</v>
      </c>
      <c r="F427" s="150" t="s">
        <v>190</v>
      </c>
      <c r="G427" s="150" t="s">
        <v>191</v>
      </c>
    </row>
    <row r="428" spans="1:7" s="152" customFormat="1">
      <c r="A428" s="149" t="s">
        <v>9</v>
      </c>
      <c r="B428" s="149" t="s">
        <v>10</v>
      </c>
      <c r="C428" s="149">
        <v>1</v>
      </c>
      <c r="D428" s="149">
        <v>2</v>
      </c>
      <c r="E428" s="150">
        <v>3</v>
      </c>
      <c r="F428" s="150">
        <v>4</v>
      </c>
      <c r="G428" s="149">
        <v>5</v>
      </c>
    </row>
    <row r="429" spans="1:7" s="152" customFormat="1">
      <c r="A429" s="149"/>
      <c r="B429" s="153" t="s">
        <v>293</v>
      </c>
      <c r="C429" s="153"/>
      <c r="D429" s="154"/>
      <c r="E429" s="150">
        <v>0</v>
      </c>
      <c r="F429" s="150">
        <f>F476</f>
        <v>0</v>
      </c>
      <c r="G429" s="150">
        <v>0</v>
      </c>
    </row>
    <row r="430" spans="1:7" s="152" customFormat="1">
      <c r="A430" s="213"/>
      <c r="B430" s="155" t="s">
        <v>302</v>
      </c>
      <c r="C430" s="155"/>
      <c r="D430" s="156"/>
      <c r="E430" s="156">
        <f>SUM(E431:E439)</f>
        <v>6583333</v>
      </c>
      <c r="F430" s="156">
        <f>SUM(F431:F439)</f>
        <v>5416666</v>
      </c>
      <c r="G430" s="156">
        <f>SUM(G431:G439)</f>
        <v>1166667</v>
      </c>
    </row>
    <row r="431" spans="1:7" s="161" customFormat="1">
      <c r="A431" s="158">
        <v>1</v>
      </c>
      <c r="B431" s="157" t="s">
        <v>308</v>
      </c>
      <c r="C431" s="158">
        <v>12</v>
      </c>
      <c r="D431" s="159">
        <v>14000000</v>
      </c>
      <c r="E431" s="160">
        <f>ROUND(D431/C431,0)</f>
        <v>1166667</v>
      </c>
      <c r="F431" s="160"/>
      <c r="G431" s="160">
        <f>E431</f>
        <v>1166667</v>
      </c>
    </row>
    <row r="432" spans="1:7" s="161" customFormat="1">
      <c r="A432" s="158">
        <v>2</v>
      </c>
      <c r="B432" s="162" t="s">
        <v>309</v>
      </c>
      <c r="C432" s="158">
        <v>12</v>
      </c>
      <c r="D432" s="159">
        <v>20000000</v>
      </c>
      <c r="E432" s="160">
        <f>ROUND(D432/C432,0)</f>
        <v>1666667</v>
      </c>
      <c r="F432" s="160">
        <f>E432</f>
        <v>1666667</v>
      </c>
      <c r="G432" s="160"/>
    </row>
    <row r="433" spans="1:7" s="161" customFormat="1">
      <c r="A433" s="158">
        <v>3</v>
      </c>
      <c r="B433" s="157" t="s">
        <v>310</v>
      </c>
      <c r="C433" s="158">
        <v>12</v>
      </c>
      <c r="D433" s="159">
        <v>20000000</v>
      </c>
      <c r="E433" s="160">
        <f>ROUND(D433/C433,0)</f>
        <v>1666667</v>
      </c>
      <c r="F433" s="160">
        <f>E433</f>
        <v>1666667</v>
      </c>
      <c r="G433" s="160"/>
    </row>
    <row r="434" spans="1:7" s="161" customFormat="1">
      <c r="A434" s="158">
        <v>4</v>
      </c>
      <c r="B434" s="162" t="s">
        <v>311</v>
      </c>
      <c r="C434" s="158">
        <v>12</v>
      </c>
      <c r="D434" s="159">
        <v>25000000</v>
      </c>
      <c r="E434" s="160">
        <f>ROUND(D434/C434,0)-1</f>
        <v>2083332</v>
      </c>
      <c r="F434" s="160">
        <f>E434</f>
        <v>2083332</v>
      </c>
      <c r="G434" s="160"/>
    </row>
    <row r="435" spans="1:7" s="161" customFormat="1">
      <c r="A435" s="158"/>
      <c r="B435" s="157"/>
      <c r="C435" s="158"/>
      <c r="D435" s="159"/>
      <c r="E435" s="160"/>
      <c r="F435" s="160"/>
      <c r="G435" s="160"/>
    </row>
    <row r="436" spans="1:7" s="161" customFormat="1">
      <c r="A436" s="158"/>
      <c r="B436" s="162"/>
      <c r="C436" s="158"/>
      <c r="D436" s="159"/>
      <c r="E436" s="160"/>
      <c r="F436" s="160"/>
      <c r="G436" s="160"/>
    </row>
    <row r="437" spans="1:7" s="161" customFormat="1">
      <c r="A437" s="158"/>
      <c r="B437" s="162"/>
      <c r="C437" s="158"/>
      <c r="D437" s="159"/>
      <c r="E437" s="160"/>
      <c r="F437" s="160"/>
      <c r="G437" s="160"/>
    </row>
    <row r="438" spans="1:7" s="161" customFormat="1">
      <c r="A438" s="158"/>
      <c r="B438" s="162"/>
      <c r="C438" s="182"/>
      <c r="D438" s="184"/>
      <c r="E438" s="160"/>
      <c r="F438" s="170"/>
      <c r="G438" s="170"/>
    </row>
    <row r="439" spans="1:7" s="161" customFormat="1">
      <c r="A439" s="164"/>
      <c r="B439" s="163"/>
      <c r="C439" s="164"/>
      <c r="D439" s="165"/>
      <c r="E439" s="166"/>
      <c r="F439" s="166"/>
      <c r="G439" s="166"/>
    </row>
    <row r="440" spans="1:7" s="161" customFormat="1">
      <c r="A440" s="214"/>
      <c r="B440" s="167" t="s">
        <v>301</v>
      </c>
      <c r="C440" s="167"/>
      <c r="D440" s="185"/>
      <c r="E440" s="185">
        <f>SUM(E441:E442)</f>
        <v>0</v>
      </c>
      <c r="F440" s="185">
        <f>SUM(F441:F442)</f>
        <v>0</v>
      </c>
      <c r="G440" s="185">
        <f>SUM(G441:G442)</f>
        <v>0</v>
      </c>
    </row>
    <row r="441" spans="1:7" s="161" customFormat="1">
      <c r="A441" s="215"/>
      <c r="B441" s="168"/>
      <c r="C441" s="168"/>
      <c r="D441" s="159"/>
      <c r="E441" s="160"/>
      <c r="F441" s="160"/>
      <c r="G441" s="160"/>
    </row>
    <row r="442" spans="1:7" s="161" customFormat="1">
      <c r="A442" s="216"/>
      <c r="B442" s="169"/>
      <c r="C442" s="169"/>
      <c r="D442" s="170"/>
      <c r="E442" s="170"/>
      <c r="F442" s="170"/>
      <c r="G442" s="170"/>
    </row>
    <row r="443" spans="1:7" s="173" customFormat="1">
      <c r="A443" s="217"/>
      <c r="B443" s="171" t="s">
        <v>294</v>
      </c>
      <c r="C443" s="171"/>
      <c r="D443" s="172"/>
      <c r="E443" s="154">
        <f>E429+E430-E440</f>
        <v>6583333</v>
      </c>
      <c r="F443" s="154">
        <f>F429+F430-F440</f>
        <v>5416666</v>
      </c>
      <c r="G443" s="154">
        <f>G429+G430-G440</f>
        <v>1166667</v>
      </c>
    </row>
    <row r="444" spans="1:7" s="174" customFormat="1" ht="17.25" customHeight="1">
      <c r="B444" s="314"/>
      <c r="C444" s="314"/>
      <c r="D444" s="314"/>
      <c r="E444" s="314"/>
      <c r="F444" s="314"/>
      <c r="G444" s="314"/>
    </row>
    <row r="445" spans="1:7" s="175" customFormat="1">
      <c r="D445" s="315" t="s">
        <v>258</v>
      </c>
      <c r="E445" s="315"/>
      <c r="F445" s="315"/>
      <c r="G445" s="315"/>
    </row>
    <row r="446" spans="1:7" s="176" customFormat="1">
      <c r="B446" s="152"/>
      <c r="C446" s="152"/>
      <c r="D446" s="316" t="s">
        <v>16</v>
      </c>
      <c r="E446" s="316"/>
      <c r="F446" s="316"/>
      <c r="G446" s="316"/>
    </row>
    <row r="447" spans="1:7" s="174" customFormat="1">
      <c r="B447" s="148"/>
      <c r="C447" s="148"/>
      <c r="D447" s="317" t="s">
        <v>17</v>
      </c>
      <c r="E447" s="317"/>
      <c r="F447" s="317"/>
      <c r="G447" s="317"/>
    </row>
  </sheetData>
  <mergeCells count="108">
    <mergeCell ref="D25:G25"/>
    <mergeCell ref="D26:G26"/>
    <mergeCell ref="D27:G27"/>
    <mergeCell ref="F1:G1"/>
    <mergeCell ref="F2:G3"/>
    <mergeCell ref="B5:G5"/>
    <mergeCell ref="B6:G6"/>
    <mergeCell ref="F33:G33"/>
    <mergeCell ref="F34:G35"/>
    <mergeCell ref="B37:G37"/>
    <mergeCell ref="B38:G38"/>
    <mergeCell ref="B56:G56"/>
    <mergeCell ref="D57:G57"/>
    <mergeCell ref="D58:G58"/>
    <mergeCell ref="D59:G59"/>
    <mergeCell ref="F65:G65"/>
    <mergeCell ref="F66:G67"/>
    <mergeCell ref="B69:G69"/>
    <mergeCell ref="B70:G70"/>
    <mergeCell ref="B88:G88"/>
    <mergeCell ref="D89:G89"/>
    <mergeCell ref="D90:G90"/>
    <mergeCell ref="D91:G91"/>
    <mergeCell ref="F97:G97"/>
    <mergeCell ref="F98:G99"/>
    <mergeCell ref="B101:G101"/>
    <mergeCell ref="B102:G102"/>
    <mergeCell ref="B121:G121"/>
    <mergeCell ref="D122:G122"/>
    <mergeCell ref="D123:G123"/>
    <mergeCell ref="D124:G124"/>
    <mergeCell ref="F130:G130"/>
    <mergeCell ref="F131:G132"/>
    <mergeCell ref="B134:G134"/>
    <mergeCell ref="B135:G135"/>
    <mergeCell ref="B154:G154"/>
    <mergeCell ref="D155:G155"/>
    <mergeCell ref="D156:G156"/>
    <mergeCell ref="D157:G157"/>
    <mergeCell ref="F163:G163"/>
    <mergeCell ref="F164:G165"/>
    <mergeCell ref="B167:G167"/>
    <mergeCell ref="B168:G168"/>
    <mergeCell ref="B187:G187"/>
    <mergeCell ref="D188:G188"/>
    <mergeCell ref="D189:G189"/>
    <mergeCell ref="D190:G190"/>
    <mergeCell ref="F196:G196"/>
    <mergeCell ref="F197:G198"/>
    <mergeCell ref="B200:G200"/>
    <mergeCell ref="B201:G201"/>
    <mergeCell ref="B220:G220"/>
    <mergeCell ref="D221:G221"/>
    <mergeCell ref="D222:G222"/>
    <mergeCell ref="D223:G223"/>
    <mergeCell ref="F229:G229"/>
    <mergeCell ref="F230:G231"/>
    <mergeCell ref="B233:G233"/>
    <mergeCell ref="B234:G234"/>
    <mergeCell ref="B253:G253"/>
    <mergeCell ref="D254:G254"/>
    <mergeCell ref="D255:G255"/>
    <mergeCell ref="D256:G256"/>
    <mergeCell ref="F262:G262"/>
    <mergeCell ref="F263:G264"/>
    <mergeCell ref="B266:G266"/>
    <mergeCell ref="B267:G267"/>
    <mergeCell ref="B287:G287"/>
    <mergeCell ref="D288:G288"/>
    <mergeCell ref="D289:G289"/>
    <mergeCell ref="D290:G290"/>
    <mergeCell ref="F295:G295"/>
    <mergeCell ref="F296:G297"/>
    <mergeCell ref="B299:G299"/>
    <mergeCell ref="B300:G300"/>
    <mergeCell ref="B320:G320"/>
    <mergeCell ref="D321:G321"/>
    <mergeCell ref="D322:G322"/>
    <mergeCell ref="D323:G323"/>
    <mergeCell ref="F328:G328"/>
    <mergeCell ref="F329:G330"/>
    <mergeCell ref="B332:G332"/>
    <mergeCell ref="B333:G333"/>
    <mergeCell ref="B353:G353"/>
    <mergeCell ref="D354:G354"/>
    <mergeCell ref="D421:G421"/>
    <mergeCell ref="D355:G355"/>
    <mergeCell ref="D356:G356"/>
    <mergeCell ref="F361:G361"/>
    <mergeCell ref="F362:G363"/>
    <mergeCell ref="B365:G365"/>
    <mergeCell ref="B366:G366"/>
    <mergeCell ref="F394:G394"/>
    <mergeCell ref="F395:G396"/>
    <mergeCell ref="B398:G398"/>
    <mergeCell ref="B399:G399"/>
    <mergeCell ref="D446:G446"/>
    <mergeCell ref="B386:G386"/>
    <mergeCell ref="D387:G387"/>
    <mergeCell ref="D388:G388"/>
    <mergeCell ref="D389:G389"/>
    <mergeCell ref="D420:G420"/>
    <mergeCell ref="D447:G447"/>
    <mergeCell ref="B425:G425"/>
    <mergeCell ref="B426:G426"/>
    <mergeCell ref="B444:G444"/>
    <mergeCell ref="D445:G445"/>
    <mergeCell ref="D422:G422"/>
  </mergeCells>
  <phoneticPr fontId="9" type="noConversion"/>
  <printOptions horizontalCentered="1"/>
  <pageMargins left="0.19685039370078741" right="0.11811023622047245" top="0.19685039370078741" bottom="0.19685039370078741" header="0" footer="0"/>
  <pageSetup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indexed="31"/>
  </sheetPr>
  <dimension ref="A1:M483"/>
  <sheetViews>
    <sheetView topLeftCell="A429" workbookViewId="0">
      <selection activeCell="F462" sqref="F462:F463"/>
    </sheetView>
  </sheetViews>
  <sheetFormatPr defaultRowHeight="12.75"/>
  <cols>
    <col min="1" max="1" width="4.140625" style="9" customWidth="1"/>
    <col min="2" max="2" width="24" style="9" bestFit="1" customWidth="1"/>
    <col min="3" max="3" width="9.140625" style="7"/>
    <col min="4" max="4" width="12" style="8" customWidth="1"/>
    <col min="5" max="5" width="7.7109375" style="8" customWidth="1"/>
    <col min="6" max="6" width="9.28515625" style="8" customWidth="1"/>
    <col min="7" max="7" width="10" style="8" customWidth="1"/>
    <col min="8" max="8" width="12.28515625" style="8" bestFit="1" customWidth="1"/>
    <col min="9" max="9" width="10" style="8" customWidth="1"/>
    <col min="10" max="10" width="10.7109375" style="8" customWidth="1"/>
    <col min="11" max="11" width="8.85546875" style="8" bestFit="1" customWidth="1"/>
    <col min="12" max="12" width="12.28515625" style="8" bestFit="1" customWidth="1"/>
    <col min="13" max="13" width="12.7109375" style="7" customWidth="1"/>
    <col min="14" max="16384" width="9.140625" style="7"/>
  </cols>
  <sheetData>
    <row r="1" spans="1:13" ht="15" customHeight="1">
      <c r="A1" s="1" t="s">
        <v>61</v>
      </c>
      <c r="B1" s="38"/>
      <c r="C1" s="38"/>
      <c r="D1" s="38"/>
      <c r="E1" s="38"/>
      <c r="F1" s="38"/>
      <c r="G1" s="38"/>
      <c r="H1" s="38"/>
      <c r="I1" s="38"/>
      <c r="J1" s="284" t="s">
        <v>95</v>
      </c>
      <c r="K1" s="284"/>
      <c r="L1" s="284"/>
      <c r="M1" s="284"/>
    </row>
    <row r="2" spans="1:13">
      <c r="A2" s="1" t="s">
        <v>108</v>
      </c>
      <c r="B2" s="38"/>
      <c r="C2" s="38"/>
      <c r="D2" s="38"/>
      <c r="E2" s="38"/>
      <c r="F2" s="38"/>
      <c r="G2" s="38"/>
      <c r="H2" s="38"/>
      <c r="I2" s="38"/>
      <c r="J2" s="271" t="s">
        <v>92</v>
      </c>
      <c r="K2" s="271"/>
      <c r="L2" s="271"/>
      <c r="M2" s="271"/>
    </row>
    <row r="3" spans="1:13">
      <c r="J3" s="271" t="s">
        <v>93</v>
      </c>
      <c r="K3" s="271"/>
      <c r="L3" s="271"/>
      <c r="M3" s="271"/>
    </row>
    <row r="5" spans="1:13" s="34" customFormat="1" ht="16.5">
      <c r="A5" s="283" t="s">
        <v>18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</row>
    <row r="6" spans="1:13" s="34" customFormat="1" ht="16.5">
      <c r="A6" s="295" t="s">
        <v>126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</row>
    <row r="7" spans="1:13">
      <c r="J7" s="323" t="s">
        <v>121</v>
      </c>
      <c r="K7" s="323"/>
      <c r="L7" s="323"/>
      <c r="M7" s="323"/>
    </row>
    <row r="8" spans="1:13">
      <c r="J8" s="323" t="s">
        <v>4</v>
      </c>
      <c r="K8" s="323"/>
      <c r="L8" s="323"/>
      <c r="M8" s="323"/>
    </row>
    <row r="9" spans="1:13">
      <c r="J9" s="323" t="s">
        <v>5</v>
      </c>
      <c r="K9" s="323"/>
      <c r="L9" s="323"/>
      <c r="M9" s="323"/>
    </row>
    <row r="10" spans="1:13">
      <c r="A10" s="321" t="s">
        <v>66</v>
      </c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</row>
    <row r="11" spans="1:13">
      <c r="A11" s="321" t="s">
        <v>202</v>
      </c>
      <c r="B11" s="321"/>
      <c r="C11" s="321"/>
      <c r="D11" s="321"/>
      <c r="E11" s="321"/>
      <c r="F11" s="321"/>
      <c r="G11" s="321"/>
      <c r="H11" s="321"/>
      <c r="I11" s="321"/>
      <c r="J11" s="321"/>
      <c r="K11" s="321"/>
      <c r="L11" s="321"/>
      <c r="M11" s="321"/>
    </row>
    <row r="12" spans="1:13">
      <c r="A12" s="321" t="s">
        <v>203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1"/>
      <c r="L12" s="321"/>
      <c r="M12" s="321"/>
    </row>
    <row r="13" spans="1:13">
      <c r="A13" s="321" t="s">
        <v>67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1"/>
      <c r="M13" s="321"/>
    </row>
    <row r="14" spans="1:13">
      <c r="A14" s="321" t="s">
        <v>173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21"/>
    </row>
    <row r="15" spans="1:13">
      <c r="A15" s="322" t="s">
        <v>19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</row>
    <row r="16" spans="1:13" s="16" customFormat="1" ht="33" customHeight="1">
      <c r="A16" s="269" t="s">
        <v>6</v>
      </c>
      <c r="B16" s="269" t="s">
        <v>36</v>
      </c>
      <c r="C16" s="269" t="s">
        <v>7</v>
      </c>
      <c r="D16" s="279" t="s">
        <v>68</v>
      </c>
      <c r="E16" s="279" t="s">
        <v>26</v>
      </c>
      <c r="F16" s="279" t="s">
        <v>20</v>
      </c>
      <c r="G16" s="279" t="s">
        <v>71</v>
      </c>
      <c r="H16" s="290" t="s">
        <v>21</v>
      </c>
      <c r="I16" s="291"/>
      <c r="J16" s="291"/>
      <c r="K16" s="291"/>
      <c r="L16" s="291"/>
      <c r="M16" s="292"/>
    </row>
    <row r="17" spans="1:13" s="16" customFormat="1" ht="81" customHeight="1">
      <c r="A17" s="270"/>
      <c r="B17" s="270"/>
      <c r="C17" s="270"/>
      <c r="D17" s="280"/>
      <c r="E17" s="280"/>
      <c r="F17" s="280"/>
      <c r="G17" s="280"/>
      <c r="H17" s="39" t="s">
        <v>22</v>
      </c>
      <c r="I17" s="39" t="s">
        <v>23</v>
      </c>
      <c r="J17" s="39" t="s">
        <v>24</v>
      </c>
      <c r="K17" s="40" t="s">
        <v>77</v>
      </c>
      <c r="L17" s="39" t="s">
        <v>1</v>
      </c>
      <c r="M17" s="39" t="s">
        <v>25</v>
      </c>
    </row>
    <row r="18" spans="1:13" s="15" customFormat="1">
      <c r="A18" s="19" t="s">
        <v>9</v>
      </c>
      <c r="B18" s="19" t="s">
        <v>10</v>
      </c>
      <c r="C18" s="19" t="s">
        <v>11</v>
      </c>
      <c r="D18" s="39" t="s">
        <v>12</v>
      </c>
      <c r="E18" s="39">
        <v>1</v>
      </c>
      <c r="F18" s="39">
        <v>2</v>
      </c>
      <c r="G18" s="39">
        <v>3</v>
      </c>
      <c r="H18" s="39">
        <v>4</v>
      </c>
      <c r="I18" s="39">
        <v>5</v>
      </c>
      <c r="J18" s="39">
        <v>6</v>
      </c>
      <c r="K18" s="39">
        <v>7</v>
      </c>
      <c r="L18" s="39">
        <v>8</v>
      </c>
      <c r="M18" s="19" t="s">
        <v>27</v>
      </c>
    </row>
    <row r="19" spans="1:13" s="61" customFormat="1">
      <c r="A19" s="103">
        <v>1</v>
      </c>
      <c r="B19" s="72" t="s">
        <v>122</v>
      </c>
      <c r="C19" s="57" t="s">
        <v>119</v>
      </c>
      <c r="D19" s="58"/>
      <c r="E19" s="63"/>
      <c r="F19" s="56">
        <v>40543</v>
      </c>
      <c r="G19" s="58"/>
      <c r="H19" s="5">
        <v>17000000</v>
      </c>
      <c r="I19" s="62"/>
      <c r="J19" s="59">
        <v>0</v>
      </c>
      <c r="K19" s="59">
        <v>0</v>
      </c>
      <c r="L19" s="59">
        <f>H19+I19+J19+K19</f>
        <v>17000000</v>
      </c>
      <c r="M19" s="60"/>
    </row>
    <row r="20" spans="1:13" s="45" customFormat="1">
      <c r="A20" s="104"/>
      <c r="B20" s="41"/>
      <c r="C20" s="41"/>
      <c r="D20" s="42"/>
      <c r="E20" s="42"/>
      <c r="F20" s="42"/>
      <c r="G20" s="42"/>
      <c r="H20" s="62"/>
      <c r="I20" s="62"/>
      <c r="J20" s="43"/>
      <c r="K20" s="43"/>
      <c r="L20" s="43"/>
      <c r="M20" s="44"/>
    </row>
    <row r="21" spans="1:13" s="45" customFormat="1">
      <c r="A21" s="104"/>
      <c r="B21" s="41"/>
      <c r="C21" s="41"/>
      <c r="D21" s="42"/>
      <c r="E21" s="42"/>
      <c r="F21" s="42"/>
      <c r="G21" s="42"/>
      <c r="H21" s="62"/>
      <c r="I21" s="62"/>
      <c r="J21" s="43"/>
      <c r="K21" s="43"/>
      <c r="L21" s="43"/>
      <c r="M21" s="44"/>
    </row>
    <row r="22" spans="1:13" s="45" customFormat="1">
      <c r="A22" s="104"/>
      <c r="B22" s="41"/>
      <c r="C22" s="41"/>
      <c r="D22" s="42"/>
      <c r="E22" s="42"/>
      <c r="F22" s="42"/>
      <c r="G22" s="42"/>
      <c r="H22" s="62"/>
      <c r="I22" s="62"/>
      <c r="J22" s="43"/>
      <c r="K22" s="43"/>
      <c r="L22" s="43"/>
      <c r="M22" s="44"/>
    </row>
    <row r="23" spans="1:13" s="45" customFormat="1">
      <c r="A23" s="104"/>
      <c r="B23" s="41"/>
      <c r="C23" s="41"/>
      <c r="D23" s="42"/>
      <c r="E23" s="42"/>
      <c r="F23" s="42"/>
      <c r="G23" s="42"/>
      <c r="H23" s="62"/>
      <c r="I23" s="62"/>
      <c r="J23" s="43"/>
      <c r="K23" s="43"/>
      <c r="L23" s="43"/>
      <c r="M23" s="44"/>
    </row>
    <row r="24" spans="1:13" s="45" customFormat="1">
      <c r="A24" s="104"/>
      <c r="B24" s="41"/>
      <c r="C24" s="41"/>
      <c r="D24" s="42"/>
      <c r="E24" s="42"/>
      <c r="F24" s="42"/>
      <c r="G24" s="42"/>
      <c r="H24" s="62"/>
      <c r="I24" s="62"/>
      <c r="J24" s="43"/>
      <c r="K24" s="43"/>
      <c r="L24" s="43"/>
      <c r="M24" s="44"/>
    </row>
    <row r="25" spans="1:13" s="45" customFormat="1">
      <c r="A25" s="104"/>
      <c r="B25" s="41"/>
      <c r="C25" s="41"/>
      <c r="D25" s="42"/>
      <c r="E25" s="42"/>
      <c r="F25" s="42"/>
      <c r="G25" s="42"/>
      <c r="H25" s="62"/>
      <c r="I25" s="62"/>
      <c r="J25" s="43"/>
      <c r="K25" s="43"/>
      <c r="L25" s="43"/>
      <c r="M25" s="44"/>
    </row>
    <row r="26" spans="1:13" s="45" customFormat="1">
      <c r="A26" s="104"/>
      <c r="B26" s="41"/>
      <c r="C26" s="41"/>
      <c r="D26" s="42"/>
      <c r="E26" s="42"/>
      <c r="F26" s="42"/>
      <c r="G26" s="42"/>
      <c r="H26" s="62"/>
      <c r="I26" s="62"/>
      <c r="J26" s="43"/>
      <c r="K26" s="43"/>
      <c r="L26" s="43"/>
      <c r="M26" s="44"/>
    </row>
    <row r="27" spans="1:13" s="45" customFormat="1">
      <c r="A27" s="104"/>
      <c r="B27" s="41"/>
      <c r="C27" s="41"/>
      <c r="D27" s="42"/>
      <c r="E27" s="42"/>
      <c r="F27" s="42"/>
      <c r="G27" s="42"/>
      <c r="H27" s="62"/>
      <c r="I27" s="62"/>
      <c r="J27" s="43"/>
      <c r="K27" s="43"/>
      <c r="L27" s="43"/>
      <c r="M27" s="44"/>
    </row>
    <row r="28" spans="1:13" s="45" customFormat="1">
      <c r="A28" s="104"/>
      <c r="B28" s="41"/>
      <c r="C28" s="41"/>
      <c r="D28" s="42"/>
      <c r="E28" s="42"/>
      <c r="F28" s="42"/>
      <c r="G28" s="42"/>
      <c r="H28" s="62"/>
      <c r="I28" s="62"/>
      <c r="J28" s="43"/>
      <c r="K28" s="43"/>
      <c r="L28" s="43"/>
      <c r="M28" s="44"/>
    </row>
    <row r="29" spans="1:13" s="48" customFormat="1">
      <c r="A29" s="19"/>
      <c r="B29" s="19" t="s">
        <v>13</v>
      </c>
      <c r="C29" s="19" t="s">
        <v>14</v>
      </c>
      <c r="D29" s="39" t="s">
        <v>14</v>
      </c>
      <c r="E29" s="39"/>
      <c r="F29" s="39"/>
      <c r="G29" s="39"/>
      <c r="H29" s="46">
        <f>SUM(H19:H28)</f>
        <v>17000000</v>
      </c>
      <c r="I29" s="46">
        <f>SUM(I19:I28)</f>
        <v>0</v>
      </c>
      <c r="J29" s="46">
        <f>SUM(J19:J28)</f>
        <v>0</v>
      </c>
      <c r="K29" s="46">
        <f>SUM(K19:K28)</f>
        <v>0</v>
      </c>
      <c r="L29" s="46">
        <f>SUM(L19:L28)</f>
        <v>17000000</v>
      </c>
      <c r="M29" s="47"/>
    </row>
    <row r="30" spans="1:13" s="14" customFormat="1" ht="17.25" customHeight="1">
      <c r="A30" s="320" t="s">
        <v>15</v>
      </c>
      <c r="B30" s="320"/>
      <c r="C30" s="320"/>
      <c r="D30" s="320"/>
      <c r="E30" s="320"/>
      <c r="F30" s="320"/>
      <c r="G30" s="320"/>
      <c r="H30" s="320"/>
      <c r="I30" s="320"/>
      <c r="J30" s="320"/>
      <c r="K30" s="320"/>
      <c r="L30" s="320"/>
      <c r="M30" s="320"/>
    </row>
    <row r="31" spans="1:13" s="49" customFormat="1">
      <c r="D31" s="51"/>
      <c r="E31" s="51"/>
      <c r="F31" s="51"/>
      <c r="G31" s="51"/>
      <c r="H31" s="51"/>
      <c r="I31" s="51"/>
      <c r="J31" s="286"/>
      <c r="K31" s="286"/>
      <c r="L31" s="286"/>
      <c r="M31" s="286"/>
    </row>
    <row r="32" spans="1:13" s="15" customFormat="1">
      <c r="B32" s="15" t="s">
        <v>69</v>
      </c>
      <c r="D32" s="15" t="s">
        <v>70</v>
      </c>
      <c r="E32" s="141"/>
      <c r="G32" s="141" t="s">
        <v>16</v>
      </c>
      <c r="H32" s="141"/>
      <c r="I32" s="141"/>
      <c r="K32" s="55" t="s">
        <v>28</v>
      </c>
      <c r="L32" s="55"/>
      <c r="M32" s="55"/>
    </row>
    <row r="33" spans="1:13" s="9" customFormat="1">
      <c r="D33" s="142"/>
      <c r="E33" s="142"/>
      <c r="F33" s="142"/>
      <c r="G33" s="142"/>
      <c r="H33" s="142"/>
      <c r="I33" s="142"/>
      <c r="J33" s="142"/>
      <c r="K33" s="142"/>
      <c r="L33" s="142"/>
    </row>
    <row r="34" spans="1:13" s="9" customFormat="1">
      <c r="D34" s="142"/>
      <c r="E34" s="142"/>
      <c r="F34" s="142"/>
      <c r="G34" s="142"/>
      <c r="H34" s="142"/>
      <c r="I34" s="142"/>
      <c r="J34" s="142"/>
      <c r="K34" s="142"/>
      <c r="L34" s="142"/>
    </row>
    <row r="35" spans="1:13" s="9" customFormat="1">
      <c r="D35" s="142"/>
      <c r="E35" s="142"/>
      <c r="F35" s="142"/>
      <c r="G35" s="142"/>
      <c r="H35" s="142"/>
      <c r="I35" s="142"/>
      <c r="J35" s="142"/>
      <c r="K35" s="142"/>
      <c r="L35" s="142"/>
    </row>
    <row r="36" spans="1:13" s="9" customFormat="1">
      <c r="D36" s="142"/>
      <c r="E36" s="142"/>
      <c r="F36" s="142"/>
      <c r="G36" s="142"/>
      <c r="H36" s="142"/>
      <c r="I36" s="142"/>
      <c r="J36" s="142"/>
      <c r="K36" s="142"/>
      <c r="L36" s="142"/>
    </row>
    <row r="37" spans="1:13" s="9" customFormat="1">
      <c r="B37" s="9" t="s">
        <v>204</v>
      </c>
      <c r="D37" s="142" t="s">
        <v>205</v>
      </c>
      <c r="E37" s="142"/>
      <c r="F37" s="142"/>
      <c r="G37" s="142"/>
      <c r="H37" s="142"/>
      <c r="I37" s="142"/>
      <c r="J37" s="142"/>
      <c r="K37" s="142" t="s">
        <v>205</v>
      </c>
      <c r="L37" s="142"/>
    </row>
    <row r="38" spans="1:13" ht="15" customHeight="1">
      <c r="A38" s="1" t="s">
        <v>61</v>
      </c>
      <c r="B38" s="38"/>
      <c r="C38" s="38"/>
      <c r="D38" s="38"/>
      <c r="E38" s="38"/>
      <c r="F38" s="38"/>
      <c r="G38" s="38"/>
      <c r="H38" s="38"/>
      <c r="I38" s="38"/>
      <c r="J38" s="284" t="s">
        <v>95</v>
      </c>
      <c r="K38" s="284"/>
      <c r="L38" s="284"/>
      <c r="M38" s="284"/>
    </row>
    <row r="39" spans="1:13">
      <c r="A39" s="1" t="s">
        <v>108</v>
      </c>
      <c r="B39" s="38"/>
      <c r="C39" s="38"/>
      <c r="D39" s="38"/>
      <c r="E39" s="38"/>
      <c r="F39" s="38"/>
      <c r="G39" s="38"/>
      <c r="H39" s="38"/>
      <c r="I39" s="38"/>
      <c r="J39" s="271" t="s">
        <v>92</v>
      </c>
      <c r="K39" s="271"/>
      <c r="L39" s="271"/>
      <c r="M39" s="271"/>
    </row>
    <row r="40" spans="1:13">
      <c r="J40" s="271" t="s">
        <v>93</v>
      </c>
      <c r="K40" s="271"/>
      <c r="L40" s="271"/>
      <c r="M40" s="271"/>
    </row>
    <row r="42" spans="1:13" s="34" customFormat="1" ht="16.5">
      <c r="A42" s="283" t="s">
        <v>18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</row>
    <row r="43" spans="1:13" s="34" customFormat="1" ht="16.5">
      <c r="A43" s="295" t="s">
        <v>126</v>
      </c>
      <c r="B43" s="295"/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</row>
    <row r="44" spans="1:13">
      <c r="J44" s="323" t="s">
        <v>124</v>
      </c>
      <c r="K44" s="323"/>
      <c r="L44" s="323"/>
      <c r="M44" s="323"/>
    </row>
    <row r="45" spans="1:13">
      <c r="J45" s="323" t="s">
        <v>4</v>
      </c>
      <c r="K45" s="323"/>
      <c r="L45" s="323"/>
      <c r="M45" s="323"/>
    </row>
    <row r="46" spans="1:13">
      <c r="J46" s="323" t="s">
        <v>5</v>
      </c>
      <c r="K46" s="323"/>
      <c r="L46" s="323"/>
      <c r="M46" s="323"/>
    </row>
    <row r="47" spans="1:13">
      <c r="A47" s="321" t="s">
        <v>66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</row>
    <row r="48" spans="1:13">
      <c r="A48" s="321" t="s">
        <v>206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</row>
    <row r="49" spans="1:13">
      <c r="A49" s="321" t="s">
        <v>207</v>
      </c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</row>
    <row r="50" spans="1:13">
      <c r="A50" s="321" t="s">
        <v>67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</row>
    <row r="51" spans="1:13">
      <c r="A51" s="321" t="s">
        <v>173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</row>
    <row r="52" spans="1:13">
      <c r="A52" s="322" t="s">
        <v>19</v>
      </c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2"/>
    </row>
    <row r="53" spans="1:13" s="16" customFormat="1" ht="33" customHeight="1">
      <c r="A53" s="269" t="s">
        <v>6</v>
      </c>
      <c r="B53" s="269" t="s">
        <v>36</v>
      </c>
      <c r="C53" s="269" t="s">
        <v>7</v>
      </c>
      <c r="D53" s="279" t="s">
        <v>68</v>
      </c>
      <c r="E53" s="279" t="s">
        <v>26</v>
      </c>
      <c r="F53" s="279" t="s">
        <v>20</v>
      </c>
      <c r="G53" s="279" t="s">
        <v>71</v>
      </c>
      <c r="H53" s="290" t="s">
        <v>21</v>
      </c>
      <c r="I53" s="291"/>
      <c r="J53" s="291"/>
      <c r="K53" s="291"/>
      <c r="L53" s="291"/>
      <c r="M53" s="292"/>
    </row>
    <row r="54" spans="1:13" s="16" customFormat="1" ht="81" customHeight="1">
      <c r="A54" s="270"/>
      <c r="B54" s="270"/>
      <c r="C54" s="270"/>
      <c r="D54" s="280"/>
      <c r="E54" s="280"/>
      <c r="F54" s="280"/>
      <c r="G54" s="280"/>
      <c r="H54" s="39" t="s">
        <v>22</v>
      </c>
      <c r="I54" s="39" t="s">
        <v>23</v>
      </c>
      <c r="J54" s="39" t="s">
        <v>24</v>
      </c>
      <c r="K54" s="40" t="s">
        <v>77</v>
      </c>
      <c r="L54" s="39" t="s">
        <v>1</v>
      </c>
      <c r="M54" s="39" t="s">
        <v>25</v>
      </c>
    </row>
    <row r="55" spans="1:13" s="15" customFormat="1">
      <c r="A55" s="19" t="s">
        <v>9</v>
      </c>
      <c r="B55" s="19" t="s">
        <v>10</v>
      </c>
      <c r="C55" s="19" t="s">
        <v>11</v>
      </c>
      <c r="D55" s="39" t="s">
        <v>12</v>
      </c>
      <c r="E55" s="39">
        <v>1</v>
      </c>
      <c r="F55" s="39">
        <v>2</v>
      </c>
      <c r="G55" s="39">
        <v>3</v>
      </c>
      <c r="H55" s="39">
        <v>4</v>
      </c>
      <c r="I55" s="39">
        <v>5</v>
      </c>
      <c r="J55" s="39">
        <v>6</v>
      </c>
      <c r="K55" s="39">
        <v>7</v>
      </c>
      <c r="L55" s="39">
        <v>8</v>
      </c>
      <c r="M55" s="19" t="s">
        <v>27</v>
      </c>
    </row>
    <row r="56" spans="1:13" s="61" customFormat="1">
      <c r="A56" s="103">
        <v>1</v>
      </c>
      <c r="B56" s="32" t="s">
        <v>113</v>
      </c>
      <c r="C56" s="57" t="s">
        <v>120</v>
      </c>
      <c r="D56" s="58"/>
      <c r="E56" s="63"/>
      <c r="F56" s="56">
        <v>40543</v>
      </c>
      <c r="G56" s="58"/>
      <c r="H56" s="5">
        <v>210000000</v>
      </c>
      <c r="I56" s="62"/>
      <c r="J56" s="59">
        <v>0</v>
      </c>
      <c r="K56" s="59">
        <v>0</v>
      </c>
      <c r="L56" s="59">
        <f>H56+I56+J56+K56</f>
        <v>210000000</v>
      </c>
      <c r="M56" s="60"/>
    </row>
    <row r="57" spans="1:13" s="45" customFormat="1">
      <c r="A57" s="104"/>
      <c r="B57" s="41"/>
      <c r="C57" s="41"/>
      <c r="D57" s="42"/>
      <c r="E57" s="42"/>
      <c r="F57" s="42"/>
      <c r="G57" s="42"/>
      <c r="H57" s="62"/>
      <c r="I57" s="62"/>
      <c r="J57" s="43"/>
      <c r="K57" s="43"/>
      <c r="L57" s="43"/>
      <c r="M57" s="44"/>
    </row>
    <row r="58" spans="1:13" s="45" customFormat="1">
      <c r="A58" s="104"/>
      <c r="B58" s="41"/>
      <c r="C58" s="41"/>
      <c r="D58" s="42"/>
      <c r="E58" s="42"/>
      <c r="F58" s="42"/>
      <c r="G58" s="42"/>
      <c r="H58" s="62"/>
      <c r="I58" s="62"/>
      <c r="J58" s="43"/>
      <c r="K58" s="43"/>
      <c r="L58" s="43"/>
      <c r="M58" s="44"/>
    </row>
    <row r="59" spans="1:13" s="45" customFormat="1">
      <c r="A59" s="104"/>
      <c r="B59" s="41"/>
      <c r="C59" s="41"/>
      <c r="D59" s="42"/>
      <c r="E59" s="42"/>
      <c r="F59" s="42"/>
      <c r="G59" s="42"/>
      <c r="H59" s="62"/>
      <c r="I59" s="62"/>
      <c r="J59" s="43"/>
      <c r="K59" s="43"/>
      <c r="L59" s="43"/>
      <c r="M59" s="44"/>
    </row>
    <row r="60" spans="1:13" s="45" customFormat="1">
      <c r="A60" s="104"/>
      <c r="B60" s="41"/>
      <c r="C60" s="41"/>
      <c r="D60" s="42"/>
      <c r="E60" s="42"/>
      <c r="F60" s="42"/>
      <c r="G60" s="42"/>
      <c r="H60" s="62"/>
      <c r="I60" s="62"/>
      <c r="J60" s="43"/>
      <c r="K60" s="43"/>
      <c r="L60" s="43"/>
      <c r="M60" s="44"/>
    </row>
    <row r="61" spans="1:13" s="45" customFormat="1">
      <c r="A61" s="104"/>
      <c r="B61" s="41"/>
      <c r="C61" s="41"/>
      <c r="D61" s="42"/>
      <c r="E61" s="42"/>
      <c r="F61" s="42"/>
      <c r="G61" s="42"/>
      <c r="H61" s="62"/>
      <c r="I61" s="62"/>
      <c r="J61" s="43"/>
      <c r="K61" s="43"/>
      <c r="L61" s="43"/>
      <c r="M61" s="44"/>
    </row>
    <row r="62" spans="1:13" s="45" customFormat="1">
      <c r="A62" s="104"/>
      <c r="B62" s="41"/>
      <c r="C62" s="41"/>
      <c r="D62" s="42"/>
      <c r="E62" s="42"/>
      <c r="F62" s="42"/>
      <c r="G62" s="42"/>
      <c r="H62" s="62"/>
      <c r="I62" s="62"/>
      <c r="J62" s="43"/>
      <c r="K62" s="43"/>
      <c r="L62" s="43"/>
      <c r="M62" s="44"/>
    </row>
    <row r="63" spans="1:13" s="45" customFormat="1">
      <c r="A63" s="104"/>
      <c r="B63" s="41"/>
      <c r="C63" s="41"/>
      <c r="D63" s="42"/>
      <c r="E63" s="42"/>
      <c r="F63" s="42"/>
      <c r="G63" s="42"/>
      <c r="H63" s="62"/>
      <c r="I63" s="62"/>
      <c r="J63" s="43"/>
      <c r="K63" s="43"/>
      <c r="L63" s="43"/>
      <c r="M63" s="44"/>
    </row>
    <row r="64" spans="1:13" s="45" customFormat="1">
      <c r="A64" s="104"/>
      <c r="B64" s="41"/>
      <c r="C64" s="41"/>
      <c r="D64" s="42"/>
      <c r="E64" s="42"/>
      <c r="F64" s="42"/>
      <c r="G64" s="42"/>
      <c r="H64" s="62"/>
      <c r="I64" s="62"/>
      <c r="J64" s="43"/>
      <c r="K64" s="43"/>
      <c r="L64" s="43"/>
      <c r="M64" s="44"/>
    </row>
    <row r="65" spans="1:13" s="45" customFormat="1">
      <c r="A65" s="104"/>
      <c r="B65" s="41"/>
      <c r="C65" s="41"/>
      <c r="D65" s="42"/>
      <c r="E65" s="42"/>
      <c r="F65" s="42"/>
      <c r="G65" s="42"/>
      <c r="H65" s="62"/>
      <c r="I65" s="62"/>
      <c r="J65" s="43"/>
      <c r="K65" s="43"/>
      <c r="L65" s="43"/>
      <c r="M65" s="44"/>
    </row>
    <row r="66" spans="1:13" s="48" customFormat="1">
      <c r="A66" s="19"/>
      <c r="B66" s="19" t="s">
        <v>13</v>
      </c>
      <c r="C66" s="19" t="s">
        <v>14</v>
      </c>
      <c r="D66" s="39" t="s">
        <v>14</v>
      </c>
      <c r="E66" s="39"/>
      <c r="F66" s="39"/>
      <c r="G66" s="39"/>
      <c r="H66" s="46">
        <f>SUM(H56:H65)</f>
        <v>210000000</v>
      </c>
      <c r="I66" s="46">
        <f>SUM(I56:I65)</f>
        <v>0</v>
      </c>
      <c r="J66" s="46">
        <f>SUM(J56:J65)</f>
        <v>0</v>
      </c>
      <c r="K66" s="46">
        <f>SUM(K56:K65)</f>
        <v>0</v>
      </c>
      <c r="L66" s="46">
        <f>SUM(L56:L65)</f>
        <v>210000000</v>
      </c>
      <c r="M66" s="47"/>
    </row>
    <row r="67" spans="1:13" s="14" customFormat="1" ht="17.25" customHeight="1">
      <c r="A67" s="320" t="s">
        <v>15</v>
      </c>
      <c r="B67" s="320"/>
      <c r="C67" s="320"/>
      <c r="D67" s="320"/>
      <c r="E67" s="320"/>
      <c r="F67" s="320"/>
      <c r="G67" s="320"/>
      <c r="H67" s="320"/>
      <c r="I67" s="320"/>
      <c r="J67" s="320"/>
      <c r="K67" s="320"/>
      <c r="L67" s="320"/>
      <c r="M67" s="320"/>
    </row>
    <row r="68" spans="1:13" s="14" customFormat="1" ht="17.2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spans="1:13" s="15" customFormat="1">
      <c r="B69" s="15" t="s">
        <v>69</v>
      </c>
      <c r="D69" s="15" t="s">
        <v>70</v>
      </c>
      <c r="E69" s="141"/>
      <c r="G69" s="141" t="s">
        <v>16</v>
      </c>
      <c r="H69" s="141"/>
      <c r="I69" s="141"/>
      <c r="K69" s="55" t="s">
        <v>28</v>
      </c>
      <c r="L69" s="55"/>
      <c r="M69" s="55"/>
    </row>
    <row r="70" spans="1:13" s="9" customFormat="1">
      <c r="D70" s="142"/>
      <c r="E70" s="142"/>
      <c r="F70" s="142"/>
      <c r="G70" s="142"/>
      <c r="H70" s="142"/>
      <c r="I70" s="142"/>
      <c r="J70" s="142"/>
      <c r="K70" s="142"/>
      <c r="L70" s="142"/>
    </row>
    <row r="71" spans="1:13" s="9" customFormat="1">
      <c r="D71" s="142"/>
      <c r="E71" s="142"/>
      <c r="F71" s="142"/>
      <c r="G71" s="142"/>
      <c r="H71" s="142"/>
      <c r="I71" s="142"/>
      <c r="J71" s="142"/>
      <c r="K71" s="142"/>
      <c r="L71" s="142"/>
    </row>
    <row r="72" spans="1:13" s="9" customFormat="1">
      <c r="D72" s="142"/>
      <c r="E72" s="142"/>
      <c r="F72" s="142"/>
      <c r="G72" s="142"/>
      <c r="H72" s="142"/>
      <c r="I72" s="142"/>
      <c r="J72" s="142"/>
      <c r="K72" s="142"/>
      <c r="L72" s="142"/>
    </row>
    <row r="73" spans="1:13" s="9" customFormat="1">
      <c r="D73" s="142"/>
      <c r="E73" s="142"/>
      <c r="F73" s="142"/>
      <c r="G73" s="142"/>
      <c r="H73" s="142"/>
      <c r="I73" s="142"/>
      <c r="J73" s="142"/>
      <c r="K73" s="142"/>
      <c r="L73" s="142"/>
    </row>
    <row r="74" spans="1:13" s="9" customFormat="1">
      <c r="B74" s="9" t="s">
        <v>208</v>
      </c>
      <c r="D74" s="142" t="s">
        <v>205</v>
      </c>
      <c r="E74" s="142"/>
      <c r="F74" s="142"/>
      <c r="G74" s="142"/>
      <c r="H74" s="142"/>
      <c r="I74" s="142"/>
      <c r="J74" s="142"/>
      <c r="K74" s="142" t="s">
        <v>205</v>
      </c>
      <c r="L74" s="142"/>
    </row>
    <row r="75" spans="1:13" ht="15" customHeight="1">
      <c r="A75" s="1" t="s">
        <v>61</v>
      </c>
      <c r="B75" s="38"/>
      <c r="C75" s="38"/>
      <c r="D75" s="38"/>
      <c r="E75" s="38"/>
      <c r="F75" s="38"/>
      <c r="G75" s="38"/>
      <c r="H75" s="38"/>
      <c r="I75" s="38"/>
      <c r="J75" s="284" t="s">
        <v>95</v>
      </c>
      <c r="K75" s="284"/>
      <c r="L75" s="284"/>
      <c r="M75" s="284"/>
    </row>
    <row r="76" spans="1:13">
      <c r="A76" s="1" t="s">
        <v>108</v>
      </c>
      <c r="B76" s="38"/>
      <c r="C76" s="38"/>
      <c r="D76" s="38"/>
      <c r="E76" s="38"/>
      <c r="F76" s="38"/>
      <c r="G76" s="38"/>
      <c r="H76" s="38"/>
      <c r="I76" s="38"/>
      <c r="J76" s="271" t="s">
        <v>92</v>
      </c>
      <c r="K76" s="271"/>
      <c r="L76" s="271"/>
      <c r="M76" s="271"/>
    </row>
    <row r="77" spans="1:13">
      <c r="J77" s="271" t="s">
        <v>93</v>
      </c>
      <c r="K77" s="271"/>
      <c r="L77" s="271"/>
      <c r="M77" s="271"/>
    </row>
    <row r="79" spans="1:13" s="34" customFormat="1" ht="16.5">
      <c r="A79" s="283" t="s">
        <v>18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s="34" customFormat="1" ht="16.5">
      <c r="A80" s="295" t="s">
        <v>126</v>
      </c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>
      <c r="J81" s="323" t="s">
        <v>125</v>
      </c>
      <c r="K81" s="323"/>
      <c r="L81" s="323"/>
      <c r="M81" s="323"/>
    </row>
    <row r="82" spans="1:13">
      <c r="J82" s="323" t="s">
        <v>4</v>
      </c>
      <c r="K82" s="323"/>
      <c r="L82" s="323"/>
      <c r="M82" s="323"/>
    </row>
    <row r="83" spans="1:13">
      <c r="J83" s="323" t="s">
        <v>5</v>
      </c>
      <c r="K83" s="323"/>
      <c r="L83" s="323"/>
      <c r="M83" s="323"/>
    </row>
    <row r="84" spans="1:13">
      <c r="A84" s="321" t="s">
        <v>66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</row>
    <row r="85" spans="1:13">
      <c r="A85" s="321" t="s">
        <v>209</v>
      </c>
      <c r="B85" s="321"/>
      <c r="C85" s="321"/>
      <c r="D85" s="321"/>
      <c r="E85" s="321"/>
      <c r="F85" s="321"/>
      <c r="G85" s="321"/>
      <c r="H85" s="321"/>
      <c r="I85" s="321"/>
      <c r="J85" s="321"/>
      <c r="K85" s="321"/>
      <c r="L85" s="321"/>
      <c r="M85" s="321"/>
    </row>
    <row r="86" spans="1:13">
      <c r="A86" s="321" t="s">
        <v>203</v>
      </c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</row>
    <row r="87" spans="1:13">
      <c r="A87" s="321" t="s">
        <v>67</v>
      </c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</row>
    <row r="88" spans="1:13">
      <c r="A88" s="321" t="s">
        <v>173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</row>
    <row r="89" spans="1:13">
      <c r="A89" s="322" t="s">
        <v>19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</row>
    <row r="90" spans="1:13" s="16" customFormat="1" ht="33" customHeight="1">
      <c r="A90" s="269" t="s">
        <v>6</v>
      </c>
      <c r="B90" s="269" t="s">
        <v>36</v>
      </c>
      <c r="C90" s="269" t="s">
        <v>7</v>
      </c>
      <c r="D90" s="279" t="s">
        <v>68</v>
      </c>
      <c r="E90" s="279" t="s">
        <v>26</v>
      </c>
      <c r="F90" s="279" t="s">
        <v>20</v>
      </c>
      <c r="G90" s="279" t="s">
        <v>71</v>
      </c>
      <c r="H90" s="290" t="s">
        <v>21</v>
      </c>
      <c r="I90" s="291"/>
      <c r="J90" s="291"/>
      <c r="K90" s="291"/>
      <c r="L90" s="291"/>
      <c r="M90" s="292"/>
    </row>
    <row r="91" spans="1:13" s="16" customFormat="1" ht="81" customHeight="1">
      <c r="A91" s="270"/>
      <c r="B91" s="270"/>
      <c r="C91" s="270"/>
      <c r="D91" s="280"/>
      <c r="E91" s="280"/>
      <c r="F91" s="280"/>
      <c r="G91" s="280"/>
      <c r="H91" s="39" t="s">
        <v>22</v>
      </c>
      <c r="I91" s="39" t="s">
        <v>23</v>
      </c>
      <c r="J91" s="39" t="s">
        <v>24</v>
      </c>
      <c r="K91" s="40" t="s">
        <v>77</v>
      </c>
      <c r="L91" s="39" t="s">
        <v>1</v>
      </c>
      <c r="M91" s="39" t="s">
        <v>25</v>
      </c>
    </row>
    <row r="92" spans="1:13" s="15" customFormat="1">
      <c r="A92" s="19" t="s">
        <v>9</v>
      </c>
      <c r="B92" s="19" t="s">
        <v>10</v>
      </c>
      <c r="C92" s="19" t="s">
        <v>11</v>
      </c>
      <c r="D92" s="39" t="s">
        <v>12</v>
      </c>
      <c r="E92" s="39">
        <v>1</v>
      </c>
      <c r="F92" s="39">
        <v>2</v>
      </c>
      <c r="G92" s="39">
        <v>3</v>
      </c>
      <c r="H92" s="39">
        <v>4</v>
      </c>
      <c r="I92" s="39">
        <v>5</v>
      </c>
      <c r="J92" s="39">
        <v>6</v>
      </c>
      <c r="K92" s="39">
        <v>7</v>
      </c>
      <c r="L92" s="39">
        <v>8</v>
      </c>
      <c r="M92" s="19" t="s">
        <v>27</v>
      </c>
    </row>
    <row r="93" spans="1:13" s="61" customFormat="1">
      <c r="A93" s="103">
        <v>1</v>
      </c>
      <c r="B93" s="37" t="s">
        <v>127</v>
      </c>
      <c r="C93" s="57" t="s">
        <v>128</v>
      </c>
      <c r="D93" s="58" t="s">
        <v>111</v>
      </c>
      <c r="E93" s="63" t="s">
        <v>135</v>
      </c>
      <c r="F93" s="56">
        <v>40543</v>
      </c>
      <c r="G93" s="58"/>
      <c r="H93" s="5">
        <v>1101349856</v>
      </c>
      <c r="I93" s="62"/>
      <c r="J93" s="59">
        <v>0</v>
      </c>
      <c r="K93" s="59">
        <v>0</v>
      </c>
      <c r="L93" s="59">
        <f>H93+I93+J93+K93</f>
        <v>1101349856</v>
      </c>
      <c r="M93" s="60"/>
    </row>
    <row r="94" spans="1:13" s="45" customFormat="1">
      <c r="A94" s="104"/>
      <c r="B94" s="41"/>
      <c r="C94" s="41"/>
      <c r="D94" s="42"/>
      <c r="E94" s="42"/>
      <c r="F94" s="42"/>
      <c r="G94" s="42"/>
      <c r="H94" s="62"/>
      <c r="I94" s="62"/>
      <c r="J94" s="43"/>
      <c r="K94" s="43"/>
      <c r="L94" s="43"/>
      <c r="M94" s="44"/>
    </row>
    <row r="95" spans="1:13" s="45" customFormat="1">
      <c r="A95" s="104"/>
      <c r="B95" s="41"/>
      <c r="C95" s="41"/>
      <c r="D95" s="42"/>
      <c r="E95" s="42"/>
      <c r="F95" s="42"/>
      <c r="G95" s="42"/>
      <c r="H95" s="62"/>
      <c r="I95" s="62"/>
      <c r="J95" s="43"/>
      <c r="K95" s="43"/>
      <c r="L95" s="43"/>
      <c r="M95" s="44"/>
    </row>
    <row r="96" spans="1:13" s="45" customFormat="1">
      <c r="A96" s="104"/>
      <c r="B96" s="41"/>
      <c r="C96" s="41"/>
      <c r="D96" s="42"/>
      <c r="E96" s="42"/>
      <c r="F96" s="42"/>
      <c r="G96" s="42"/>
      <c r="H96" s="62"/>
      <c r="I96" s="62"/>
      <c r="J96" s="43"/>
      <c r="K96" s="43"/>
      <c r="L96" s="43"/>
      <c r="M96" s="44"/>
    </row>
    <row r="97" spans="1:13" s="45" customFormat="1">
      <c r="A97" s="104"/>
      <c r="B97" s="41"/>
      <c r="C97" s="41"/>
      <c r="D97" s="42"/>
      <c r="E97" s="42"/>
      <c r="F97" s="42"/>
      <c r="G97" s="42"/>
      <c r="H97" s="62"/>
      <c r="I97" s="62"/>
      <c r="J97" s="43"/>
      <c r="K97" s="43"/>
      <c r="L97" s="43"/>
      <c r="M97" s="44"/>
    </row>
    <row r="98" spans="1:13" s="45" customFormat="1">
      <c r="A98" s="104"/>
      <c r="B98" s="41"/>
      <c r="C98" s="41"/>
      <c r="D98" s="42"/>
      <c r="E98" s="42"/>
      <c r="F98" s="42"/>
      <c r="G98" s="42"/>
      <c r="H98" s="62"/>
      <c r="I98" s="62"/>
      <c r="J98" s="43"/>
      <c r="K98" s="43"/>
      <c r="L98" s="43"/>
      <c r="M98" s="44"/>
    </row>
    <row r="99" spans="1:13" s="45" customFormat="1">
      <c r="A99" s="104"/>
      <c r="B99" s="41"/>
      <c r="C99" s="41"/>
      <c r="D99" s="42"/>
      <c r="E99" s="42"/>
      <c r="F99" s="42"/>
      <c r="G99" s="42"/>
      <c r="H99" s="62"/>
      <c r="I99" s="62"/>
      <c r="J99" s="43"/>
      <c r="K99" s="43"/>
      <c r="L99" s="43"/>
      <c r="M99" s="44"/>
    </row>
    <row r="100" spans="1:13" s="45" customFormat="1">
      <c r="A100" s="104"/>
      <c r="B100" s="41"/>
      <c r="C100" s="41"/>
      <c r="D100" s="42"/>
      <c r="E100" s="42"/>
      <c r="F100" s="42"/>
      <c r="G100" s="42"/>
      <c r="H100" s="62"/>
      <c r="I100" s="62"/>
      <c r="J100" s="43"/>
      <c r="K100" s="43"/>
      <c r="L100" s="43"/>
      <c r="M100" s="44"/>
    </row>
    <row r="101" spans="1:13" s="45" customFormat="1">
      <c r="A101" s="104"/>
      <c r="B101" s="41"/>
      <c r="C101" s="41"/>
      <c r="D101" s="42"/>
      <c r="E101" s="42"/>
      <c r="F101" s="42"/>
      <c r="G101" s="42"/>
      <c r="H101" s="62"/>
      <c r="I101" s="62"/>
      <c r="J101" s="43"/>
      <c r="K101" s="43"/>
      <c r="L101" s="43"/>
      <c r="M101" s="44"/>
    </row>
    <row r="102" spans="1:13" s="45" customFormat="1">
      <c r="A102" s="104"/>
      <c r="B102" s="41"/>
      <c r="C102" s="41"/>
      <c r="D102" s="42"/>
      <c r="E102" s="42"/>
      <c r="F102" s="42"/>
      <c r="G102" s="42"/>
      <c r="H102" s="62"/>
      <c r="I102" s="62"/>
      <c r="J102" s="43"/>
      <c r="K102" s="43"/>
      <c r="L102" s="43"/>
      <c r="M102" s="44"/>
    </row>
    <row r="103" spans="1:13" s="48" customFormat="1">
      <c r="A103" s="19"/>
      <c r="B103" s="19" t="s">
        <v>13</v>
      </c>
      <c r="C103" s="19" t="s">
        <v>14</v>
      </c>
      <c r="D103" s="39" t="s">
        <v>14</v>
      </c>
      <c r="E103" s="39"/>
      <c r="F103" s="39"/>
      <c r="G103" s="39"/>
      <c r="H103" s="46">
        <f>SUM(H93:H102)</f>
        <v>1101349856</v>
      </c>
      <c r="I103" s="46">
        <f>SUM(I93:I102)</f>
        <v>0</v>
      </c>
      <c r="J103" s="46">
        <f>SUM(J93:J102)</f>
        <v>0</v>
      </c>
      <c r="K103" s="46">
        <f>SUM(K93:K102)</f>
        <v>0</v>
      </c>
      <c r="L103" s="46">
        <f>SUM(L93:L102)</f>
        <v>1101349856</v>
      </c>
      <c r="M103" s="47"/>
    </row>
    <row r="104" spans="1:13" s="14" customFormat="1" ht="17.25" customHeight="1">
      <c r="A104" s="320" t="s">
        <v>15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</row>
    <row r="105" spans="1:13" s="49" customFormat="1">
      <c r="D105" s="51"/>
      <c r="E105" s="51"/>
      <c r="F105" s="51"/>
      <c r="G105" s="51"/>
      <c r="H105" s="51"/>
      <c r="I105" s="51"/>
      <c r="J105" s="286"/>
      <c r="K105" s="286"/>
      <c r="L105" s="286"/>
      <c r="M105" s="286"/>
    </row>
    <row r="106" spans="1:13" s="15" customFormat="1">
      <c r="B106" s="15" t="s">
        <v>69</v>
      </c>
      <c r="D106" s="15" t="s">
        <v>70</v>
      </c>
      <c r="E106" s="141"/>
      <c r="G106" s="141" t="s">
        <v>16</v>
      </c>
      <c r="H106" s="141"/>
      <c r="I106" s="141"/>
      <c r="K106" s="55" t="s">
        <v>28</v>
      </c>
      <c r="L106" s="55"/>
      <c r="M106" s="55"/>
    </row>
    <row r="107" spans="1:13" s="9" customFormat="1">
      <c r="D107" s="142"/>
      <c r="E107" s="142"/>
      <c r="F107" s="142"/>
      <c r="G107" s="142"/>
      <c r="H107" s="142"/>
      <c r="I107" s="142"/>
      <c r="J107" s="142"/>
      <c r="K107" s="142"/>
      <c r="L107" s="142"/>
    </row>
    <row r="108" spans="1:13" s="9" customFormat="1">
      <c r="D108" s="142"/>
      <c r="E108" s="142"/>
      <c r="F108" s="142"/>
      <c r="G108" s="142"/>
      <c r="H108" s="142"/>
      <c r="I108" s="142"/>
      <c r="J108" s="142"/>
      <c r="K108" s="142"/>
      <c r="L108" s="142"/>
    </row>
    <row r="109" spans="1:13" s="9" customFormat="1">
      <c r="D109" s="142"/>
      <c r="E109" s="142"/>
      <c r="F109" s="142"/>
      <c r="G109" s="142"/>
      <c r="H109" s="142"/>
      <c r="I109" s="142"/>
      <c r="J109" s="142"/>
      <c r="K109" s="142"/>
      <c r="L109" s="142"/>
    </row>
    <row r="110" spans="1:13" s="9" customFormat="1">
      <c r="D110" s="142"/>
      <c r="E110" s="142"/>
      <c r="F110" s="142"/>
      <c r="G110" s="142"/>
      <c r="H110" s="142"/>
      <c r="I110" s="142"/>
      <c r="J110" s="142"/>
      <c r="K110" s="142"/>
      <c r="L110" s="142"/>
    </row>
    <row r="111" spans="1:13" s="9" customFormat="1">
      <c r="B111" s="9" t="s">
        <v>210</v>
      </c>
      <c r="D111" s="142" t="s">
        <v>205</v>
      </c>
      <c r="E111" s="142"/>
      <c r="F111" s="142"/>
      <c r="G111" s="142"/>
      <c r="H111" s="142"/>
      <c r="I111" s="142"/>
      <c r="J111" s="142"/>
      <c r="K111" s="142" t="s">
        <v>205</v>
      </c>
      <c r="L111" s="142"/>
    </row>
    <row r="112" spans="1:13" ht="15" customHeight="1">
      <c r="A112" s="1" t="s">
        <v>61</v>
      </c>
      <c r="B112" s="38"/>
      <c r="C112" s="38"/>
      <c r="D112" s="38"/>
      <c r="E112" s="38"/>
      <c r="F112" s="38"/>
      <c r="G112" s="38"/>
      <c r="H112" s="38"/>
      <c r="I112" s="38"/>
      <c r="J112" s="284" t="s">
        <v>95</v>
      </c>
      <c r="K112" s="284"/>
      <c r="L112" s="284"/>
      <c r="M112" s="284"/>
    </row>
    <row r="113" spans="1:13">
      <c r="A113" s="1" t="s">
        <v>108</v>
      </c>
      <c r="B113" s="38"/>
      <c r="C113" s="38"/>
      <c r="D113" s="38"/>
      <c r="E113" s="38"/>
      <c r="F113" s="38"/>
      <c r="G113" s="38"/>
      <c r="H113" s="38"/>
      <c r="I113" s="38"/>
      <c r="J113" s="271" t="s">
        <v>92</v>
      </c>
      <c r="K113" s="271"/>
      <c r="L113" s="271"/>
      <c r="M113" s="271"/>
    </row>
    <row r="114" spans="1:13">
      <c r="J114" s="271" t="s">
        <v>93</v>
      </c>
      <c r="K114" s="271"/>
      <c r="L114" s="271"/>
      <c r="M114" s="271"/>
    </row>
    <row r="116" spans="1:13" s="34" customFormat="1" ht="16.5">
      <c r="A116" s="283" t="s">
        <v>18</v>
      </c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</row>
    <row r="117" spans="1:13" s="34" customFormat="1" ht="16.5">
      <c r="A117" s="295" t="s">
        <v>126</v>
      </c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</row>
    <row r="118" spans="1:13">
      <c r="J118" s="323" t="s">
        <v>134</v>
      </c>
      <c r="K118" s="323"/>
      <c r="L118" s="323"/>
      <c r="M118" s="323"/>
    </row>
    <row r="119" spans="1:13">
      <c r="J119" s="323" t="s">
        <v>4</v>
      </c>
      <c r="K119" s="323"/>
      <c r="L119" s="323"/>
      <c r="M119" s="323"/>
    </row>
    <row r="120" spans="1:13">
      <c r="J120" s="323" t="s">
        <v>5</v>
      </c>
      <c r="K120" s="323"/>
      <c r="L120" s="323"/>
      <c r="M120" s="323"/>
    </row>
    <row r="121" spans="1:13">
      <c r="A121" s="321" t="s">
        <v>66</v>
      </c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</row>
    <row r="122" spans="1:13">
      <c r="A122" s="321" t="s">
        <v>209</v>
      </c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</row>
    <row r="123" spans="1:13">
      <c r="A123" s="321" t="s">
        <v>203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</row>
    <row r="124" spans="1:13">
      <c r="A124" s="321" t="s">
        <v>67</v>
      </c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1"/>
    </row>
    <row r="125" spans="1:13">
      <c r="A125" s="321" t="s">
        <v>173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</row>
    <row r="126" spans="1:13">
      <c r="A126" s="322" t="s">
        <v>19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</row>
    <row r="127" spans="1:13" s="16" customFormat="1" ht="33" customHeight="1">
      <c r="A127" s="269" t="s">
        <v>6</v>
      </c>
      <c r="B127" s="269" t="s">
        <v>36</v>
      </c>
      <c r="C127" s="269" t="s">
        <v>7</v>
      </c>
      <c r="D127" s="279" t="s">
        <v>68</v>
      </c>
      <c r="E127" s="279" t="s">
        <v>26</v>
      </c>
      <c r="F127" s="279" t="s">
        <v>20</v>
      </c>
      <c r="G127" s="279" t="s">
        <v>71</v>
      </c>
      <c r="H127" s="290" t="s">
        <v>21</v>
      </c>
      <c r="I127" s="291"/>
      <c r="J127" s="291"/>
      <c r="K127" s="291"/>
      <c r="L127" s="291"/>
      <c r="M127" s="292"/>
    </row>
    <row r="128" spans="1:13" s="16" customFormat="1" ht="81" customHeight="1">
      <c r="A128" s="270"/>
      <c r="B128" s="270"/>
      <c r="C128" s="270"/>
      <c r="D128" s="280"/>
      <c r="E128" s="280"/>
      <c r="F128" s="280"/>
      <c r="G128" s="280"/>
      <c r="H128" s="39" t="s">
        <v>22</v>
      </c>
      <c r="I128" s="39" t="s">
        <v>23</v>
      </c>
      <c r="J128" s="39" t="s">
        <v>24</v>
      </c>
      <c r="K128" s="40" t="s">
        <v>77</v>
      </c>
      <c r="L128" s="39" t="s">
        <v>1</v>
      </c>
      <c r="M128" s="39" t="s">
        <v>25</v>
      </c>
    </row>
    <row r="129" spans="1:13" s="15" customFormat="1">
      <c r="A129" s="19" t="s">
        <v>9</v>
      </c>
      <c r="B129" s="19" t="s">
        <v>10</v>
      </c>
      <c r="C129" s="19" t="s">
        <v>11</v>
      </c>
      <c r="D129" s="39" t="s">
        <v>12</v>
      </c>
      <c r="E129" s="39">
        <v>1</v>
      </c>
      <c r="F129" s="39">
        <v>2</v>
      </c>
      <c r="G129" s="39">
        <v>3</v>
      </c>
      <c r="H129" s="39">
        <v>4</v>
      </c>
      <c r="I129" s="39">
        <v>5</v>
      </c>
      <c r="J129" s="39">
        <v>6</v>
      </c>
      <c r="K129" s="39">
        <v>7</v>
      </c>
      <c r="L129" s="39">
        <v>8</v>
      </c>
      <c r="M129" s="19" t="s">
        <v>27</v>
      </c>
    </row>
    <row r="130" spans="1:13" s="61" customFormat="1">
      <c r="A130" s="103">
        <v>1</v>
      </c>
      <c r="B130" s="78" t="s">
        <v>129</v>
      </c>
      <c r="C130" s="131" t="s">
        <v>132</v>
      </c>
      <c r="D130" s="58" t="s">
        <v>111</v>
      </c>
      <c r="E130" s="63" t="s">
        <v>135</v>
      </c>
      <c r="F130" s="111">
        <v>40543</v>
      </c>
      <c r="G130" s="58"/>
      <c r="H130" s="77">
        <v>1712810212</v>
      </c>
      <c r="I130" s="62"/>
      <c r="J130" s="59">
        <v>0</v>
      </c>
      <c r="K130" s="59">
        <v>0</v>
      </c>
      <c r="L130" s="59">
        <f>H130+I130+J130+K130</f>
        <v>1712810212</v>
      </c>
      <c r="M130" s="60"/>
    </row>
    <row r="131" spans="1:13" s="45" customFormat="1">
      <c r="A131" s="104"/>
      <c r="B131" s="78"/>
      <c r="C131" s="79"/>
      <c r="D131" s="42"/>
      <c r="E131" s="42"/>
      <c r="F131" s="111"/>
      <c r="G131" s="42"/>
      <c r="H131" s="77"/>
      <c r="I131" s="62"/>
      <c r="J131" s="43"/>
      <c r="K131" s="43"/>
      <c r="L131" s="59"/>
      <c r="M131" s="44"/>
    </row>
    <row r="132" spans="1:13" s="45" customFormat="1">
      <c r="A132" s="103"/>
      <c r="B132" s="78"/>
      <c r="C132" s="79"/>
      <c r="D132" s="42"/>
      <c r="E132" s="42"/>
      <c r="F132" s="111"/>
      <c r="G132" s="42"/>
      <c r="H132" s="77"/>
      <c r="I132" s="62"/>
      <c r="J132" s="43"/>
      <c r="K132" s="43"/>
      <c r="L132" s="59"/>
      <c r="M132" s="44"/>
    </row>
    <row r="133" spans="1:13" s="45" customFormat="1">
      <c r="A133" s="104"/>
      <c r="B133" s="78"/>
      <c r="C133" s="79"/>
      <c r="D133" s="42"/>
      <c r="E133" s="42"/>
      <c r="F133" s="111"/>
      <c r="G133" s="42"/>
      <c r="H133" s="77"/>
      <c r="I133" s="62"/>
      <c r="J133" s="43"/>
      <c r="K133" s="43"/>
      <c r="L133" s="59"/>
      <c r="M133" s="44"/>
    </row>
    <row r="134" spans="1:13" s="45" customFormat="1">
      <c r="A134" s="103"/>
      <c r="B134" s="78"/>
      <c r="C134" s="79"/>
      <c r="D134" s="42"/>
      <c r="E134" s="42"/>
      <c r="F134" s="111"/>
      <c r="G134" s="42"/>
      <c r="H134" s="77"/>
      <c r="I134" s="62"/>
      <c r="J134" s="43"/>
      <c r="K134" s="43"/>
      <c r="L134" s="59"/>
      <c r="M134" s="44"/>
    </row>
    <row r="135" spans="1:13" s="45" customFormat="1">
      <c r="A135" s="104"/>
      <c r="B135" s="78"/>
      <c r="C135" s="79"/>
      <c r="D135" s="42"/>
      <c r="E135" s="42"/>
      <c r="F135" s="111"/>
      <c r="G135" s="42"/>
      <c r="H135" s="77"/>
      <c r="I135" s="62"/>
      <c r="J135" s="43"/>
      <c r="K135" s="43"/>
      <c r="L135" s="59"/>
      <c r="M135" s="44"/>
    </row>
    <row r="136" spans="1:13" s="45" customFormat="1">
      <c r="A136" s="103"/>
      <c r="B136" s="78"/>
      <c r="C136" s="79"/>
      <c r="D136" s="42"/>
      <c r="E136" s="42"/>
      <c r="F136" s="111"/>
      <c r="G136" s="42"/>
      <c r="H136" s="77"/>
      <c r="I136" s="62"/>
      <c r="J136" s="43"/>
      <c r="K136" s="43"/>
      <c r="L136" s="59"/>
      <c r="M136" s="44"/>
    </row>
    <row r="137" spans="1:13" s="45" customFormat="1">
      <c r="A137" s="104"/>
      <c r="B137" s="41"/>
      <c r="C137" s="41"/>
      <c r="D137" s="42"/>
      <c r="E137" s="42"/>
      <c r="F137" s="42"/>
      <c r="G137" s="42"/>
      <c r="H137" s="62"/>
      <c r="I137" s="62"/>
      <c r="J137" s="43"/>
      <c r="K137" s="43"/>
      <c r="L137" s="43"/>
      <c r="M137" s="44"/>
    </row>
    <row r="138" spans="1:13" s="45" customFormat="1">
      <c r="A138" s="104"/>
      <c r="B138" s="41"/>
      <c r="C138" s="41"/>
      <c r="D138" s="42"/>
      <c r="E138" s="42"/>
      <c r="F138" s="42"/>
      <c r="G138" s="42"/>
      <c r="H138" s="62"/>
      <c r="I138" s="62"/>
      <c r="J138" s="43"/>
      <c r="K138" s="43"/>
      <c r="L138" s="43"/>
      <c r="M138" s="44"/>
    </row>
    <row r="139" spans="1:13" s="45" customFormat="1">
      <c r="A139" s="104"/>
      <c r="B139" s="41"/>
      <c r="C139" s="41"/>
      <c r="D139" s="42"/>
      <c r="E139" s="42"/>
      <c r="F139" s="42"/>
      <c r="G139" s="42"/>
      <c r="H139" s="62"/>
      <c r="I139" s="62"/>
      <c r="J139" s="43"/>
      <c r="K139" s="43"/>
      <c r="L139" s="43"/>
      <c r="M139" s="44"/>
    </row>
    <row r="140" spans="1:13" s="48" customFormat="1">
      <c r="A140" s="19"/>
      <c r="B140" s="19" t="s">
        <v>13</v>
      </c>
      <c r="C140" s="19" t="s">
        <v>14</v>
      </c>
      <c r="D140" s="39" t="s">
        <v>14</v>
      </c>
      <c r="E140" s="39"/>
      <c r="F140" s="39"/>
      <c r="G140" s="39"/>
      <c r="H140" s="46">
        <f>SUM(H130:H139)</f>
        <v>1712810212</v>
      </c>
      <c r="I140" s="46">
        <f>SUM(I130:I139)</f>
        <v>0</v>
      </c>
      <c r="J140" s="46">
        <f>SUM(J130:J139)</f>
        <v>0</v>
      </c>
      <c r="K140" s="46">
        <f>SUM(K130:K139)</f>
        <v>0</v>
      </c>
      <c r="L140" s="46">
        <f>SUM(L130:L139)</f>
        <v>1712810212</v>
      </c>
      <c r="M140" s="47"/>
    </row>
    <row r="141" spans="1:13" s="14" customFormat="1" ht="17.25" customHeight="1">
      <c r="A141" s="320" t="s">
        <v>15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</row>
    <row r="142" spans="1:13" s="49" customFormat="1">
      <c r="D142" s="51"/>
      <c r="E142" s="51"/>
      <c r="F142" s="51"/>
      <c r="G142" s="51"/>
      <c r="H142" s="51"/>
      <c r="I142" s="51"/>
      <c r="J142" s="286"/>
      <c r="K142" s="286"/>
      <c r="L142" s="286"/>
      <c r="M142" s="286"/>
    </row>
    <row r="143" spans="1:13" s="15" customFormat="1">
      <c r="B143" s="15" t="s">
        <v>69</v>
      </c>
      <c r="D143" s="15" t="s">
        <v>70</v>
      </c>
      <c r="E143" s="141"/>
      <c r="G143" s="141" t="s">
        <v>16</v>
      </c>
      <c r="H143" s="141"/>
      <c r="I143" s="141"/>
      <c r="K143" s="55" t="s">
        <v>28</v>
      </c>
      <c r="L143" s="55"/>
      <c r="M143" s="55"/>
    </row>
    <row r="144" spans="1:13" s="9" customFormat="1">
      <c r="D144" s="142"/>
      <c r="E144" s="142"/>
      <c r="F144" s="142"/>
      <c r="G144" s="142"/>
      <c r="H144" s="142"/>
      <c r="I144" s="142"/>
      <c r="J144" s="142"/>
      <c r="K144" s="142"/>
      <c r="L144" s="142"/>
    </row>
    <row r="145" spans="1:13" s="9" customFormat="1">
      <c r="D145" s="142"/>
      <c r="E145" s="142"/>
      <c r="F145" s="142"/>
      <c r="G145" s="142"/>
      <c r="H145" s="142"/>
      <c r="I145" s="142"/>
      <c r="J145" s="142"/>
      <c r="K145" s="142"/>
      <c r="L145" s="142"/>
    </row>
    <row r="146" spans="1:13" s="9" customFormat="1">
      <c r="D146" s="142"/>
      <c r="E146" s="142"/>
      <c r="F146" s="142"/>
      <c r="G146" s="142"/>
      <c r="H146" s="142"/>
      <c r="I146" s="142"/>
      <c r="J146" s="142"/>
      <c r="K146" s="142"/>
      <c r="L146" s="142"/>
    </row>
    <row r="147" spans="1:13" s="9" customFormat="1">
      <c r="D147" s="142"/>
      <c r="E147" s="142"/>
      <c r="F147" s="142"/>
      <c r="G147" s="142"/>
      <c r="H147" s="142"/>
      <c r="I147" s="142"/>
      <c r="J147" s="142"/>
      <c r="K147" s="142"/>
      <c r="L147" s="142"/>
    </row>
    <row r="148" spans="1:13" s="9" customFormat="1">
      <c r="B148" s="9" t="s">
        <v>210</v>
      </c>
      <c r="D148" s="142" t="s">
        <v>205</v>
      </c>
      <c r="E148" s="142"/>
      <c r="F148" s="142"/>
      <c r="G148" s="142"/>
      <c r="H148" s="142"/>
      <c r="I148" s="142"/>
      <c r="J148" s="142"/>
      <c r="K148" s="142" t="s">
        <v>205</v>
      </c>
      <c r="L148" s="142"/>
    </row>
    <row r="149" spans="1:13" ht="15" customHeight="1">
      <c r="A149" s="1" t="s">
        <v>61</v>
      </c>
      <c r="B149" s="38"/>
      <c r="C149" s="38"/>
      <c r="D149" s="38"/>
      <c r="E149" s="38"/>
      <c r="F149" s="38"/>
      <c r="G149" s="38"/>
      <c r="H149" s="38"/>
      <c r="I149" s="38"/>
      <c r="J149" s="284" t="s">
        <v>95</v>
      </c>
      <c r="K149" s="284"/>
      <c r="L149" s="284"/>
      <c r="M149" s="284"/>
    </row>
    <row r="150" spans="1:13">
      <c r="A150" s="1" t="s">
        <v>108</v>
      </c>
      <c r="B150" s="38"/>
      <c r="C150" s="38"/>
      <c r="D150" s="38"/>
      <c r="E150" s="38"/>
      <c r="F150" s="38"/>
      <c r="G150" s="38"/>
      <c r="H150" s="38"/>
      <c r="I150" s="38"/>
      <c r="J150" s="271" t="s">
        <v>92</v>
      </c>
      <c r="K150" s="271"/>
      <c r="L150" s="271"/>
      <c r="M150" s="271"/>
    </row>
    <row r="151" spans="1:13">
      <c r="J151" s="271" t="s">
        <v>93</v>
      </c>
      <c r="K151" s="271"/>
      <c r="L151" s="271"/>
      <c r="M151" s="271"/>
    </row>
    <row r="153" spans="1:13" s="34" customFormat="1" ht="16.5">
      <c r="A153" s="283" t="s">
        <v>18</v>
      </c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</row>
    <row r="154" spans="1:13" s="34" customFormat="1" ht="16.5">
      <c r="A154" s="295" t="s">
        <v>126</v>
      </c>
      <c r="B154" s="295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</row>
    <row r="155" spans="1:13">
      <c r="J155" s="323" t="s">
        <v>136</v>
      </c>
      <c r="K155" s="323"/>
      <c r="L155" s="323"/>
      <c r="M155" s="323"/>
    </row>
    <row r="156" spans="1:13">
      <c r="J156" s="323" t="s">
        <v>4</v>
      </c>
      <c r="K156" s="323"/>
      <c r="L156" s="323"/>
      <c r="M156" s="323"/>
    </row>
    <row r="157" spans="1:13">
      <c r="J157" s="323" t="s">
        <v>5</v>
      </c>
      <c r="K157" s="323"/>
      <c r="L157" s="323"/>
      <c r="M157" s="323"/>
    </row>
    <row r="158" spans="1:13">
      <c r="A158" s="321" t="s">
        <v>66</v>
      </c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1"/>
    </row>
    <row r="159" spans="1:13">
      <c r="A159" s="321" t="s">
        <v>209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</row>
    <row r="160" spans="1:13">
      <c r="A160" s="321" t="s">
        <v>203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</row>
    <row r="161" spans="1:13">
      <c r="A161" s="321" t="s">
        <v>67</v>
      </c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</row>
    <row r="162" spans="1:13">
      <c r="A162" s="321" t="s">
        <v>173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</row>
    <row r="163" spans="1:13">
      <c r="A163" s="322" t="s">
        <v>19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</row>
    <row r="164" spans="1:13" s="16" customFormat="1" ht="33" customHeight="1">
      <c r="A164" s="269" t="s">
        <v>6</v>
      </c>
      <c r="B164" s="269" t="s">
        <v>36</v>
      </c>
      <c r="C164" s="269" t="s">
        <v>7</v>
      </c>
      <c r="D164" s="279" t="s">
        <v>68</v>
      </c>
      <c r="E164" s="279" t="s">
        <v>26</v>
      </c>
      <c r="F164" s="279" t="s">
        <v>20</v>
      </c>
      <c r="G164" s="279" t="s">
        <v>71</v>
      </c>
      <c r="H164" s="290" t="s">
        <v>21</v>
      </c>
      <c r="I164" s="291"/>
      <c r="J164" s="291"/>
      <c r="K164" s="291"/>
      <c r="L164" s="291"/>
      <c r="M164" s="292"/>
    </row>
    <row r="165" spans="1:13" s="16" customFormat="1" ht="81" customHeight="1">
      <c r="A165" s="270"/>
      <c r="B165" s="270"/>
      <c r="C165" s="270"/>
      <c r="D165" s="280"/>
      <c r="E165" s="280"/>
      <c r="F165" s="280"/>
      <c r="G165" s="280"/>
      <c r="H165" s="39" t="s">
        <v>22</v>
      </c>
      <c r="I165" s="39" t="s">
        <v>23</v>
      </c>
      <c r="J165" s="39" t="s">
        <v>24</v>
      </c>
      <c r="K165" s="40" t="s">
        <v>77</v>
      </c>
      <c r="L165" s="39" t="s">
        <v>1</v>
      </c>
      <c r="M165" s="39" t="s">
        <v>25</v>
      </c>
    </row>
    <row r="166" spans="1:13" s="15" customFormat="1">
      <c r="A166" s="19" t="s">
        <v>9</v>
      </c>
      <c r="B166" s="19" t="s">
        <v>10</v>
      </c>
      <c r="C166" s="19" t="s">
        <v>11</v>
      </c>
      <c r="D166" s="39" t="s">
        <v>12</v>
      </c>
      <c r="E166" s="39">
        <v>1</v>
      </c>
      <c r="F166" s="39">
        <v>2</v>
      </c>
      <c r="G166" s="39">
        <v>3</v>
      </c>
      <c r="H166" s="39">
        <v>4</v>
      </c>
      <c r="I166" s="39">
        <v>5</v>
      </c>
      <c r="J166" s="39">
        <v>6</v>
      </c>
      <c r="K166" s="39">
        <v>7</v>
      </c>
      <c r="L166" s="39">
        <v>8</v>
      </c>
      <c r="M166" s="19" t="s">
        <v>27</v>
      </c>
    </row>
    <row r="167" spans="1:13" s="61" customFormat="1">
      <c r="A167" s="103">
        <v>1</v>
      </c>
      <c r="B167" s="78" t="s">
        <v>130</v>
      </c>
      <c r="C167" s="131" t="s">
        <v>133</v>
      </c>
      <c r="D167" s="58" t="s">
        <v>111</v>
      </c>
      <c r="E167" s="63" t="s">
        <v>135</v>
      </c>
      <c r="F167" s="111">
        <v>40543</v>
      </c>
      <c r="G167" s="58"/>
      <c r="H167" s="5">
        <v>4567613580</v>
      </c>
      <c r="I167" s="62"/>
      <c r="J167" s="59">
        <v>0</v>
      </c>
      <c r="K167" s="59">
        <v>0</v>
      </c>
      <c r="L167" s="59">
        <f>H167+I167+J167+K167</f>
        <v>4567613580</v>
      </c>
      <c r="M167" s="60"/>
    </row>
    <row r="168" spans="1:13" s="45" customFormat="1">
      <c r="A168" s="104"/>
      <c r="B168" s="78"/>
      <c r="C168" s="79"/>
      <c r="D168" s="42"/>
      <c r="E168" s="42"/>
      <c r="F168" s="111"/>
      <c r="G168" s="42"/>
      <c r="H168" s="77"/>
      <c r="I168" s="62"/>
      <c r="J168" s="43"/>
      <c r="K168" s="43"/>
      <c r="L168" s="59"/>
      <c r="M168" s="44"/>
    </row>
    <row r="169" spans="1:13" s="45" customFormat="1">
      <c r="A169" s="103"/>
      <c r="B169" s="78"/>
      <c r="C169" s="79"/>
      <c r="D169" s="42"/>
      <c r="E169" s="42"/>
      <c r="F169" s="111"/>
      <c r="G169" s="42"/>
      <c r="H169" s="77"/>
      <c r="I169" s="62"/>
      <c r="J169" s="43"/>
      <c r="K169" s="43"/>
      <c r="L169" s="59"/>
      <c r="M169" s="44"/>
    </row>
    <row r="170" spans="1:13" s="45" customFormat="1">
      <c r="A170" s="104"/>
      <c r="B170" s="78"/>
      <c r="C170" s="79"/>
      <c r="D170" s="42"/>
      <c r="E170" s="42"/>
      <c r="F170" s="111"/>
      <c r="G170" s="42"/>
      <c r="H170" s="77"/>
      <c r="I170" s="62"/>
      <c r="J170" s="43"/>
      <c r="K170" s="43"/>
      <c r="L170" s="59"/>
      <c r="M170" s="44"/>
    </row>
    <row r="171" spans="1:13" s="45" customFormat="1">
      <c r="A171" s="103"/>
      <c r="B171" s="78"/>
      <c r="C171" s="79"/>
      <c r="D171" s="42"/>
      <c r="E171" s="42"/>
      <c r="F171" s="111"/>
      <c r="G171" s="42"/>
      <c r="H171" s="77"/>
      <c r="I171" s="62"/>
      <c r="J171" s="43"/>
      <c r="K171" s="43"/>
      <c r="L171" s="59"/>
      <c r="M171" s="44"/>
    </row>
    <row r="172" spans="1:13" s="45" customFormat="1">
      <c r="A172" s="104"/>
      <c r="B172" s="78"/>
      <c r="C172" s="79"/>
      <c r="D172" s="42"/>
      <c r="E172" s="42"/>
      <c r="F172" s="111"/>
      <c r="G172" s="42"/>
      <c r="H172" s="77"/>
      <c r="I172" s="62"/>
      <c r="J172" s="43"/>
      <c r="K172" s="43"/>
      <c r="L172" s="59"/>
      <c r="M172" s="44"/>
    </row>
    <row r="173" spans="1:13" s="45" customFormat="1">
      <c r="A173" s="103"/>
      <c r="B173" s="78"/>
      <c r="C173" s="79"/>
      <c r="D173" s="42"/>
      <c r="E173" s="42"/>
      <c r="F173" s="111"/>
      <c r="G173" s="42"/>
      <c r="H173" s="77"/>
      <c r="I173" s="62"/>
      <c r="J173" s="43"/>
      <c r="K173" s="43"/>
      <c r="L173" s="59"/>
      <c r="M173" s="44"/>
    </row>
    <row r="174" spans="1:13" s="45" customFormat="1">
      <c r="A174" s="104"/>
      <c r="B174" s="41"/>
      <c r="C174" s="41"/>
      <c r="D174" s="42"/>
      <c r="E174" s="42"/>
      <c r="F174" s="42"/>
      <c r="G174" s="42"/>
      <c r="H174" s="62"/>
      <c r="I174" s="62"/>
      <c r="J174" s="43"/>
      <c r="K174" s="43"/>
      <c r="L174" s="43"/>
      <c r="M174" s="44"/>
    </row>
    <row r="175" spans="1:13" s="45" customFormat="1">
      <c r="A175" s="104"/>
      <c r="B175" s="41"/>
      <c r="C175" s="41"/>
      <c r="D175" s="42"/>
      <c r="E175" s="42"/>
      <c r="F175" s="42"/>
      <c r="G175" s="42"/>
      <c r="H175" s="62"/>
      <c r="I175" s="62"/>
      <c r="J175" s="43"/>
      <c r="K175" s="43"/>
      <c r="L175" s="43"/>
      <c r="M175" s="44"/>
    </row>
    <row r="176" spans="1:13" s="45" customFormat="1">
      <c r="A176" s="104"/>
      <c r="B176" s="41"/>
      <c r="C176" s="41"/>
      <c r="D176" s="42"/>
      <c r="E176" s="42"/>
      <c r="F176" s="42"/>
      <c r="G176" s="42"/>
      <c r="H176" s="62"/>
      <c r="I176" s="62"/>
      <c r="J176" s="43"/>
      <c r="K176" s="43"/>
      <c r="L176" s="43"/>
      <c r="M176" s="44"/>
    </row>
    <row r="177" spans="1:13" s="48" customFormat="1">
      <c r="A177" s="19"/>
      <c r="B177" s="19" t="s">
        <v>13</v>
      </c>
      <c r="C177" s="19" t="s">
        <v>14</v>
      </c>
      <c r="D177" s="39" t="s">
        <v>14</v>
      </c>
      <c r="E177" s="39"/>
      <c r="F177" s="39"/>
      <c r="G177" s="39"/>
      <c r="H177" s="46">
        <f>SUM(H167:H176)</f>
        <v>4567613580</v>
      </c>
      <c r="I177" s="46">
        <f>SUM(I167:I176)</f>
        <v>0</v>
      </c>
      <c r="J177" s="46">
        <f>SUM(J167:J176)</f>
        <v>0</v>
      </c>
      <c r="K177" s="46">
        <f>SUM(K167:K176)</f>
        <v>0</v>
      </c>
      <c r="L177" s="46">
        <f>SUM(L167:L176)</f>
        <v>4567613580</v>
      </c>
      <c r="M177" s="47"/>
    </row>
    <row r="178" spans="1:13" s="14" customFormat="1" ht="17.25" customHeight="1">
      <c r="A178" s="320" t="s">
        <v>15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</row>
    <row r="179" spans="1:13" s="49" customFormat="1">
      <c r="D179" s="51"/>
      <c r="E179" s="51"/>
      <c r="F179" s="51"/>
      <c r="G179" s="51"/>
      <c r="H179" s="51"/>
      <c r="I179" s="51"/>
      <c r="J179" s="286"/>
      <c r="K179" s="286"/>
      <c r="L179" s="286"/>
      <c r="M179" s="286"/>
    </row>
    <row r="180" spans="1:13" s="15" customFormat="1">
      <c r="B180" s="15" t="s">
        <v>69</v>
      </c>
      <c r="D180" s="15" t="s">
        <v>70</v>
      </c>
      <c r="E180" s="141"/>
      <c r="G180" s="141" t="s">
        <v>16</v>
      </c>
      <c r="H180" s="141"/>
      <c r="I180" s="141"/>
      <c r="K180" s="55" t="s">
        <v>28</v>
      </c>
      <c r="L180" s="55"/>
      <c r="M180" s="55"/>
    </row>
    <row r="181" spans="1:13" s="9" customFormat="1">
      <c r="D181" s="142"/>
      <c r="E181" s="142"/>
      <c r="F181" s="142"/>
      <c r="G181" s="142"/>
      <c r="H181" s="142"/>
      <c r="I181" s="142"/>
      <c r="J181" s="142"/>
      <c r="K181" s="142"/>
      <c r="L181" s="142"/>
    </row>
    <row r="182" spans="1:13" s="9" customFormat="1">
      <c r="D182" s="142"/>
      <c r="E182" s="142"/>
      <c r="F182" s="142"/>
      <c r="G182" s="142"/>
      <c r="H182" s="142"/>
      <c r="I182" s="142"/>
      <c r="J182" s="142"/>
      <c r="K182" s="142"/>
      <c r="L182" s="142"/>
    </row>
    <row r="183" spans="1:13" s="9" customFormat="1">
      <c r="D183" s="142"/>
      <c r="E183" s="142"/>
      <c r="F183" s="142"/>
      <c r="G183" s="142"/>
      <c r="H183" s="142"/>
      <c r="I183" s="142"/>
      <c r="J183" s="142"/>
      <c r="K183" s="142"/>
      <c r="L183" s="142"/>
    </row>
    <row r="184" spans="1:13" s="9" customFormat="1">
      <c r="D184" s="142"/>
      <c r="E184" s="142"/>
      <c r="F184" s="142"/>
      <c r="G184" s="142"/>
      <c r="H184" s="142"/>
      <c r="I184" s="142"/>
      <c r="J184" s="142"/>
      <c r="K184" s="142"/>
      <c r="L184" s="142"/>
    </row>
    <row r="185" spans="1:13" s="9" customFormat="1">
      <c r="B185" s="9" t="s">
        <v>210</v>
      </c>
      <c r="D185" s="142" t="s">
        <v>205</v>
      </c>
      <c r="E185" s="142"/>
      <c r="F185" s="142"/>
      <c r="G185" s="142"/>
      <c r="H185" s="142"/>
      <c r="I185" s="142"/>
      <c r="J185" s="142"/>
      <c r="K185" s="142" t="s">
        <v>205</v>
      </c>
      <c r="L185" s="142"/>
    </row>
    <row r="186" spans="1:13" ht="15" customHeight="1">
      <c r="A186" s="1" t="s">
        <v>61</v>
      </c>
      <c r="B186" s="38"/>
      <c r="C186" s="38"/>
      <c r="D186" s="38"/>
      <c r="E186" s="38"/>
      <c r="F186" s="38"/>
      <c r="G186" s="38"/>
      <c r="H186" s="38"/>
      <c r="I186" s="38"/>
      <c r="J186" s="284" t="s">
        <v>95</v>
      </c>
      <c r="K186" s="284"/>
      <c r="L186" s="284"/>
      <c r="M186" s="284"/>
    </row>
    <row r="187" spans="1:13">
      <c r="A187" s="1" t="s">
        <v>108</v>
      </c>
      <c r="B187" s="38"/>
      <c r="C187" s="38"/>
      <c r="D187" s="38"/>
      <c r="E187" s="38"/>
      <c r="F187" s="38"/>
      <c r="G187" s="38"/>
      <c r="H187" s="38"/>
      <c r="I187" s="38"/>
      <c r="J187" s="271" t="s">
        <v>92</v>
      </c>
      <c r="K187" s="271"/>
      <c r="L187" s="271"/>
      <c r="M187" s="271"/>
    </row>
    <row r="188" spans="1:13">
      <c r="J188" s="271" t="s">
        <v>93</v>
      </c>
      <c r="K188" s="271"/>
      <c r="L188" s="271"/>
      <c r="M188" s="271"/>
    </row>
    <row r="190" spans="1:13" s="34" customFormat="1" ht="16.5">
      <c r="A190" s="283" t="s">
        <v>18</v>
      </c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</row>
    <row r="191" spans="1:13" s="34" customFormat="1" ht="16.5">
      <c r="A191" s="295" t="s">
        <v>126</v>
      </c>
      <c r="B191" s="295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</row>
    <row r="192" spans="1:13">
      <c r="J192" s="323" t="s">
        <v>137</v>
      </c>
      <c r="K192" s="323"/>
      <c r="L192" s="323"/>
      <c r="M192" s="323"/>
    </row>
    <row r="193" spans="1:13">
      <c r="J193" s="323" t="s">
        <v>4</v>
      </c>
      <c r="K193" s="323"/>
      <c r="L193" s="323"/>
      <c r="M193" s="323"/>
    </row>
    <row r="194" spans="1:13">
      <c r="J194" s="323" t="s">
        <v>5</v>
      </c>
      <c r="K194" s="323"/>
      <c r="L194" s="323"/>
      <c r="M194" s="323"/>
    </row>
    <row r="195" spans="1:13">
      <c r="A195" s="321" t="s">
        <v>66</v>
      </c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1"/>
    </row>
    <row r="196" spans="1:13">
      <c r="A196" s="321" t="s">
        <v>209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</row>
    <row r="197" spans="1:13">
      <c r="A197" s="321" t="s">
        <v>203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</row>
    <row r="198" spans="1:13">
      <c r="A198" s="321" t="s">
        <v>67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</row>
    <row r="199" spans="1:13">
      <c r="A199" s="321" t="s">
        <v>173</v>
      </c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</row>
    <row r="200" spans="1:13">
      <c r="A200" s="322" t="s">
        <v>19</v>
      </c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</row>
    <row r="201" spans="1:13" s="16" customFormat="1" ht="33" customHeight="1">
      <c r="A201" s="269" t="s">
        <v>6</v>
      </c>
      <c r="B201" s="269" t="s">
        <v>36</v>
      </c>
      <c r="C201" s="269" t="s">
        <v>7</v>
      </c>
      <c r="D201" s="279" t="s">
        <v>68</v>
      </c>
      <c r="E201" s="279" t="s">
        <v>26</v>
      </c>
      <c r="F201" s="279" t="s">
        <v>20</v>
      </c>
      <c r="G201" s="279" t="s">
        <v>71</v>
      </c>
      <c r="H201" s="290" t="s">
        <v>21</v>
      </c>
      <c r="I201" s="291"/>
      <c r="J201" s="291"/>
      <c r="K201" s="291"/>
      <c r="L201" s="291"/>
      <c r="M201" s="292"/>
    </row>
    <row r="202" spans="1:13" s="16" customFormat="1" ht="81" customHeight="1">
      <c r="A202" s="270"/>
      <c r="B202" s="270"/>
      <c r="C202" s="270"/>
      <c r="D202" s="280"/>
      <c r="E202" s="280"/>
      <c r="F202" s="280"/>
      <c r="G202" s="280"/>
      <c r="H202" s="39" t="s">
        <v>22</v>
      </c>
      <c r="I202" s="39" t="s">
        <v>23</v>
      </c>
      <c r="J202" s="39" t="s">
        <v>24</v>
      </c>
      <c r="K202" s="40" t="s">
        <v>77</v>
      </c>
      <c r="L202" s="39" t="s">
        <v>1</v>
      </c>
      <c r="M202" s="39" t="s">
        <v>25</v>
      </c>
    </row>
    <row r="203" spans="1:13" s="15" customFormat="1">
      <c r="A203" s="19" t="s">
        <v>9</v>
      </c>
      <c r="B203" s="19" t="s">
        <v>10</v>
      </c>
      <c r="C203" s="19" t="s">
        <v>11</v>
      </c>
      <c r="D203" s="39" t="s">
        <v>12</v>
      </c>
      <c r="E203" s="39">
        <v>1</v>
      </c>
      <c r="F203" s="39">
        <v>2</v>
      </c>
      <c r="G203" s="39">
        <v>3</v>
      </c>
      <c r="H203" s="39">
        <v>4</v>
      </c>
      <c r="I203" s="39">
        <v>5</v>
      </c>
      <c r="J203" s="39">
        <v>6</v>
      </c>
      <c r="K203" s="39">
        <v>7</v>
      </c>
      <c r="L203" s="39">
        <v>8</v>
      </c>
      <c r="M203" s="19" t="s">
        <v>27</v>
      </c>
    </row>
    <row r="204" spans="1:13" s="61" customFormat="1">
      <c r="A204" s="103">
        <v>1</v>
      </c>
      <c r="B204" s="78" t="s">
        <v>114</v>
      </c>
      <c r="C204" s="131" t="s">
        <v>131</v>
      </c>
      <c r="D204" s="58" t="s">
        <v>111</v>
      </c>
      <c r="E204" s="63" t="s">
        <v>135</v>
      </c>
      <c r="F204" s="111">
        <v>40543</v>
      </c>
      <c r="G204" s="58"/>
      <c r="H204" s="77">
        <v>2787898863</v>
      </c>
      <c r="I204" s="62"/>
      <c r="J204" s="59">
        <v>0</v>
      </c>
      <c r="K204" s="59">
        <v>0</v>
      </c>
      <c r="L204" s="59">
        <f>H204+I204+J204+K204</f>
        <v>2787898863</v>
      </c>
      <c r="M204" s="60"/>
    </row>
    <row r="205" spans="1:13" s="45" customFormat="1">
      <c r="A205" s="104"/>
      <c r="B205" s="78"/>
      <c r="C205" s="79"/>
      <c r="D205" s="42"/>
      <c r="E205" s="42"/>
      <c r="F205" s="111"/>
      <c r="G205" s="42"/>
      <c r="H205" s="77"/>
      <c r="I205" s="62"/>
      <c r="J205" s="43"/>
      <c r="K205" s="43"/>
      <c r="L205" s="59"/>
      <c r="M205" s="44"/>
    </row>
    <row r="206" spans="1:13" s="45" customFormat="1">
      <c r="A206" s="103"/>
      <c r="B206" s="78"/>
      <c r="C206" s="79"/>
      <c r="D206" s="42"/>
      <c r="E206" s="42"/>
      <c r="F206" s="111"/>
      <c r="G206" s="42"/>
      <c r="H206" s="77"/>
      <c r="I206" s="62"/>
      <c r="J206" s="43"/>
      <c r="K206" s="43"/>
      <c r="L206" s="59"/>
      <c r="M206" s="44"/>
    </row>
    <row r="207" spans="1:13" s="45" customFormat="1">
      <c r="A207" s="104"/>
      <c r="B207" s="78"/>
      <c r="C207" s="79"/>
      <c r="D207" s="42"/>
      <c r="E207" s="42"/>
      <c r="F207" s="111"/>
      <c r="G207" s="42"/>
      <c r="H207" s="77"/>
      <c r="I207" s="62"/>
      <c r="J207" s="43"/>
      <c r="K207" s="43"/>
      <c r="L207" s="59"/>
      <c r="M207" s="44"/>
    </row>
    <row r="208" spans="1:13" s="45" customFormat="1">
      <c r="A208" s="103"/>
      <c r="B208" s="78"/>
      <c r="C208" s="79"/>
      <c r="D208" s="42"/>
      <c r="E208" s="42"/>
      <c r="F208" s="111"/>
      <c r="G208" s="42"/>
      <c r="H208" s="77"/>
      <c r="I208" s="62"/>
      <c r="J208" s="43"/>
      <c r="K208" s="43"/>
      <c r="L208" s="59"/>
      <c r="M208" s="44"/>
    </row>
    <row r="209" spans="1:13" s="45" customFormat="1">
      <c r="A209" s="104"/>
      <c r="B209" s="78"/>
      <c r="C209" s="79"/>
      <c r="D209" s="42"/>
      <c r="E209" s="42"/>
      <c r="F209" s="111"/>
      <c r="G209" s="42"/>
      <c r="H209" s="77"/>
      <c r="I209" s="62"/>
      <c r="J209" s="43"/>
      <c r="K209" s="43"/>
      <c r="L209" s="59"/>
      <c r="M209" s="44"/>
    </row>
    <row r="210" spans="1:13" s="45" customFormat="1">
      <c r="A210" s="103"/>
      <c r="B210" s="78"/>
      <c r="C210" s="79"/>
      <c r="D210" s="42"/>
      <c r="E210" s="42"/>
      <c r="F210" s="111"/>
      <c r="G210" s="42"/>
      <c r="H210" s="77"/>
      <c r="I210" s="62"/>
      <c r="J210" s="43"/>
      <c r="K210" s="43"/>
      <c r="L210" s="59"/>
      <c r="M210" s="44"/>
    </row>
    <row r="211" spans="1:13" s="45" customFormat="1">
      <c r="A211" s="104"/>
      <c r="B211" s="41"/>
      <c r="C211" s="41"/>
      <c r="D211" s="42"/>
      <c r="E211" s="42"/>
      <c r="F211" s="42"/>
      <c r="G211" s="42"/>
      <c r="H211" s="62"/>
      <c r="I211" s="62"/>
      <c r="J211" s="43"/>
      <c r="K211" s="43"/>
      <c r="L211" s="43"/>
      <c r="M211" s="44"/>
    </row>
    <row r="212" spans="1:13" s="45" customFormat="1">
      <c r="A212" s="104"/>
      <c r="B212" s="41"/>
      <c r="C212" s="41"/>
      <c r="D212" s="42"/>
      <c r="E212" s="42"/>
      <c r="F212" s="42"/>
      <c r="G212" s="42"/>
      <c r="H212" s="62"/>
      <c r="I212" s="62"/>
      <c r="J212" s="43"/>
      <c r="K212" s="43"/>
      <c r="L212" s="43"/>
      <c r="M212" s="44"/>
    </row>
    <row r="213" spans="1:13" s="45" customFormat="1">
      <c r="A213" s="104"/>
      <c r="B213" s="41"/>
      <c r="C213" s="41"/>
      <c r="D213" s="42"/>
      <c r="E213" s="42"/>
      <c r="F213" s="42"/>
      <c r="G213" s="42"/>
      <c r="H213" s="62"/>
      <c r="I213" s="62"/>
      <c r="J213" s="43"/>
      <c r="K213" s="43"/>
      <c r="L213" s="43"/>
      <c r="M213" s="44"/>
    </row>
    <row r="214" spans="1:13" s="48" customFormat="1">
      <c r="A214" s="19"/>
      <c r="B214" s="19" t="s">
        <v>13</v>
      </c>
      <c r="C214" s="19" t="s">
        <v>14</v>
      </c>
      <c r="D214" s="39" t="s">
        <v>14</v>
      </c>
      <c r="E214" s="39"/>
      <c r="F214" s="39"/>
      <c r="G214" s="39"/>
      <c r="H214" s="46">
        <f>SUM(H204:H213)</f>
        <v>2787898863</v>
      </c>
      <c r="I214" s="46">
        <f>SUM(I204:I213)</f>
        <v>0</v>
      </c>
      <c r="J214" s="46">
        <f>SUM(J204:J213)</f>
        <v>0</v>
      </c>
      <c r="K214" s="46">
        <f>SUM(K204:K213)</f>
        <v>0</v>
      </c>
      <c r="L214" s="46">
        <f>SUM(L204:L213)</f>
        <v>2787898863</v>
      </c>
      <c r="M214" s="47"/>
    </row>
    <row r="215" spans="1:13" s="14" customFormat="1" ht="17.25" customHeight="1">
      <c r="A215" s="320" t="s">
        <v>15</v>
      </c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</row>
    <row r="216" spans="1:13" s="49" customFormat="1">
      <c r="D216" s="51"/>
      <c r="E216" s="51"/>
      <c r="F216" s="51"/>
      <c r="G216" s="51"/>
      <c r="H216" s="51"/>
      <c r="I216" s="51"/>
      <c r="J216" s="286"/>
      <c r="K216" s="286"/>
      <c r="L216" s="286"/>
      <c r="M216" s="286"/>
    </row>
    <row r="217" spans="1:13" s="15" customFormat="1">
      <c r="B217" s="15" t="s">
        <v>69</v>
      </c>
      <c r="D217" s="15" t="s">
        <v>70</v>
      </c>
      <c r="E217" s="141"/>
      <c r="G217" s="141" t="s">
        <v>16</v>
      </c>
      <c r="H217" s="141"/>
      <c r="I217" s="141"/>
      <c r="K217" s="55" t="s">
        <v>28</v>
      </c>
      <c r="L217" s="55"/>
      <c r="M217" s="55"/>
    </row>
    <row r="218" spans="1:13" s="9" customFormat="1">
      <c r="D218" s="142"/>
      <c r="E218" s="142"/>
      <c r="F218" s="142"/>
      <c r="G218" s="142"/>
      <c r="H218" s="142"/>
      <c r="I218" s="142"/>
      <c r="J218" s="142"/>
      <c r="K218" s="142"/>
      <c r="L218" s="142"/>
    </row>
    <row r="219" spans="1:13" s="9" customFormat="1">
      <c r="D219" s="142"/>
      <c r="E219" s="142"/>
      <c r="F219" s="142"/>
      <c r="G219" s="142"/>
      <c r="H219" s="142"/>
      <c r="I219" s="142"/>
      <c r="J219" s="142"/>
      <c r="K219" s="142"/>
      <c r="L219" s="142"/>
    </row>
    <row r="220" spans="1:13" s="9" customFormat="1">
      <c r="D220" s="142"/>
      <c r="E220" s="142"/>
      <c r="F220" s="142"/>
      <c r="G220" s="142"/>
      <c r="H220" s="142"/>
      <c r="I220" s="142"/>
      <c r="J220" s="142"/>
      <c r="K220" s="142"/>
      <c r="L220" s="142"/>
    </row>
    <row r="221" spans="1:13" s="9" customFormat="1">
      <c r="D221" s="142"/>
      <c r="E221" s="142"/>
      <c r="F221" s="142"/>
      <c r="G221" s="142"/>
      <c r="H221" s="142"/>
      <c r="I221" s="142"/>
      <c r="J221" s="142"/>
      <c r="K221" s="142"/>
      <c r="L221" s="142"/>
    </row>
    <row r="222" spans="1:13" s="9" customFormat="1">
      <c r="B222" s="9" t="s">
        <v>210</v>
      </c>
      <c r="D222" s="142" t="s">
        <v>205</v>
      </c>
      <c r="E222" s="142"/>
      <c r="F222" s="142"/>
      <c r="G222" s="142"/>
      <c r="H222" s="142"/>
      <c r="I222" s="142"/>
      <c r="J222" s="142"/>
      <c r="K222" s="142" t="s">
        <v>205</v>
      </c>
      <c r="L222" s="142"/>
    </row>
    <row r="223" spans="1:13" ht="15" customHeight="1">
      <c r="A223" s="1" t="s">
        <v>61</v>
      </c>
      <c r="B223" s="38"/>
      <c r="C223" s="38"/>
      <c r="D223" s="38"/>
      <c r="E223" s="38"/>
      <c r="F223" s="38"/>
      <c r="G223" s="38"/>
      <c r="H223" s="38"/>
      <c r="I223" s="38"/>
      <c r="J223" s="284" t="s">
        <v>95</v>
      </c>
      <c r="K223" s="284"/>
      <c r="L223" s="284"/>
      <c r="M223" s="284"/>
    </row>
    <row r="224" spans="1:13">
      <c r="A224" s="1" t="s">
        <v>108</v>
      </c>
      <c r="B224" s="38"/>
      <c r="C224" s="38"/>
      <c r="D224" s="38"/>
      <c r="E224" s="38"/>
      <c r="F224" s="38"/>
      <c r="G224" s="38"/>
      <c r="H224" s="38"/>
      <c r="I224" s="38"/>
      <c r="J224" s="271" t="s">
        <v>92</v>
      </c>
      <c r="K224" s="271"/>
      <c r="L224" s="271"/>
      <c r="M224" s="271"/>
    </row>
    <row r="225" spans="1:13">
      <c r="J225" s="271" t="s">
        <v>93</v>
      </c>
      <c r="K225" s="271"/>
      <c r="L225" s="271"/>
      <c r="M225" s="271"/>
    </row>
    <row r="227" spans="1:13" s="34" customFormat="1" ht="16.5">
      <c r="A227" s="283" t="s">
        <v>18</v>
      </c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</row>
    <row r="228" spans="1:13" s="34" customFormat="1" ht="16.5">
      <c r="A228" s="295" t="s">
        <v>126</v>
      </c>
      <c r="B228" s="295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</row>
    <row r="229" spans="1:13">
      <c r="J229" s="323" t="s">
        <v>138</v>
      </c>
      <c r="K229" s="323"/>
      <c r="L229" s="323"/>
      <c r="M229" s="323"/>
    </row>
    <row r="230" spans="1:13">
      <c r="J230" s="323" t="s">
        <v>4</v>
      </c>
      <c r="K230" s="323"/>
      <c r="L230" s="323"/>
      <c r="M230" s="323"/>
    </row>
    <row r="231" spans="1:13">
      <c r="J231" s="323" t="s">
        <v>5</v>
      </c>
      <c r="K231" s="323"/>
      <c r="L231" s="323"/>
      <c r="M231" s="323"/>
    </row>
    <row r="232" spans="1:13">
      <c r="A232" s="321" t="s">
        <v>66</v>
      </c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1"/>
    </row>
    <row r="233" spans="1:13">
      <c r="A233" s="321" t="s">
        <v>209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</row>
    <row r="234" spans="1:13">
      <c r="A234" s="321" t="s">
        <v>203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</row>
    <row r="235" spans="1:13">
      <c r="A235" s="321" t="s">
        <v>67</v>
      </c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1"/>
      <c r="M235" s="321"/>
    </row>
    <row r="236" spans="1:13">
      <c r="A236" s="321" t="s">
        <v>173</v>
      </c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</row>
    <row r="237" spans="1:13">
      <c r="A237" s="322" t="s">
        <v>19</v>
      </c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2"/>
    </row>
    <row r="238" spans="1:13" s="16" customFormat="1" ht="33" customHeight="1">
      <c r="A238" s="269" t="s">
        <v>6</v>
      </c>
      <c r="B238" s="269" t="s">
        <v>36</v>
      </c>
      <c r="C238" s="269" t="s">
        <v>7</v>
      </c>
      <c r="D238" s="279" t="s">
        <v>68</v>
      </c>
      <c r="E238" s="279" t="s">
        <v>26</v>
      </c>
      <c r="F238" s="279" t="s">
        <v>20</v>
      </c>
      <c r="G238" s="279" t="s">
        <v>71</v>
      </c>
      <c r="H238" s="290" t="s">
        <v>21</v>
      </c>
      <c r="I238" s="291"/>
      <c r="J238" s="291"/>
      <c r="K238" s="291"/>
      <c r="L238" s="291"/>
      <c r="M238" s="292"/>
    </row>
    <row r="239" spans="1:13" s="16" customFormat="1" ht="81" customHeight="1">
      <c r="A239" s="270"/>
      <c r="B239" s="270"/>
      <c r="C239" s="270"/>
      <c r="D239" s="280"/>
      <c r="E239" s="280"/>
      <c r="F239" s="280"/>
      <c r="G239" s="280"/>
      <c r="H239" s="39" t="s">
        <v>22</v>
      </c>
      <c r="I239" s="39" t="s">
        <v>23</v>
      </c>
      <c r="J239" s="39" t="s">
        <v>24</v>
      </c>
      <c r="K239" s="40" t="s">
        <v>77</v>
      </c>
      <c r="L239" s="39" t="s">
        <v>1</v>
      </c>
      <c r="M239" s="39" t="s">
        <v>25</v>
      </c>
    </row>
    <row r="240" spans="1:13" s="15" customFormat="1">
      <c r="A240" s="19" t="s">
        <v>9</v>
      </c>
      <c r="B240" s="19" t="s">
        <v>10</v>
      </c>
      <c r="C240" s="19" t="s">
        <v>11</v>
      </c>
      <c r="D240" s="39" t="s">
        <v>12</v>
      </c>
      <c r="E240" s="39">
        <v>1</v>
      </c>
      <c r="F240" s="39">
        <v>2</v>
      </c>
      <c r="G240" s="39">
        <v>3</v>
      </c>
      <c r="H240" s="39">
        <v>4</v>
      </c>
      <c r="I240" s="39">
        <v>5</v>
      </c>
      <c r="J240" s="39">
        <v>6</v>
      </c>
      <c r="K240" s="39">
        <v>7</v>
      </c>
      <c r="L240" s="39">
        <v>8</v>
      </c>
      <c r="M240" s="19" t="s">
        <v>27</v>
      </c>
    </row>
    <row r="241" spans="1:13" s="61" customFormat="1">
      <c r="A241" s="103">
        <v>1</v>
      </c>
      <c r="B241" s="78" t="s">
        <v>109</v>
      </c>
      <c r="C241" s="131" t="s">
        <v>116</v>
      </c>
      <c r="D241" s="58" t="s">
        <v>111</v>
      </c>
      <c r="E241" s="63" t="s">
        <v>135</v>
      </c>
      <c r="F241" s="111">
        <v>40543</v>
      </c>
      <c r="G241" s="58"/>
      <c r="H241" s="77">
        <v>2173860839</v>
      </c>
      <c r="I241" s="62"/>
      <c r="J241" s="59">
        <v>0</v>
      </c>
      <c r="K241" s="59">
        <v>0</v>
      </c>
      <c r="L241" s="59">
        <f>H241+I241+J241+K241</f>
        <v>2173860839</v>
      </c>
      <c r="M241" s="60"/>
    </row>
    <row r="242" spans="1:13" s="45" customFormat="1">
      <c r="A242" s="104"/>
      <c r="B242" s="78"/>
      <c r="C242" s="79"/>
      <c r="D242" s="42"/>
      <c r="E242" s="42"/>
      <c r="F242" s="111"/>
      <c r="G242" s="42"/>
      <c r="H242" s="77"/>
      <c r="I242" s="62"/>
      <c r="J242" s="43"/>
      <c r="K242" s="43"/>
      <c r="L242" s="59"/>
      <c r="M242" s="44"/>
    </row>
    <row r="243" spans="1:13" s="45" customFormat="1">
      <c r="A243" s="103"/>
      <c r="B243" s="78"/>
      <c r="C243" s="79"/>
      <c r="D243" s="42"/>
      <c r="E243" s="42"/>
      <c r="F243" s="111"/>
      <c r="G243" s="42"/>
      <c r="H243" s="77"/>
      <c r="I243" s="62"/>
      <c r="J243" s="43"/>
      <c r="K243" s="43"/>
      <c r="L243" s="59"/>
      <c r="M243" s="44"/>
    </row>
    <row r="244" spans="1:13" s="45" customFormat="1">
      <c r="A244" s="104"/>
      <c r="B244" s="78"/>
      <c r="C244" s="79"/>
      <c r="D244" s="42"/>
      <c r="E244" s="42"/>
      <c r="F244" s="111"/>
      <c r="G244" s="42"/>
      <c r="H244" s="77"/>
      <c r="I244" s="62"/>
      <c r="J244" s="43"/>
      <c r="K244" s="43"/>
      <c r="L244" s="59"/>
      <c r="M244" s="44"/>
    </row>
    <row r="245" spans="1:13" s="45" customFormat="1">
      <c r="A245" s="103"/>
      <c r="B245" s="78"/>
      <c r="C245" s="79"/>
      <c r="D245" s="42"/>
      <c r="E245" s="42"/>
      <c r="F245" s="111"/>
      <c r="G245" s="42"/>
      <c r="H245" s="77"/>
      <c r="I245" s="62"/>
      <c r="J245" s="43"/>
      <c r="K245" s="43"/>
      <c r="L245" s="59"/>
      <c r="M245" s="44"/>
    </row>
    <row r="246" spans="1:13" s="45" customFormat="1">
      <c r="A246" s="104"/>
      <c r="B246" s="78"/>
      <c r="C246" s="79"/>
      <c r="D246" s="42"/>
      <c r="E246" s="42"/>
      <c r="F246" s="111"/>
      <c r="G246" s="42"/>
      <c r="H246" s="77"/>
      <c r="I246" s="62"/>
      <c r="J246" s="43"/>
      <c r="K246" s="43"/>
      <c r="L246" s="59"/>
      <c r="M246" s="44"/>
    </row>
    <row r="247" spans="1:13" s="45" customFormat="1">
      <c r="A247" s="103"/>
      <c r="B247" s="78"/>
      <c r="C247" s="79"/>
      <c r="D247" s="42"/>
      <c r="E247" s="42"/>
      <c r="F247" s="111"/>
      <c r="G247" s="42"/>
      <c r="H247" s="77"/>
      <c r="I247" s="62"/>
      <c r="J247" s="43"/>
      <c r="K247" s="43"/>
      <c r="L247" s="59"/>
      <c r="M247" s="44"/>
    </row>
    <row r="248" spans="1:13" s="45" customFormat="1">
      <c r="A248" s="104"/>
      <c r="B248" s="41"/>
      <c r="C248" s="41"/>
      <c r="D248" s="42"/>
      <c r="E248" s="42"/>
      <c r="F248" s="42"/>
      <c r="G248" s="42"/>
      <c r="H248" s="62"/>
      <c r="I248" s="62"/>
      <c r="J248" s="43"/>
      <c r="K248" s="43"/>
      <c r="L248" s="43"/>
      <c r="M248" s="44"/>
    </row>
    <row r="249" spans="1:13" s="45" customFormat="1">
      <c r="A249" s="104"/>
      <c r="B249" s="41"/>
      <c r="C249" s="41"/>
      <c r="D249" s="42"/>
      <c r="E249" s="42"/>
      <c r="F249" s="42"/>
      <c r="G249" s="42"/>
      <c r="H249" s="62"/>
      <c r="I249" s="62"/>
      <c r="J249" s="43"/>
      <c r="K249" s="43"/>
      <c r="L249" s="43"/>
      <c r="M249" s="44"/>
    </row>
    <row r="250" spans="1:13" s="45" customFormat="1">
      <c r="A250" s="104"/>
      <c r="B250" s="41"/>
      <c r="C250" s="41"/>
      <c r="D250" s="42"/>
      <c r="E250" s="42"/>
      <c r="F250" s="42"/>
      <c r="G250" s="42"/>
      <c r="H250" s="62"/>
      <c r="I250" s="62"/>
      <c r="J250" s="43"/>
      <c r="K250" s="43"/>
      <c r="L250" s="43"/>
      <c r="M250" s="44"/>
    </row>
    <row r="251" spans="1:13" s="48" customFormat="1">
      <c r="A251" s="19"/>
      <c r="B251" s="19" t="s">
        <v>13</v>
      </c>
      <c r="C251" s="19" t="s">
        <v>14</v>
      </c>
      <c r="D251" s="39" t="s">
        <v>14</v>
      </c>
      <c r="E251" s="39"/>
      <c r="F251" s="39"/>
      <c r="G251" s="39"/>
      <c r="H251" s="46">
        <f>SUM(H241:H250)</f>
        <v>2173860839</v>
      </c>
      <c r="I251" s="46">
        <f>SUM(I241:I250)</f>
        <v>0</v>
      </c>
      <c r="J251" s="46">
        <f>SUM(J241:J250)</f>
        <v>0</v>
      </c>
      <c r="K251" s="46">
        <f>SUM(K241:K250)</f>
        <v>0</v>
      </c>
      <c r="L251" s="46">
        <f>SUM(L241:L250)</f>
        <v>2173860839</v>
      </c>
      <c r="M251" s="47"/>
    </row>
    <row r="252" spans="1:13" s="14" customFormat="1" ht="17.25" customHeight="1">
      <c r="A252" s="320" t="s">
        <v>15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</row>
    <row r="253" spans="1:13" s="49" customFormat="1">
      <c r="D253" s="51"/>
      <c r="E253" s="51"/>
      <c r="F253" s="51"/>
      <c r="G253" s="51"/>
      <c r="H253" s="51"/>
      <c r="I253" s="51"/>
      <c r="J253" s="286"/>
      <c r="K253" s="286"/>
      <c r="L253" s="286"/>
      <c r="M253" s="286"/>
    </row>
    <row r="254" spans="1:13" s="15" customFormat="1">
      <c r="B254" s="15" t="s">
        <v>69</v>
      </c>
      <c r="D254" s="15" t="s">
        <v>70</v>
      </c>
      <c r="E254" s="141"/>
      <c r="G254" s="141" t="s">
        <v>16</v>
      </c>
      <c r="H254" s="141"/>
      <c r="I254" s="141"/>
      <c r="K254" s="55" t="s">
        <v>28</v>
      </c>
      <c r="L254" s="55"/>
      <c r="M254" s="55"/>
    </row>
    <row r="255" spans="1:13" s="9" customFormat="1">
      <c r="D255" s="142"/>
      <c r="E255" s="142"/>
      <c r="F255" s="142"/>
      <c r="G255" s="142"/>
      <c r="H255" s="142"/>
      <c r="I255" s="142"/>
      <c r="J255" s="142"/>
      <c r="K255" s="142"/>
      <c r="L255" s="142"/>
    </row>
    <row r="256" spans="1:13" s="9" customFormat="1">
      <c r="D256" s="142"/>
      <c r="E256" s="142"/>
      <c r="F256" s="142"/>
      <c r="G256" s="142"/>
      <c r="H256" s="142"/>
      <c r="I256" s="142"/>
      <c r="J256" s="142"/>
      <c r="K256" s="142"/>
      <c r="L256" s="142"/>
    </row>
    <row r="257" spans="1:13" s="9" customFormat="1">
      <c r="D257" s="142"/>
      <c r="E257" s="142"/>
      <c r="F257" s="142"/>
      <c r="G257" s="142"/>
      <c r="H257" s="142"/>
      <c r="I257" s="142"/>
      <c r="J257" s="142"/>
      <c r="K257" s="142"/>
      <c r="L257" s="142"/>
    </row>
    <row r="258" spans="1:13" s="9" customFormat="1">
      <c r="D258" s="142"/>
      <c r="E258" s="142"/>
      <c r="F258" s="142"/>
      <c r="G258" s="142"/>
      <c r="H258" s="142"/>
      <c r="I258" s="142"/>
      <c r="J258" s="142"/>
      <c r="K258" s="142"/>
      <c r="L258" s="142"/>
    </row>
    <row r="259" spans="1:13" s="9" customFormat="1">
      <c r="B259" s="9" t="s">
        <v>210</v>
      </c>
      <c r="D259" s="142" t="s">
        <v>205</v>
      </c>
      <c r="E259" s="142"/>
      <c r="F259" s="142"/>
      <c r="G259" s="142"/>
      <c r="H259" s="142"/>
      <c r="I259" s="142"/>
      <c r="J259" s="142"/>
      <c r="K259" s="142" t="s">
        <v>205</v>
      </c>
      <c r="L259" s="142"/>
    </row>
    <row r="260" spans="1:13" ht="15" customHeight="1">
      <c r="A260" s="1" t="s">
        <v>61</v>
      </c>
      <c r="B260" s="38"/>
      <c r="C260" s="38"/>
      <c r="D260" s="38"/>
      <c r="E260" s="38"/>
      <c r="F260" s="38"/>
      <c r="G260" s="38"/>
      <c r="H260" s="38"/>
      <c r="I260" s="38"/>
      <c r="J260" s="284" t="s">
        <v>95</v>
      </c>
      <c r="K260" s="284"/>
      <c r="L260" s="284"/>
      <c r="M260" s="284"/>
    </row>
    <row r="261" spans="1:13">
      <c r="A261" s="1" t="s">
        <v>108</v>
      </c>
      <c r="B261" s="38"/>
      <c r="C261" s="38"/>
      <c r="D261" s="38"/>
      <c r="E261" s="38"/>
      <c r="F261" s="38"/>
      <c r="G261" s="38"/>
      <c r="H261" s="38"/>
      <c r="I261" s="38"/>
      <c r="J261" s="271" t="s">
        <v>92</v>
      </c>
      <c r="K261" s="271"/>
      <c r="L261" s="271"/>
      <c r="M261" s="271"/>
    </row>
    <row r="262" spans="1:13">
      <c r="J262" s="271" t="s">
        <v>93</v>
      </c>
      <c r="K262" s="271"/>
      <c r="L262" s="271"/>
      <c r="M262" s="271"/>
    </row>
    <row r="264" spans="1:13" s="34" customFormat="1" ht="16.5">
      <c r="A264" s="283" t="s">
        <v>18</v>
      </c>
      <c r="B264" s="283"/>
      <c r="C264" s="283"/>
      <c r="D264" s="283"/>
      <c r="E264" s="283"/>
      <c r="F264" s="283"/>
      <c r="G264" s="283"/>
      <c r="H264" s="283"/>
      <c r="I264" s="283"/>
      <c r="J264" s="283"/>
      <c r="K264" s="283"/>
      <c r="L264" s="283"/>
      <c r="M264" s="283"/>
    </row>
    <row r="265" spans="1:13" s="34" customFormat="1" ht="16.5">
      <c r="A265" s="295" t="s">
        <v>126</v>
      </c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</row>
    <row r="266" spans="1:13">
      <c r="J266" s="323" t="s">
        <v>139</v>
      </c>
      <c r="K266" s="323"/>
      <c r="L266" s="323"/>
      <c r="M266" s="323"/>
    </row>
    <row r="267" spans="1:13">
      <c r="J267" s="323" t="s">
        <v>4</v>
      </c>
      <c r="K267" s="323"/>
      <c r="L267" s="323"/>
      <c r="M267" s="323"/>
    </row>
    <row r="268" spans="1:13">
      <c r="J268" s="323" t="s">
        <v>5</v>
      </c>
      <c r="K268" s="323"/>
      <c r="L268" s="323"/>
      <c r="M268" s="323"/>
    </row>
    <row r="269" spans="1:13">
      <c r="A269" s="321" t="s">
        <v>66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</row>
    <row r="270" spans="1:13">
      <c r="A270" s="321" t="s">
        <v>209</v>
      </c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1"/>
    </row>
    <row r="271" spans="1:13">
      <c r="A271" s="321" t="s">
        <v>203</v>
      </c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1"/>
    </row>
    <row r="272" spans="1:13">
      <c r="A272" s="321" t="s">
        <v>67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</row>
    <row r="273" spans="1:13">
      <c r="A273" s="321" t="s">
        <v>173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</row>
    <row r="274" spans="1:13">
      <c r="A274" s="322" t="s">
        <v>19</v>
      </c>
      <c r="B274" s="322"/>
      <c r="C274" s="322"/>
      <c r="D274" s="322"/>
      <c r="E274" s="322"/>
      <c r="F274" s="322"/>
      <c r="G274" s="322"/>
      <c r="H274" s="322"/>
      <c r="I274" s="322"/>
      <c r="J274" s="322"/>
      <c r="K274" s="322"/>
      <c r="L274" s="322"/>
      <c r="M274" s="322"/>
    </row>
    <row r="275" spans="1:13" s="16" customFormat="1" ht="33" customHeight="1">
      <c r="A275" s="269" t="s">
        <v>6</v>
      </c>
      <c r="B275" s="269" t="s">
        <v>36</v>
      </c>
      <c r="C275" s="269" t="s">
        <v>7</v>
      </c>
      <c r="D275" s="279" t="s">
        <v>68</v>
      </c>
      <c r="E275" s="279" t="s">
        <v>26</v>
      </c>
      <c r="F275" s="279" t="s">
        <v>20</v>
      </c>
      <c r="G275" s="279" t="s">
        <v>71</v>
      </c>
      <c r="H275" s="290" t="s">
        <v>21</v>
      </c>
      <c r="I275" s="291"/>
      <c r="J275" s="291"/>
      <c r="K275" s="291"/>
      <c r="L275" s="291"/>
      <c r="M275" s="292"/>
    </row>
    <row r="276" spans="1:13" s="16" customFormat="1" ht="81" customHeight="1">
      <c r="A276" s="270"/>
      <c r="B276" s="270"/>
      <c r="C276" s="270"/>
      <c r="D276" s="280"/>
      <c r="E276" s="280"/>
      <c r="F276" s="280"/>
      <c r="G276" s="280"/>
      <c r="H276" s="39" t="s">
        <v>22</v>
      </c>
      <c r="I276" s="39" t="s">
        <v>23</v>
      </c>
      <c r="J276" s="39" t="s">
        <v>24</v>
      </c>
      <c r="K276" s="40" t="s">
        <v>77</v>
      </c>
      <c r="L276" s="39" t="s">
        <v>1</v>
      </c>
      <c r="M276" s="39" t="s">
        <v>25</v>
      </c>
    </row>
    <row r="277" spans="1:13" s="15" customFormat="1">
      <c r="A277" s="19" t="s">
        <v>9</v>
      </c>
      <c r="B277" s="19" t="s">
        <v>10</v>
      </c>
      <c r="C277" s="19" t="s">
        <v>11</v>
      </c>
      <c r="D277" s="39" t="s">
        <v>12</v>
      </c>
      <c r="E277" s="39">
        <v>1</v>
      </c>
      <c r="F277" s="39">
        <v>2</v>
      </c>
      <c r="G277" s="39">
        <v>3</v>
      </c>
      <c r="H277" s="39">
        <v>4</v>
      </c>
      <c r="I277" s="39">
        <v>5</v>
      </c>
      <c r="J277" s="39">
        <v>6</v>
      </c>
      <c r="K277" s="39">
        <v>7</v>
      </c>
      <c r="L277" s="39">
        <v>8</v>
      </c>
      <c r="M277" s="19" t="s">
        <v>27</v>
      </c>
    </row>
    <row r="278" spans="1:13" s="61" customFormat="1">
      <c r="A278" s="103">
        <v>1</v>
      </c>
      <c r="B278" s="78" t="s">
        <v>110</v>
      </c>
      <c r="C278" s="131" t="s">
        <v>117</v>
      </c>
      <c r="D278" s="58" t="s">
        <v>111</v>
      </c>
      <c r="E278" s="63" t="s">
        <v>135</v>
      </c>
      <c r="F278" s="111">
        <v>40543</v>
      </c>
      <c r="G278" s="58"/>
      <c r="H278" s="77">
        <v>1303180703</v>
      </c>
      <c r="I278" s="62"/>
      <c r="J278" s="59">
        <v>0</v>
      </c>
      <c r="K278" s="59">
        <v>0</v>
      </c>
      <c r="L278" s="59">
        <f>H278+I278+J278+K278</f>
        <v>1303180703</v>
      </c>
      <c r="M278" s="60"/>
    </row>
    <row r="279" spans="1:13" s="45" customFormat="1">
      <c r="A279" s="104"/>
      <c r="B279" s="78"/>
      <c r="C279" s="79"/>
      <c r="D279" s="42"/>
      <c r="E279" s="42"/>
      <c r="F279" s="111"/>
      <c r="G279" s="42"/>
      <c r="H279" s="77"/>
      <c r="I279" s="62"/>
      <c r="J279" s="43"/>
      <c r="K279" s="43"/>
      <c r="L279" s="59"/>
      <c r="M279" s="44"/>
    </row>
    <row r="280" spans="1:13" s="45" customFormat="1">
      <c r="A280" s="103"/>
      <c r="B280" s="78"/>
      <c r="C280" s="79"/>
      <c r="D280" s="42"/>
      <c r="E280" s="42"/>
      <c r="F280" s="111"/>
      <c r="G280" s="42"/>
      <c r="H280" s="77"/>
      <c r="I280" s="62"/>
      <c r="J280" s="43"/>
      <c r="K280" s="43"/>
      <c r="L280" s="59"/>
      <c r="M280" s="44"/>
    </row>
    <row r="281" spans="1:13" s="45" customFormat="1">
      <c r="A281" s="104"/>
      <c r="B281" s="78"/>
      <c r="C281" s="79"/>
      <c r="D281" s="42"/>
      <c r="E281" s="42"/>
      <c r="F281" s="111"/>
      <c r="G281" s="42"/>
      <c r="H281" s="77"/>
      <c r="I281" s="62"/>
      <c r="J281" s="43"/>
      <c r="K281" s="43"/>
      <c r="L281" s="59"/>
      <c r="M281" s="44"/>
    </row>
    <row r="282" spans="1:13" s="45" customFormat="1">
      <c r="A282" s="103"/>
      <c r="B282" s="78"/>
      <c r="C282" s="79"/>
      <c r="D282" s="42"/>
      <c r="E282" s="42"/>
      <c r="F282" s="111"/>
      <c r="G282" s="42"/>
      <c r="H282" s="77"/>
      <c r="I282" s="62"/>
      <c r="J282" s="43"/>
      <c r="K282" s="43"/>
      <c r="L282" s="59"/>
      <c r="M282" s="44"/>
    </row>
    <row r="283" spans="1:13" s="45" customFormat="1">
      <c r="A283" s="104"/>
      <c r="B283" s="78"/>
      <c r="C283" s="79"/>
      <c r="D283" s="42"/>
      <c r="E283" s="42"/>
      <c r="F283" s="111"/>
      <c r="G283" s="42"/>
      <c r="H283" s="77"/>
      <c r="I283" s="62"/>
      <c r="J283" s="43"/>
      <c r="K283" s="43"/>
      <c r="L283" s="59"/>
      <c r="M283" s="44"/>
    </row>
    <row r="284" spans="1:13" s="45" customFormat="1">
      <c r="A284" s="103"/>
      <c r="B284" s="78"/>
      <c r="C284" s="79"/>
      <c r="D284" s="42"/>
      <c r="E284" s="42"/>
      <c r="F284" s="111"/>
      <c r="G284" s="42"/>
      <c r="H284" s="77"/>
      <c r="I284" s="62"/>
      <c r="J284" s="43"/>
      <c r="K284" s="43"/>
      <c r="L284" s="59"/>
      <c r="M284" s="44"/>
    </row>
    <row r="285" spans="1:13" s="45" customFormat="1">
      <c r="A285" s="104"/>
      <c r="B285" s="41"/>
      <c r="C285" s="41"/>
      <c r="D285" s="42"/>
      <c r="E285" s="42"/>
      <c r="F285" s="42"/>
      <c r="G285" s="42"/>
      <c r="H285" s="62"/>
      <c r="I285" s="62"/>
      <c r="J285" s="43"/>
      <c r="K285" s="43"/>
      <c r="L285" s="43"/>
      <c r="M285" s="44"/>
    </row>
    <row r="286" spans="1:13" s="45" customFormat="1">
      <c r="A286" s="104"/>
      <c r="B286" s="41"/>
      <c r="C286" s="41"/>
      <c r="D286" s="42"/>
      <c r="E286" s="42"/>
      <c r="F286" s="42"/>
      <c r="G286" s="42"/>
      <c r="H286" s="62"/>
      <c r="I286" s="62"/>
      <c r="J286" s="43"/>
      <c r="K286" s="43"/>
      <c r="L286" s="43"/>
      <c r="M286" s="44"/>
    </row>
    <row r="287" spans="1:13" s="45" customFormat="1">
      <c r="A287" s="104"/>
      <c r="B287" s="41"/>
      <c r="C287" s="41"/>
      <c r="D287" s="42"/>
      <c r="E287" s="42"/>
      <c r="F287" s="42"/>
      <c r="G287" s="42"/>
      <c r="H287" s="62"/>
      <c r="I287" s="62"/>
      <c r="J287" s="43"/>
      <c r="K287" s="43"/>
      <c r="L287" s="43"/>
      <c r="M287" s="44"/>
    </row>
    <row r="288" spans="1:13" s="48" customFormat="1">
      <c r="A288" s="19"/>
      <c r="B288" s="19" t="s">
        <v>13</v>
      </c>
      <c r="C288" s="19" t="s">
        <v>14</v>
      </c>
      <c r="D288" s="39" t="s">
        <v>14</v>
      </c>
      <c r="E288" s="39"/>
      <c r="F288" s="39"/>
      <c r="G288" s="39"/>
      <c r="H288" s="46">
        <f>SUM(H278:H287)</f>
        <v>1303180703</v>
      </c>
      <c r="I288" s="46">
        <f>SUM(I278:I287)</f>
        <v>0</v>
      </c>
      <c r="J288" s="46">
        <f>SUM(J278:J287)</f>
        <v>0</v>
      </c>
      <c r="K288" s="46">
        <f>SUM(K278:K287)</f>
        <v>0</v>
      </c>
      <c r="L288" s="46">
        <f>SUM(L278:L287)</f>
        <v>1303180703</v>
      </c>
      <c r="M288" s="47"/>
    </row>
    <row r="289" spans="1:13" s="14" customFormat="1" ht="17.25" customHeight="1">
      <c r="A289" s="320" t="s">
        <v>15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</row>
    <row r="290" spans="1:13" s="49" customFormat="1">
      <c r="D290" s="51"/>
      <c r="E290" s="51"/>
      <c r="F290" s="51"/>
      <c r="G290" s="51"/>
      <c r="H290" s="51"/>
      <c r="I290" s="51"/>
      <c r="J290" s="286"/>
      <c r="K290" s="286"/>
      <c r="L290" s="286"/>
      <c r="M290" s="286"/>
    </row>
    <row r="291" spans="1:13" s="15" customFormat="1">
      <c r="B291" s="15" t="s">
        <v>69</v>
      </c>
      <c r="D291" s="15" t="s">
        <v>70</v>
      </c>
      <c r="E291" s="141"/>
      <c r="G291" s="141" t="s">
        <v>16</v>
      </c>
      <c r="H291" s="141"/>
      <c r="I291" s="141"/>
      <c r="K291" s="55" t="s">
        <v>28</v>
      </c>
      <c r="L291" s="55"/>
      <c r="M291" s="55"/>
    </row>
    <row r="292" spans="1:13" s="9" customFormat="1">
      <c r="D292" s="142"/>
      <c r="E292" s="142"/>
      <c r="F292" s="142"/>
      <c r="G292" s="142"/>
      <c r="H292" s="142"/>
      <c r="I292" s="142"/>
      <c r="J292" s="142"/>
      <c r="K292" s="142"/>
      <c r="L292" s="142"/>
    </row>
    <row r="293" spans="1:13" s="9" customFormat="1">
      <c r="D293" s="142"/>
      <c r="E293" s="142"/>
      <c r="F293" s="142"/>
      <c r="G293" s="142"/>
      <c r="H293" s="142"/>
      <c r="I293" s="142"/>
      <c r="J293" s="142"/>
      <c r="K293" s="142"/>
      <c r="L293" s="142"/>
    </row>
    <row r="294" spans="1:13" s="9" customFormat="1">
      <c r="D294" s="142"/>
      <c r="E294" s="142"/>
      <c r="F294" s="142"/>
      <c r="G294" s="142"/>
      <c r="H294" s="142"/>
      <c r="I294" s="142"/>
      <c r="J294" s="142"/>
      <c r="K294" s="142"/>
      <c r="L294" s="142"/>
    </row>
    <row r="295" spans="1:13" s="9" customFormat="1">
      <c r="D295" s="142"/>
      <c r="E295" s="142"/>
      <c r="F295" s="142"/>
      <c r="G295" s="142"/>
      <c r="H295" s="142"/>
      <c r="I295" s="142"/>
      <c r="J295" s="142"/>
      <c r="K295" s="142"/>
      <c r="L295" s="142"/>
    </row>
    <row r="296" spans="1:13" s="9" customFormat="1">
      <c r="B296" s="9" t="s">
        <v>210</v>
      </c>
      <c r="D296" s="142" t="s">
        <v>205</v>
      </c>
      <c r="E296" s="142"/>
      <c r="F296" s="142"/>
      <c r="G296" s="142"/>
      <c r="H296" s="142"/>
      <c r="I296" s="142"/>
      <c r="J296" s="142"/>
      <c r="K296" s="142" t="s">
        <v>205</v>
      </c>
      <c r="L296" s="142"/>
    </row>
    <row r="297" spans="1:13" ht="15" customHeight="1">
      <c r="A297" s="1" t="s">
        <v>61</v>
      </c>
      <c r="B297" s="38"/>
      <c r="C297" s="38"/>
      <c r="D297" s="38"/>
      <c r="E297" s="38"/>
      <c r="F297" s="38"/>
      <c r="G297" s="38"/>
      <c r="H297" s="38"/>
      <c r="I297" s="38"/>
      <c r="J297" s="284" t="s">
        <v>95</v>
      </c>
      <c r="K297" s="284"/>
      <c r="L297" s="284"/>
      <c r="M297" s="284"/>
    </row>
    <row r="298" spans="1:13">
      <c r="A298" s="1" t="s">
        <v>108</v>
      </c>
      <c r="B298" s="38"/>
      <c r="C298" s="38"/>
      <c r="D298" s="38"/>
      <c r="E298" s="38"/>
      <c r="F298" s="38"/>
      <c r="G298" s="38"/>
      <c r="H298" s="38"/>
      <c r="I298" s="38"/>
      <c r="J298" s="271" t="s">
        <v>92</v>
      </c>
      <c r="K298" s="271"/>
      <c r="L298" s="271"/>
      <c r="M298" s="271"/>
    </row>
    <row r="299" spans="1:13">
      <c r="J299" s="271" t="s">
        <v>93</v>
      </c>
      <c r="K299" s="271"/>
      <c r="L299" s="271"/>
      <c r="M299" s="271"/>
    </row>
    <row r="301" spans="1:13" s="34" customFormat="1" ht="16.5">
      <c r="A301" s="283" t="s">
        <v>18</v>
      </c>
      <c r="B301" s="283"/>
      <c r="C301" s="283"/>
      <c r="D301" s="283"/>
      <c r="E301" s="283"/>
      <c r="F301" s="283"/>
      <c r="G301" s="283"/>
      <c r="H301" s="283"/>
      <c r="I301" s="283"/>
      <c r="J301" s="283"/>
      <c r="K301" s="283"/>
      <c r="L301" s="283"/>
      <c r="M301" s="283"/>
    </row>
    <row r="302" spans="1:13" s="34" customFormat="1" ht="16.5">
      <c r="A302" s="295" t="s">
        <v>126</v>
      </c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</row>
    <row r="303" spans="1:13">
      <c r="J303" s="323" t="s">
        <v>140</v>
      </c>
      <c r="K303" s="323"/>
      <c r="L303" s="323"/>
      <c r="M303" s="323"/>
    </row>
    <row r="304" spans="1:13">
      <c r="J304" s="323" t="s">
        <v>4</v>
      </c>
      <c r="K304" s="323"/>
      <c r="L304" s="323"/>
      <c r="M304" s="323"/>
    </row>
    <row r="305" spans="1:13">
      <c r="J305" s="323" t="s">
        <v>5</v>
      </c>
      <c r="K305" s="323"/>
      <c r="L305" s="323"/>
      <c r="M305" s="323"/>
    </row>
    <row r="306" spans="1:13">
      <c r="A306" s="321" t="s">
        <v>66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</row>
    <row r="307" spans="1:13">
      <c r="A307" s="321" t="s">
        <v>209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</row>
    <row r="308" spans="1:13">
      <c r="A308" s="321" t="s">
        <v>203</v>
      </c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</row>
    <row r="309" spans="1:13">
      <c r="A309" s="321" t="s">
        <v>67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</row>
    <row r="310" spans="1:13">
      <c r="A310" s="321" t="s">
        <v>173</v>
      </c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1"/>
    </row>
    <row r="311" spans="1:13">
      <c r="A311" s="322" t="s">
        <v>19</v>
      </c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2"/>
    </row>
    <row r="312" spans="1:13" s="16" customFormat="1" ht="33" customHeight="1">
      <c r="A312" s="269" t="s">
        <v>6</v>
      </c>
      <c r="B312" s="269" t="s">
        <v>36</v>
      </c>
      <c r="C312" s="269" t="s">
        <v>7</v>
      </c>
      <c r="D312" s="279" t="s">
        <v>68</v>
      </c>
      <c r="E312" s="279" t="s">
        <v>26</v>
      </c>
      <c r="F312" s="279" t="s">
        <v>20</v>
      </c>
      <c r="G312" s="279" t="s">
        <v>71</v>
      </c>
      <c r="H312" s="290" t="s">
        <v>21</v>
      </c>
      <c r="I312" s="291"/>
      <c r="J312" s="291"/>
      <c r="K312" s="291"/>
      <c r="L312" s="291"/>
      <c r="M312" s="292"/>
    </row>
    <row r="313" spans="1:13" s="16" customFormat="1" ht="81" customHeight="1">
      <c r="A313" s="270"/>
      <c r="B313" s="270"/>
      <c r="C313" s="270"/>
      <c r="D313" s="280"/>
      <c r="E313" s="280"/>
      <c r="F313" s="280"/>
      <c r="G313" s="280"/>
      <c r="H313" s="39" t="s">
        <v>22</v>
      </c>
      <c r="I313" s="39" t="s">
        <v>23</v>
      </c>
      <c r="J313" s="39" t="s">
        <v>24</v>
      </c>
      <c r="K313" s="40" t="s">
        <v>77</v>
      </c>
      <c r="L313" s="39" t="s">
        <v>1</v>
      </c>
      <c r="M313" s="39" t="s">
        <v>25</v>
      </c>
    </row>
    <row r="314" spans="1:13" s="15" customFormat="1">
      <c r="A314" s="19" t="s">
        <v>9</v>
      </c>
      <c r="B314" s="19" t="s">
        <v>10</v>
      </c>
      <c r="C314" s="19" t="s">
        <v>11</v>
      </c>
      <c r="D314" s="39" t="s">
        <v>12</v>
      </c>
      <c r="E314" s="39">
        <v>1</v>
      </c>
      <c r="F314" s="39">
        <v>2</v>
      </c>
      <c r="G314" s="39">
        <v>3</v>
      </c>
      <c r="H314" s="39">
        <v>4</v>
      </c>
      <c r="I314" s="39">
        <v>5</v>
      </c>
      <c r="J314" s="39">
        <v>6</v>
      </c>
      <c r="K314" s="39">
        <v>7</v>
      </c>
      <c r="L314" s="39">
        <v>8</v>
      </c>
      <c r="M314" s="19" t="s">
        <v>27</v>
      </c>
    </row>
    <row r="315" spans="1:13" s="61" customFormat="1">
      <c r="A315" s="103">
        <v>1</v>
      </c>
      <c r="B315" s="78" t="s">
        <v>112</v>
      </c>
      <c r="C315" s="131" t="s">
        <v>118</v>
      </c>
      <c r="D315" s="58" t="s">
        <v>111</v>
      </c>
      <c r="E315" s="63" t="s">
        <v>135</v>
      </c>
      <c r="F315" s="111">
        <v>40543</v>
      </c>
      <c r="G315" s="58"/>
      <c r="H315" s="77">
        <v>313876943</v>
      </c>
      <c r="I315" s="62"/>
      <c r="J315" s="59">
        <v>0</v>
      </c>
      <c r="K315" s="59">
        <v>0</v>
      </c>
      <c r="L315" s="59">
        <f>H315+I315+J315+K315</f>
        <v>313876943</v>
      </c>
      <c r="M315" s="60"/>
    </row>
    <row r="316" spans="1:13" s="45" customFormat="1">
      <c r="A316" s="104"/>
      <c r="B316" s="78"/>
      <c r="C316" s="79"/>
      <c r="D316" s="42"/>
      <c r="E316" s="42"/>
      <c r="F316" s="111"/>
      <c r="G316" s="42"/>
      <c r="H316" s="77"/>
      <c r="I316" s="62"/>
      <c r="J316" s="43"/>
      <c r="K316" s="43"/>
      <c r="L316" s="59"/>
      <c r="M316" s="44"/>
    </row>
    <row r="317" spans="1:13" s="45" customFormat="1">
      <c r="A317" s="103"/>
      <c r="B317" s="78"/>
      <c r="C317" s="79"/>
      <c r="D317" s="42"/>
      <c r="E317" s="42"/>
      <c r="F317" s="111"/>
      <c r="G317" s="42"/>
      <c r="H317" s="77"/>
      <c r="I317" s="62"/>
      <c r="J317" s="43"/>
      <c r="K317" s="43"/>
      <c r="L317" s="59"/>
      <c r="M317" s="44"/>
    </row>
    <row r="318" spans="1:13" s="45" customFormat="1">
      <c r="A318" s="104"/>
      <c r="B318" s="78"/>
      <c r="C318" s="79"/>
      <c r="D318" s="42"/>
      <c r="E318" s="42"/>
      <c r="F318" s="111"/>
      <c r="G318" s="42"/>
      <c r="H318" s="77"/>
      <c r="I318" s="62"/>
      <c r="J318" s="43"/>
      <c r="K318" s="43"/>
      <c r="L318" s="59"/>
      <c r="M318" s="44"/>
    </row>
    <row r="319" spans="1:13" s="45" customFormat="1">
      <c r="A319" s="103"/>
      <c r="B319" s="78"/>
      <c r="C319" s="79"/>
      <c r="D319" s="42"/>
      <c r="E319" s="42"/>
      <c r="F319" s="111"/>
      <c r="G319" s="42"/>
      <c r="H319" s="77"/>
      <c r="I319" s="62"/>
      <c r="J319" s="43"/>
      <c r="K319" s="43"/>
      <c r="L319" s="59"/>
      <c r="M319" s="44"/>
    </row>
    <row r="320" spans="1:13" s="45" customFormat="1">
      <c r="A320" s="104"/>
      <c r="B320" s="78"/>
      <c r="C320" s="79"/>
      <c r="D320" s="42"/>
      <c r="E320" s="42"/>
      <c r="F320" s="111"/>
      <c r="G320" s="42"/>
      <c r="H320" s="77"/>
      <c r="I320" s="62"/>
      <c r="J320" s="43"/>
      <c r="K320" s="43"/>
      <c r="L320" s="59"/>
      <c r="M320" s="44"/>
    </row>
    <row r="321" spans="1:13" s="45" customFormat="1">
      <c r="A321" s="103"/>
      <c r="B321" s="78"/>
      <c r="C321" s="79"/>
      <c r="D321" s="42"/>
      <c r="E321" s="42"/>
      <c r="F321" s="111"/>
      <c r="G321" s="42"/>
      <c r="H321" s="77"/>
      <c r="I321" s="62"/>
      <c r="J321" s="43"/>
      <c r="K321" s="43"/>
      <c r="L321" s="59"/>
      <c r="M321" s="44"/>
    </row>
    <row r="322" spans="1:13" s="45" customFormat="1">
      <c r="A322" s="104"/>
      <c r="B322" s="41"/>
      <c r="C322" s="41"/>
      <c r="D322" s="42"/>
      <c r="E322" s="42"/>
      <c r="F322" s="42"/>
      <c r="G322" s="42"/>
      <c r="H322" s="62"/>
      <c r="I322" s="62"/>
      <c r="J322" s="43"/>
      <c r="K322" s="43"/>
      <c r="L322" s="43"/>
      <c r="M322" s="44"/>
    </row>
    <row r="323" spans="1:13" s="45" customFormat="1">
      <c r="A323" s="104"/>
      <c r="B323" s="41"/>
      <c r="C323" s="41"/>
      <c r="D323" s="42"/>
      <c r="E323" s="42"/>
      <c r="F323" s="42"/>
      <c r="G323" s="42"/>
      <c r="H323" s="62"/>
      <c r="I323" s="62"/>
      <c r="J323" s="43"/>
      <c r="K323" s="43"/>
      <c r="L323" s="43"/>
      <c r="M323" s="44"/>
    </row>
    <row r="324" spans="1:13" s="45" customFormat="1">
      <c r="A324" s="104"/>
      <c r="B324" s="41"/>
      <c r="C324" s="41"/>
      <c r="D324" s="42"/>
      <c r="E324" s="42"/>
      <c r="F324" s="42"/>
      <c r="G324" s="42"/>
      <c r="H324" s="62"/>
      <c r="I324" s="62"/>
      <c r="J324" s="43"/>
      <c r="K324" s="43"/>
      <c r="L324" s="43"/>
      <c r="M324" s="44"/>
    </row>
    <row r="325" spans="1:13" s="48" customFormat="1">
      <c r="A325" s="19"/>
      <c r="B325" s="19" t="s">
        <v>13</v>
      </c>
      <c r="C325" s="19" t="s">
        <v>14</v>
      </c>
      <c r="D325" s="39" t="s">
        <v>14</v>
      </c>
      <c r="E325" s="39"/>
      <c r="F325" s="39"/>
      <c r="G325" s="39"/>
      <c r="H325" s="46">
        <f>SUM(H315:H324)</f>
        <v>313876943</v>
      </c>
      <c r="I325" s="46">
        <f>SUM(I315:I324)</f>
        <v>0</v>
      </c>
      <c r="J325" s="46">
        <f>SUM(J315:J324)</f>
        <v>0</v>
      </c>
      <c r="K325" s="46">
        <f>SUM(K315:K324)</f>
        <v>0</v>
      </c>
      <c r="L325" s="46">
        <f>SUM(L315:L324)</f>
        <v>313876943</v>
      </c>
      <c r="M325" s="47"/>
    </row>
    <row r="326" spans="1:13" s="14" customFormat="1" ht="17.25" customHeight="1">
      <c r="A326" s="320" t="s">
        <v>15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</row>
    <row r="327" spans="1:13" s="49" customFormat="1">
      <c r="D327" s="51"/>
      <c r="E327" s="51"/>
      <c r="F327" s="51"/>
      <c r="G327" s="51"/>
      <c r="H327" s="51"/>
      <c r="I327" s="51"/>
      <c r="J327" s="286"/>
      <c r="K327" s="286"/>
      <c r="L327" s="286"/>
      <c r="M327" s="286"/>
    </row>
    <row r="328" spans="1:13" s="15" customFormat="1">
      <c r="B328" s="15" t="s">
        <v>69</v>
      </c>
      <c r="D328" s="15" t="s">
        <v>70</v>
      </c>
      <c r="E328" s="141"/>
      <c r="G328" s="141" t="s">
        <v>16</v>
      </c>
      <c r="H328" s="141"/>
      <c r="I328" s="141"/>
      <c r="K328" s="55" t="s">
        <v>28</v>
      </c>
      <c r="L328" s="55"/>
      <c r="M328" s="55"/>
    </row>
    <row r="329" spans="1:13" s="9" customFormat="1">
      <c r="D329" s="142"/>
      <c r="E329" s="142"/>
      <c r="F329" s="142"/>
      <c r="G329" s="142"/>
      <c r="H329" s="142"/>
      <c r="I329" s="142"/>
      <c r="J329" s="142"/>
      <c r="K329" s="142"/>
      <c r="L329" s="142"/>
    </row>
    <row r="330" spans="1:13" s="9" customFormat="1">
      <c r="D330" s="142"/>
      <c r="E330" s="142"/>
      <c r="F330" s="142"/>
      <c r="G330" s="142"/>
      <c r="H330" s="142"/>
      <c r="I330" s="142"/>
      <c r="J330" s="142"/>
      <c r="K330" s="142"/>
      <c r="L330" s="142"/>
    </row>
    <row r="331" spans="1:13" s="9" customFormat="1">
      <c r="D331" s="142"/>
      <c r="E331" s="142"/>
      <c r="F331" s="142"/>
      <c r="G331" s="142"/>
      <c r="H331" s="142"/>
      <c r="I331" s="142"/>
      <c r="J331" s="142"/>
      <c r="K331" s="142"/>
      <c r="L331" s="142"/>
    </row>
    <row r="332" spans="1:13" s="9" customFormat="1">
      <c r="D332" s="142"/>
      <c r="E332" s="142"/>
      <c r="F332" s="142"/>
      <c r="G332" s="142"/>
      <c r="H332" s="142"/>
      <c r="I332" s="142"/>
      <c r="J332" s="142"/>
      <c r="K332" s="142"/>
      <c r="L332" s="142"/>
    </row>
    <row r="333" spans="1:13" s="9" customFormat="1">
      <c r="B333" s="9" t="s">
        <v>210</v>
      </c>
      <c r="D333" s="142" t="s">
        <v>205</v>
      </c>
      <c r="E333" s="142"/>
      <c r="F333" s="142"/>
      <c r="G333" s="142"/>
      <c r="H333" s="142"/>
      <c r="I333" s="142"/>
      <c r="J333" s="142"/>
      <c r="K333" s="142" t="s">
        <v>205</v>
      </c>
      <c r="L333" s="142"/>
    </row>
    <row r="334" spans="1:13" ht="15" customHeight="1">
      <c r="A334" s="1" t="s">
        <v>61</v>
      </c>
      <c r="B334" s="38"/>
      <c r="C334" s="38"/>
      <c r="D334" s="38"/>
      <c r="E334" s="38"/>
      <c r="F334" s="38"/>
      <c r="G334" s="38"/>
      <c r="H334" s="38"/>
      <c r="I334" s="38"/>
      <c r="J334" s="284" t="s">
        <v>95</v>
      </c>
      <c r="K334" s="284"/>
      <c r="L334" s="284"/>
      <c r="M334" s="284"/>
    </row>
    <row r="335" spans="1:13">
      <c r="A335" s="1" t="s">
        <v>108</v>
      </c>
      <c r="B335" s="38"/>
      <c r="C335" s="38"/>
      <c r="D335" s="38"/>
      <c r="E335" s="38"/>
      <c r="F335" s="38"/>
      <c r="G335" s="38"/>
      <c r="H335" s="38"/>
      <c r="I335" s="38"/>
      <c r="J335" s="271" t="s">
        <v>92</v>
      </c>
      <c r="K335" s="271"/>
      <c r="L335" s="271"/>
      <c r="M335" s="271"/>
    </row>
    <row r="336" spans="1:13">
      <c r="J336" s="271" t="s">
        <v>93</v>
      </c>
      <c r="K336" s="271"/>
      <c r="L336" s="271"/>
      <c r="M336" s="271"/>
    </row>
    <row r="338" spans="1:13" s="34" customFormat="1" ht="16.5">
      <c r="A338" s="283" t="s">
        <v>18</v>
      </c>
      <c r="B338" s="283"/>
      <c r="C338" s="283"/>
      <c r="D338" s="283"/>
      <c r="E338" s="283"/>
      <c r="F338" s="283"/>
      <c r="G338" s="283"/>
      <c r="H338" s="283"/>
      <c r="I338" s="283"/>
      <c r="J338" s="283"/>
      <c r="K338" s="283"/>
      <c r="L338" s="283"/>
      <c r="M338" s="283"/>
    </row>
    <row r="339" spans="1:13" s="34" customFormat="1" ht="16.5">
      <c r="A339" s="295" t="s">
        <v>126</v>
      </c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</row>
    <row r="340" spans="1:13">
      <c r="J340" s="323" t="s">
        <v>179</v>
      </c>
      <c r="K340" s="323"/>
      <c r="L340" s="323"/>
      <c r="M340" s="323"/>
    </row>
    <row r="341" spans="1:13">
      <c r="J341" s="323" t="s">
        <v>4</v>
      </c>
      <c r="K341" s="323"/>
      <c r="L341" s="323"/>
      <c r="M341" s="323"/>
    </row>
    <row r="342" spans="1:13">
      <c r="J342" s="323" t="s">
        <v>5</v>
      </c>
      <c r="K342" s="323"/>
      <c r="L342" s="323"/>
      <c r="M342" s="323"/>
    </row>
    <row r="343" spans="1:13">
      <c r="A343" s="321" t="s">
        <v>66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</row>
    <row r="344" spans="1:13">
      <c r="A344" s="321" t="s">
        <v>211</v>
      </c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1"/>
      <c r="M344" s="321"/>
    </row>
    <row r="345" spans="1:13">
      <c r="A345" s="321" t="s">
        <v>212</v>
      </c>
      <c r="B345" s="321"/>
      <c r="C345" s="321"/>
      <c r="D345" s="321"/>
      <c r="E345" s="321"/>
      <c r="F345" s="321"/>
      <c r="G345" s="321"/>
      <c r="H345" s="321"/>
      <c r="I345" s="321"/>
      <c r="J345" s="321"/>
      <c r="K345" s="321"/>
      <c r="L345" s="321"/>
      <c r="M345" s="321"/>
    </row>
    <row r="346" spans="1:13">
      <c r="A346" s="321" t="s">
        <v>67</v>
      </c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1"/>
    </row>
    <row r="347" spans="1:13">
      <c r="A347" s="321" t="s">
        <v>173</v>
      </c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1"/>
    </row>
    <row r="348" spans="1:13">
      <c r="A348" s="322" t="s">
        <v>19</v>
      </c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2"/>
    </row>
    <row r="349" spans="1:13" s="16" customFormat="1" ht="33" customHeight="1">
      <c r="A349" s="269" t="s">
        <v>6</v>
      </c>
      <c r="B349" s="269" t="s">
        <v>36</v>
      </c>
      <c r="C349" s="269" t="s">
        <v>7</v>
      </c>
      <c r="D349" s="279" t="s">
        <v>68</v>
      </c>
      <c r="E349" s="279" t="s">
        <v>26</v>
      </c>
      <c r="F349" s="279" t="s">
        <v>20</v>
      </c>
      <c r="G349" s="279" t="s">
        <v>185</v>
      </c>
      <c r="H349" s="290" t="s">
        <v>21</v>
      </c>
      <c r="I349" s="291"/>
      <c r="J349" s="291"/>
      <c r="K349" s="291"/>
      <c r="L349" s="291"/>
      <c r="M349" s="292"/>
    </row>
    <row r="350" spans="1:13" s="16" customFormat="1" ht="81" customHeight="1">
      <c r="A350" s="270"/>
      <c r="B350" s="270"/>
      <c r="C350" s="270"/>
      <c r="D350" s="280"/>
      <c r="E350" s="280"/>
      <c r="F350" s="280"/>
      <c r="G350" s="280"/>
      <c r="H350" s="39" t="s">
        <v>22</v>
      </c>
      <c r="I350" s="39" t="s">
        <v>186</v>
      </c>
      <c r="J350" s="39" t="s">
        <v>24</v>
      </c>
      <c r="K350" s="40" t="s">
        <v>77</v>
      </c>
      <c r="L350" s="39" t="s">
        <v>1</v>
      </c>
      <c r="M350" s="39" t="s">
        <v>25</v>
      </c>
    </row>
    <row r="351" spans="1:13" s="15" customFormat="1">
      <c r="A351" s="19" t="s">
        <v>9</v>
      </c>
      <c r="B351" s="19" t="s">
        <v>10</v>
      </c>
      <c r="C351" s="19" t="s">
        <v>11</v>
      </c>
      <c r="D351" s="39" t="s">
        <v>12</v>
      </c>
      <c r="E351" s="39">
        <v>1</v>
      </c>
      <c r="F351" s="39">
        <v>2</v>
      </c>
      <c r="G351" s="39">
        <v>3</v>
      </c>
      <c r="H351" s="39">
        <v>4</v>
      </c>
      <c r="I351" s="39">
        <v>5</v>
      </c>
      <c r="J351" s="39">
        <v>6</v>
      </c>
      <c r="K351" s="39">
        <v>7</v>
      </c>
      <c r="L351" s="39">
        <v>8</v>
      </c>
      <c r="M351" s="19" t="s">
        <v>27</v>
      </c>
    </row>
    <row r="352" spans="1:13" s="61" customFormat="1">
      <c r="A352" s="103">
        <v>1</v>
      </c>
      <c r="B352" s="78" t="s">
        <v>180</v>
      </c>
      <c r="C352" s="131" t="s">
        <v>181</v>
      </c>
      <c r="D352" s="58"/>
      <c r="E352" s="63"/>
      <c r="F352" s="111">
        <v>40543</v>
      </c>
      <c r="G352" s="58" t="s">
        <v>187</v>
      </c>
      <c r="H352" s="77">
        <v>5376250000</v>
      </c>
      <c r="I352" s="62">
        <v>29531300</v>
      </c>
      <c r="J352" s="59">
        <v>0</v>
      </c>
      <c r="K352" s="59">
        <v>0</v>
      </c>
      <c r="L352" s="59">
        <f>H352+I352+J352+K352</f>
        <v>5405781300</v>
      </c>
      <c r="M352" s="60"/>
    </row>
    <row r="353" spans="1:13" s="45" customFormat="1">
      <c r="A353" s="104"/>
      <c r="B353" s="78"/>
      <c r="C353" s="79"/>
      <c r="D353" s="42"/>
      <c r="E353" s="42"/>
      <c r="F353" s="111"/>
      <c r="G353" s="42"/>
      <c r="H353" s="77"/>
      <c r="I353" s="62"/>
      <c r="J353" s="43"/>
      <c r="K353" s="43"/>
      <c r="L353" s="59"/>
      <c r="M353" s="44"/>
    </row>
    <row r="354" spans="1:13" s="45" customFormat="1">
      <c r="A354" s="103"/>
      <c r="B354" s="78"/>
      <c r="C354" s="79"/>
      <c r="D354" s="42"/>
      <c r="E354" s="42"/>
      <c r="F354" s="111"/>
      <c r="G354" s="42"/>
      <c r="H354" s="77"/>
      <c r="I354" s="62"/>
      <c r="J354" s="43"/>
      <c r="K354" s="43"/>
      <c r="L354" s="59"/>
      <c r="M354" s="44"/>
    </row>
    <row r="355" spans="1:13" s="45" customFormat="1">
      <c r="A355" s="104"/>
      <c r="B355" s="78"/>
      <c r="C355" s="79"/>
      <c r="D355" s="42"/>
      <c r="E355" s="42"/>
      <c r="F355" s="111"/>
      <c r="G355" s="42"/>
      <c r="H355" s="77"/>
      <c r="I355" s="62"/>
      <c r="J355" s="43"/>
      <c r="K355" s="43"/>
      <c r="L355" s="59"/>
      <c r="M355" s="44"/>
    </row>
    <row r="356" spans="1:13" s="45" customFormat="1">
      <c r="A356" s="103"/>
      <c r="B356" s="78"/>
      <c r="C356" s="79"/>
      <c r="D356" s="42"/>
      <c r="E356" s="42"/>
      <c r="F356" s="111"/>
      <c r="G356" s="42"/>
      <c r="H356" s="77"/>
      <c r="I356" s="62"/>
      <c r="J356" s="43"/>
      <c r="K356" s="43"/>
      <c r="L356" s="59"/>
      <c r="M356" s="44"/>
    </row>
    <row r="357" spans="1:13" s="45" customFormat="1">
      <c r="A357" s="104"/>
      <c r="B357" s="78"/>
      <c r="C357" s="79"/>
      <c r="D357" s="42"/>
      <c r="E357" s="42"/>
      <c r="F357" s="111"/>
      <c r="G357" s="42"/>
      <c r="H357" s="77"/>
      <c r="I357" s="62"/>
      <c r="J357" s="43"/>
      <c r="K357" s="43"/>
      <c r="L357" s="59"/>
      <c r="M357" s="44"/>
    </row>
    <row r="358" spans="1:13" s="45" customFormat="1">
      <c r="A358" s="103"/>
      <c r="B358" s="78"/>
      <c r="C358" s="79"/>
      <c r="D358" s="42"/>
      <c r="E358" s="42"/>
      <c r="F358" s="111"/>
      <c r="G358" s="42"/>
      <c r="H358" s="77"/>
      <c r="I358" s="62"/>
      <c r="J358" s="43"/>
      <c r="K358" s="43"/>
      <c r="L358" s="59"/>
      <c r="M358" s="44"/>
    </row>
    <row r="359" spans="1:13" s="45" customFormat="1">
      <c r="A359" s="104"/>
      <c r="B359" s="41"/>
      <c r="C359" s="41"/>
      <c r="D359" s="42"/>
      <c r="E359" s="42"/>
      <c r="F359" s="42"/>
      <c r="G359" s="42"/>
      <c r="H359" s="62"/>
      <c r="I359" s="62"/>
      <c r="J359" s="43"/>
      <c r="K359" s="43"/>
      <c r="L359" s="43"/>
      <c r="M359" s="44"/>
    </row>
    <row r="360" spans="1:13" s="45" customFormat="1">
      <c r="A360" s="104"/>
      <c r="B360" s="41"/>
      <c r="C360" s="41"/>
      <c r="D360" s="42"/>
      <c r="E360" s="42"/>
      <c r="F360" s="42"/>
      <c r="G360" s="42"/>
      <c r="H360" s="62"/>
      <c r="I360" s="62"/>
      <c r="J360" s="43"/>
      <c r="K360" s="43"/>
      <c r="L360" s="43"/>
      <c r="M360" s="44"/>
    </row>
    <row r="361" spans="1:13" s="45" customFormat="1">
      <c r="A361" s="104"/>
      <c r="B361" s="41"/>
      <c r="C361" s="41"/>
      <c r="D361" s="42"/>
      <c r="E361" s="42"/>
      <c r="F361" s="42"/>
      <c r="G361" s="42"/>
      <c r="H361" s="62"/>
      <c r="I361" s="62"/>
      <c r="J361" s="43"/>
      <c r="K361" s="43"/>
      <c r="L361" s="43"/>
      <c r="M361" s="44"/>
    </row>
    <row r="362" spans="1:13" s="48" customFormat="1">
      <c r="A362" s="19"/>
      <c r="B362" s="19" t="s">
        <v>13</v>
      </c>
      <c r="C362" s="19" t="s">
        <v>14</v>
      </c>
      <c r="D362" s="39" t="s">
        <v>14</v>
      </c>
      <c r="E362" s="39"/>
      <c r="F362" s="39"/>
      <c r="G362" s="39"/>
      <c r="H362" s="46">
        <f>SUM(H352:H361)</f>
        <v>5376250000</v>
      </c>
      <c r="I362" s="46">
        <f>SUM(I352:I361)</f>
        <v>29531300</v>
      </c>
      <c r="J362" s="46">
        <f>SUM(J352:J361)</f>
        <v>0</v>
      </c>
      <c r="K362" s="46">
        <f>SUM(K352:K361)</f>
        <v>0</v>
      </c>
      <c r="L362" s="46">
        <f>SUM(L352:L361)</f>
        <v>5405781300</v>
      </c>
      <c r="M362" s="47"/>
    </row>
    <row r="363" spans="1:13" s="14" customFormat="1" ht="17.25" customHeight="1">
      <c r="A363" s="320" t="s">
        <v>15</v>
      </c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0"/>
    </row>
    <row r="364" spans="1:13" s="49" customFormat="1">
      <c r="D364" s="51"/>
      <c r="E364" s="51"/>
      <c r="F364" s="51"/>
      <c r="G364" s="51"/>
      <c r="H364" s="51"/>
      <c r="I364" s="51"/>
      <c r="J364" s="286"/>
      <c r="K364" s="286"/>
      <c r="L364" s="286"/>
      <c r="M364" s="286"/>
    </row>
    <row r="365" spans="1:13" s="15" customFormat="1">
      <c r="B365" s="15" t="s">
        <v>69</v>
      </c>
      <c r="D365" s="15" t="s">
        <v>70</v>
      </c>
      <c r="E365" s="141"/>
      <c r="G365" s="141" t="s">
        <v>16</v>
      </c>
      <c r="H365" s="141"/>
      <c r="I365" s="141"/>
      <c r="K365" s="55" t="s">
        <v>28</v>
      </c>
      <c r="L365" s="55"/>
      <c r="M365" s="55"/>
    </row>
    <row r="366" spans="1:13" s="9" customFormat="1">
      <c r="D366" s="142"/>
      <c r="E366" s="142"/>
      <c r="F366" s="142"/>
      <c r="G366" s="142"/>
      <c r="H366" s="142"/>
      <c r="I366" s="142"/>
      <c r="J366" s="142"/>
      <c r="K366" s="142"/>
      <c r="L366" s="142"/>
    </row>
    <row r="367" spans="1:13" s="9" customFormat="1">
      <c r="D367" s="142"/>
      <c r="E367" s="142"/>
      <c r="F367" s="142"/>
      <c r="G367" s="142"/>
      <c r="H367" s="142"/>
      <c r="I367" s="142"/>
      <c r="J367" s="142"/>
      <c r="K367" s="142"/>
      <c r="L367" s="142"/>
    </row>
    <row r="368" spans="1:13" s="9" customFormat="1">
      <c r="D368" s="142"/>
      <c r="E368" s="142"/>
      <c r="F368" s="142"/>
      <c r="G368" s="142"/>
      <c r="H368" s="142"/>
      <c r="I368" s="142"/>
      <c r="J368" s="142"/>
      <c r="K368" s="142"/>
      <c r="L368" s="142"/>
    </row>
    <row r="369" spans="1:13" s="9" customFormat="1">
      <c r="D369" s="142"/>
      <c r="E369" s="142"/>
      <c r="F369" s="142"/>
      <c r="G369" s="142"/>
      <c r="H369" s="142"/>
      <c r="I369" s="142"/>
      <c r="J369" s="142"/>
      <c r="K369" s="142"/>
      <c r="L369" s="142"/>
    </row>
    <row r="370" spans="1:13" s="9" customFormat="1">
      <c r="B370" s="9" t="s">
        <v>213</v>
      </c>
      <c r="D370" s="142" t="s">
        <v>205</v>
      </c>
      <c r="E370" s="142"/>
      <c r="F370" s="142"/>
      <c r="G370" s="142"/>
      <c r="H370" s="142"/>
      <c r="I370" s="142"/>
      <c r="J370" s="142"/>
      <c r="K370" s="142" t="s">
        <v>205</v>
      </c>
      <c r="L370" s="142"/>
    </row>
    <row r="371" spans="1:13" ht="15" customHeight="1">
      <c r="A371" s="1" t="s">
        <v>61</v>
      </c>
      <c r="B371" s="38"/>
      <c r="C371" s="38"/>
      <c r="D371" s="38"/>
      <c r="E371" s="38"/>
      <c r="F371" s="38"/>
      <c r="G371" s="38"/>
      <c r="H371" s="38"/>
      <c r="I371" s="38"/>
      <c r="J371" s="284" t="s">
        <v>95</v>
      </c>
      <c r="K371" s="284"/>
      <c r="L371" s="284"/>
      <c r="M371" s="284"/>
    </row>
    <row r="372" spans="1:13">
      <c r="A372" s="1" t="s">
        <v>108</v>
      </c>
      <c r="B372" s="38"/>
      <c r="C372" s="38"/>
      <c r="D372" s="38"/>
      <c r="E372" s="38"/>
      <c r="F372" s="38"/>
      <c r="G372" s="38"/>
      <c r="H372" s="38"/>
      <c r="I372" s="38"/>
      <c r="J372" s="271" t="s">
        <v>92</v>
      </c>
      <c r="K372" s="271"/>
      <c r="L372" s="271"/>
      <c r="M372" s="271"/>
    </row>
    <row r="373" spans="1:13">
      <c r="J373" s="271" t="s">
        <v>93</v>
      </c>
      <c r="K373" s="271"/>
      <c r="L373" s="271"/>
      <c r="M373" s="271"/>
    </row>
    <row r="375" spans="1:13" s="34" customFormat="1" ht="16.5">
      <c r="A375" s="283" t="s">
        <v>18</v>
      </c>
      <c r="B375" s="283"/>
      <c r="C375" s="283"/>
      <c r="D375" s="283"/>
      <c r="E375" s="283"/>
      <c r="F375" s="283"/>
      <c r="G375" s="283"/>
      <c r="H375" s="283"/>
      <c r="I375" s="283"/>
      <c r="J375" s="283"/>
      <c r="K375" s="283"/>
      <c r="L375" s="283"/>
      <c r="M375" s="283"/>
    </row>
    <row r="376" spans="1:13" s="34" customFormat="1" ht="16.5">
      <c r="A376" s="295" t="s">
        <v>216</v>
      </c>
      <c r="B376" s="295"/>
      <c r="C376" s="295"/>
      <c r="D376" s="295"/>
      <c r="E376" s="295"/>
      <c r="F376" s="295"/>
      <c r="G376" s="295"/>
      <c r="H376" s="295"/>
      <c r="I376" s="295"/>
      <c r="J376" s="295"/>
      <c r="K376" s="295"/>
      <c r="L376" s="295"/>
      <c r="M376" s="295"/>
    </row>
    <row r="377" spans="1:13">
      <c r="J377" s="93" t="s">
        <v>219</v>
      </c>
      <c r="K377" s="180" t="s">
        <v>218</v>
      </c>
      <c r="L377" s="93"/>
      <c r="M377" s="93"/>
    </row>
    <row r="378" spans="1:13">
      <c r="J378" s="323" t="s">
        <v>4</v>
      </c>
      <c r="K378" s="323"/>
      <c r="L378" s="323"/>
      <c r="M378" s="323"/>
    </row>
    <row r="379" spans="1:13">
      <c r="J379" s="323" t="s">
        <v>5</v>
      </c>
      <c r="K379" s="323"/>
      <c r="L379" s="323"/>
      <c r="M379" s="323"/>
    </row>
    <row r="380" spans="1:13">
      <c r="A380" s="321" t="s">
        <v>66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</row>
    <row r="381" spans="1:13">
      <c r="A381" s="321" t="s">
        <v>227</v>
      </c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1"/>
    </row>
    <row r="382" spans="1:13">
      <c r="A382" s="321" t="s">
        <v>212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</row>
    <row r="383" spans="1:13">
      <c r="A383" s="321" t="s">
        <v>67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</row>
    <row r="384" spans="1:13">
      <c r="A384" s="321" t="s">
        <v>173</v>
      </c>
      <c r="B384" s="321"/>
      <c r="C384" s="321"/>
      <c r="D384" s="321"/>
      <c r="E384" s="321"/>
      <c r="F384" s="321"/>
      <c r="G384" s="321"/>
      <c r="H384" s="321"/>
      <c r="I384" s="321"/>
      <c r="J384" s="321"/>
      <c r="K384" s="321"/>
      <c r="L384" s="321"/>
      <c r="M384" s="321"/>
    </row>
    <row r="385" spans="1:13">
      <c r="A385" s="322" t="s">
        <v>19</v>
      </c>
      <c r="B385" s="322"/>
      <c r="C385" s="322"/>
      <c r="D385" s="322"/>
      <c r="E385" s="322"/>
      <c r="F385" s="322"/>
      <c r="G385" s="322"/>
      <c r="H385" s="322"/>
      <c r="I385" s="322"/>
      <c r="J385" s="322"/>
      <c r="K385" s="322"/>
      <c r="L385" s="322"/>
      <c r="M385" s="322"/>
    </row>
    <row r="386" spans="1:13" s="16" customFormat="1" ht="33" customHeight="1">
      <c r="A386" s="269" t="s">
        <v>6</v>
      </c>
      <c r="B386" s="269" t="s">
        <v>36</v>
      </c>
      <c r="C386" s="269" t="s">
        <v>7</v>
      </c>
      <c r="D386" s="279" t="s">
        <v>68</v>
      </c>
      <c r="E386" s="279" t="s">
        <v>26</v>
      </c>
      <c r="F386" s="279" t="s">
        <v>20</v>
      </c>
      <c r="G386" s="279" t="s">
        <v>185</v>
      </c>
      <c r="H386" s="290" t="s">
        <v>21</v>
      </c>
      <c r="I386" s="291"/>
      <c r="J386" s="291"/>
      <c r="K386" s="291"/>
      <c r="L386" s="291"/>
      <c r="M386" s="292"/>
    </row>
    <row r="387" spans="1:13" s="16" customFormat="1" ht="81" customHeight="1">
      <c r="A387" s="270"/>
      <c r="B387" s="270"/>
      <c r="C387" s="270"/>
      <c r="D387" s="280"/>
      <c r="E387" s="280"/>
      <c r="F387" s="280"/>
      <c r="G387" s="280"/>
      <c r="H387" s="39" t="s">
        <v>22</v>
      </c>
      <c r="I387" s="39" t="s">
        <v>186</v>
      </c>
      <c r="J387" s="39" t="s">
        <v>24</v>
      </c>
      <c r="K387" s="40" t="s">
        <v>77</v>
      </c>
      <c r="L387" s="39" t="s">
        <v>1</v>
      </c>
      <c r="M387" s="39" t="s">
        <v>25</v>
      </c>
    </row>
    <row r="388" spans="1:13" s="15" customFormat="1">
      <c r="A388" s="19" t="s">
        <v>9</v>
      </c>
      <c r="B388" s="19" t="s">
        <v>10</v>
      </c>
      <c r="C388" s="19" t="s">
        <v>11</v>
      </c>
      <c r="D388" s="39" t="s">
        <v>12</v>
      </c>
      <c r="E388" s="39">
        <v>1</v>
      </c>
      <c r="F388" s="39">
        <v>2</v>
      </c>
      <c r="G388" s="39">
        <v>3</v>
      </c>
      <c r="H388" s="39">
        <v>4</v>
      </c>
      <c r="I388" s="39">
        <v>5</v>
      </c>
      <c r="J388" s="39">
        <v>6</v>
      </c>
      <c r="K388" s="39">
        <v>7</v>
      </c>
      <c r="L388" s="39">
        <v>8</v>
      </c>
      <c r="M388" s="19" t="s">
        <v>27</v>
      </c>
    </row>
    <row r="389" spans="1:13" s="61" customFormat="1">
      <c r="A389" s="103">
        <v>1</v>
      </c>
      <c r="B389" s="78" t="s">
        <v>217</v>
      </c>
      <c r="C389" s="131" t="s">
        <v>218</v>
      </c>
      <c r="D389" s="58"/>
      <c r="E389" s="63"/>
      <c r="F389" s="111">
        <v>41426</v>
      </c>
      <c r="G389" s="58" t="s">
        <v>228</v>
      </c>
      <c r="H389" s="77">
        <v>108970000</v>
      </c>
      <c r="I389" s="62">
        <v>0</v>
      </c>
      <c r="J389" s="59">
        <v>0</v>
      </c>
      <c r="K389" s="59">
        <v>0</v>
      </c>
      <c r="L389" s="59">
        <f>H389+I389+J389+K389</f>
        <v>108970000</v>
      </c>
      <c r="M389" s="60"/>
    </row>
    <row r="390" spans="1:13" s="45" customFormat="1">
      <c r="A390" s="104"/>
      <c r="B390" s="78"/>
      <c r="C390" s="79"/>
      <c r="D390" s="42"/>
      <c r="E390" s="42"/>
      <c r="F390" s="111"/>
      <c r="G390" s="42"/>
      <c r="H390" s="77"/>
      <c r="I390" s="62"/>
      <c r="J390" s="43"/>
      <c r="K390" s="43"/>
      <c r="L390" s="59"/>
      <c r="M390" s="44"/>
    </row>
    <row r="391" spans="1:13" s="45" customFormat="1">
      <c r="A391" s="103"/>
      <c r="B391" s="78"/>
      <c r="C391" s="79"/>
      <c r="D391" s="42"/>
      <c r="E391" s="42"/>
      <c r="F391" s="111"/>
      <c r="G391" s="42"/>
      <c r="H391" s="77"/>
      <c r="I391" s="62"/>
      <c r="J391" s="43"/>
      <c r="K391" s="43"/>
      <c r="L391" s="59"/>
      <c r="M391" s="44"/>
    </row>
    <row r="392" spans="1:13" s="45" customFormat="1">
      <c r="A392" s="104"/>
      <c r="B392" s="78"/>
      <c r="C392" s="79"/>
      <c r="D392" s="42"/>
      <c r="E392" s="42"/>
      <c r="F392" s="111"/>
      <c r="G392" s="42"/>
      <c r="H392" s="77"/>
      <c r="I392" s="62"/>
      <c r="J392" s="43"/>
      <c r="K392" s="43"/>
      <c r="L392" s="59"/>
      <c r="M392" s="44"/>
    </row>
    <row r="393" spans="1:13" s="45" customFormat="1">
      <c r="A393" s="103"/>
      <c r="B393" s="78"/>
      <c r="C393" s="79"/>
      <c r="D393" s="42"/>
      <c r="E393" s="42"/>
      <c r="F393" s="111"/>
      <c r="G393" s="42"/>
      <c r="H393" s="77"/>
      <c r="I393" s="62"/>
      <c r="J393" s="43"/>
      <c r="K393" s="43"/>
      <c r="L393" s="59"/>
      <c r="M393" s="44"/>
    </row>
    <row r="394" spans="1:13" s="45" customFormat="1">
      <c r="A394" s="104"/>
      <c r="B394" s="78"/>
      <c r="C394" s="79"/>
      <c r="D394" s="42"/>
      <c r="E394" s="42"/>
      <c r="F394" s="111"/>
      <c r="G394" s="42"/>
      <c r="H394" s="77"/>
      <c r="I394" s="62"/>
      <c r="J394" s="43"/>
      <c r="K394" s="43"/>
      <c r="L394" s="59"/>
      <c r="M394" s="44"/>
    </row>
    <row r="395" spans="1:13" s="45" customFormat="1">
      <c r="A395" s="103"/>
      <c r="B395" s="78"/>
      <c r="C395" s="79"/>
      <c r="D395" s="42"/>
      <c r="E395" s="42"/>
      <c r="F395" s="111"/>
      <c r="G395" s="42"/>
      <c r="H395" s="77"/>
      <c r="I395" s="62"/>
      <c r="J395" s="43"/>
      <c r="K395" s="43"/>
      <c r="L395" s="59"/>
      <c r="M395" s="44"/>
    </row>
    <row r="396" spans="1:13" s="45" customFormat="1">
      <c r="A396" s="104"/>
      <c r="B396" s="41"/>
      <c r="C396" s="41"/>
      <c r="D396" s="42"/>
      <c r="E396" s="42"/>
      <c r="F396" s="42"/>
      <c r="G396" s="42"/>
      <c r="H396" s="62"/>
      <c r="I396" s="62"/>
      <c r="J396" s="43"/>
      <c r="K396" s="43"/>
      <c r="L396" s="43"/>
      <c r="M396" s="44"/>
    </row>
    <row r="397" spans="1:13" s="45" customFormat="1">
      <c r="A397" s="104"/>
      <c r="B397" s="41"/>
      <c r="C397" s="41"/>
      <c r="D397" s="42"/>
      <c r="E397" s="42"/>
      <c r="F397" s="42"/>
      <c r="G397" s="42"/>
      <c r="H397" s="62"/>
      <c r="I397" s="62"/>
      <c r="J397" s="43"/>
      <c r="K397" s="43"/>
      <c r="L397" s="43"/>
      <c r="M397" s="44"/>
    </row>
    <row r="398" spans="1:13" s="45" customFormat="1">
      <c r="A398" s="104"/>
      <c r="B398" s="41"/>
      <c r="C398" s="41"/>
      <c r="D398" s="42"/>
      <c r="E398" s="42"/>
      <c r="F398" s="42"/>
      <c r="G398" s="42"/>
      <c r="H398" s="62"/>
      <c r="I398" s="62"/>
      <c r="J398" s="43"/>
      <c r="K398" s="43"/>
      <c r="L398" s="43"/>
      <c r="M398" s="44"/>
    </row>
    <row r="399" spans="1:13" s="48" customFormat="1">
      <c r="A399" s="19"/>
      <c r="B399" s="19" t="s">
        <v>13</v>
      </c>
      <c r="C399" s="19" t="s">
        <v>14</v>
      </c>
      <c r="D399" s="39" t="s">
        <v>14</v>
      </c>
      <c r="E399" s="39"/>
      <c r="F399" s="39"/>
      <c r="G399" s="39"/>
      <c r="H399" s="46">
        <f>SUM(H389:H398)</f>
        <v>108970000</v>
      </c>
      <c r="I399" s="46">
        <f>SUM(I389:I398)</f>
        <v>0</v>
      </c>
      <c r="J399" s="46">
        <f>SUM(J389:J398)</f>
        <v>0</v>
      </c>
      <c r="K399" s="46">
        <f>SUM(K389:K398)</f>
        <v>0</v>
      </c>
      <c r="L399" s="46">
        <f>SUM(L389:L398)</f>
        <v>108970000</v>
      </c>
      <c r="M399" s="47"/>
    </row>
    <row r="400" spans="1:13" s="14" customFormat="1" ht="17.25" customHeight="1">
      <c r="A400" s="320" t="s">
        <v>15</v>
      </c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0"/>
    </row>
    <row r="401" spans="1:13" s="49" customFormat="1">
      <c r="D401" s="51"/>
      <c r="E401" s="51"/>
      <c r="F401" s="51"/>
      <c r="G401" s="51"/>
      <c r="H401" s="51"/>
      <c r="I401" s="51"/>
      <c r="J401" s="286"/>
      <c r="K401" s="286"/>
      <c r="L401" s="286"/>
      <c r="M401" s="286"/>
    </row>
    <row r="402" spans="1:13" s="15" customFormat="1">
      <c r="B402" s="15" t="s">
        <v>69</v>
      </c>
      <c r="D402" s="15" t="s">
        <v>70</v>
      </c>
      <c r="E402" s="141"/>
      <c r="G402" s="141" t="s">
        <v>16</v>
      </c>
      <c r="H402" s="141"/>
      <c r="I402" s="141"/>
      <c r="K402" s="55" t="s">
        <v>28</v>
      </c>
      <c r="L402" s="55"/>
      <c r="M402" s="55"/>
    </row>
    <row r="403" spans="1:13" s="9" customFormat="1">
      <c r="D403" s="142"/>
      <c r="E403" s="142"/>
      <c r="F403" s="142"/>
      <c r="G403" s="142"/>
      <c r="H403" s="142"/>
      <c r="I403" s="142"/>
      <c r="J403" s="142"/>
      <c r="K403" s="142"/>
      <c r="L403" s="142"/>
    </row>
    <row r="404" spans="1:13" s="9" customFormat="1">
      <c r="D404" s="142"/>
      <c r="E404" s="142"/>
      <c r="F404" s="142"/>
      <c r="G404" s="142"/>
      <c r="H404" s="142"/>
      <c r="I404" s="142"/>
      <c r="J404" s="142"/>
      <c r="K404" s="142"/>
      <c r="L404" s="142"/>
    </row>
    <row r="405" spans="1:13" s="9" customFormat="1">
      <c r="D405" s="142"/>
      <c r="E405" s="142"/>
      <c r="F405" s="142"/>
      <c r="G405" s="142"/>
      <c r="H405" s="142"/>
      <c r="I405" s="142"/>
      <c r="J405" s="142"/>
      <c r="K405" s="142"/>
      <c r="L405" s="142"/>
    </row>
    <row r="406" spans="1:13" s="9" customFormat="1">
      <c r="D406" s="142"/>
      <c r="E406" s="142"/>
      <c r="F406" s="142"/>
      <c r="G406" s="142"/>
      <c r="H406" s="142"/>
      <c r="I406" s="142"/>
      <c r="J406" s="142"/>
      <c r="K406" s="142"/>
      <c r="L406" s="142"/>
    </row>
    <row r="407" spans="1:13" s="9" customFormat="1">
      <c r="B407" s="9" t="s">
        <v>229</v>
      </c>
      <c r="D407" s="142" t="s">
        <v>205</v>
      </c>
      <c r="E407" s="142"/>
      <c r="F407" s="142"/>
      <c r="G407" s="142"/>
      <c r="H407" s="142"/>
      <c r="I407" s="142"/>
      <c r="J407" s="142"/>
      <c r="K407" s="142" t="s">
        <v>205</v>
      </c>
      <c r="L407" s="142"/>
    </row>
    <row r="408" spans="1:13" s="9" customFormat="1">
      <c r="D408" s="142"/>
      <c r="E408" s="142"/>
      <c r="F408" s="142"/>
      <c r="G408" s="142"/>
      <c r="H408" s="142"/>
      <c r="I408" s="142"/>
      <c r="J408" s="142"/>
      <c r="K408" s="142"/>
      <c r="L408" s="142"/>
    </row>
    <row r="409" spans="1:13" ht="15" customHeight="1">
      <c r="A409" s="1" t="s">
        <v>61</v>
      </c>
      <c r="B409" s="38"/>
      <c r="C409" s="38"/>
      <c r="D409" s="38"/>
      <c r="E409" s="38"/>
      <c r="F409" s="38"/>
      <c r="G409" s="38"/>
      <c r="H409" s="38"/>
      <c r="I409" s="38"/>
      <c r="J409" s="284" t="s">
        <v>95</v>
      </c>
      <c r="K409" s="284"/>
      <c r="L409" s="284"/>
      <c r="M409" s="284"/>
    </row>
    <row r="410" spans="1:13">
      <c r="A410" s="1" t="s">
        <v>108</v>
      </c>
      <c r="B410" s="38"/>
      <c r="C410" s="38"/>
      <c r="D410" s="38"/>
      <c r="E410" s="38"/>
      <c r="F410" s="38"/>
      <c r="G410" s="38"/>
      <c r="H410" s="38"/>
      <c r="I410" s="38"/>
      <c r="J410" s="271" t="s">
        <v>92</v>
      </c>
      <c r="K410" s="271"/>
      <c r="L410" s="271"/>
      <c r="M410" s="271"/>
    </row>
    <row r="411" spans="1:13">
      <c r="J411" s="271" t="s">
        <v>93</v>
      </c>
      <c r="K411" s="271"/>
      <c r="L411" s="271"/>
      <c r="M411" s="271"/>
    </row>
    <row r="413" spans="1:13" s="34" customFormat="1" ht="16.5">
      <c r="A413" s="283" t="s">
        <v>18</v>
      </c>
      <c r="B413" s="283"/>
      <c r="C413" s="283"/>
      <c r="D413" s="283"/>
      <c r="E413" s="283"/>
      <c r="F413" s="283"/>
      <c r="G413" s="283"/>
      <c r="H413" s="283"/>
      <c r="I413" s="283"/>
      <c r="J413" s="283"/>
      <c r="K413" s="283"/>
      <c r="L413" s="283"/>
      <c r="M413" s="283"/>
    </row>
    <row r="414" spans="1:13" s="34" customFormat="1" ht="16.5">
      <c r="A414" s="295" t="s">
        <v>320</v>
      </c>
      <c r="B414" s="295"/>
      <c r="C414" s="295"/>
      <c r="D414" s="295"/>
      <c r="E414" s="295"/>
      <c r="F414" s="295"/>
      <c r="G414" s="295"/>
      <c r="H414" s="295"/>
      <c r="I414" s="295"/>
      <c r="J414" s="295"/>
      <c r="K414" s="295"/>
      <c r="L414" s="295"/>
      <c r="M414" s="295"/>
    </row>
    <row r="415" spans="1:13">
      <c r="J415" s="93" t="s">
        <v>219</v>
      </c>
      <c r="K415" s="180" t="s">
        <v>321</v>
      </c>
      <c r="L415" s="93"/>
      <c r="M415" s="93"/>
    </row>
    <row r="416" spans="1:13">
      <c r="J416" s="323" t="s">
        <v>4</v>
      </c>
      <c r="K416" s="323"/>
      <c r="L416" s="323"/>
      <c r="M416" s="323"/>
    </row>
    <row r="417" spans="1:13">
      <c r="J417" s="323" t="s">
        <v>5</v>
      </c>
      <c r="K417" s="323"/>
      <c r="L417" s="323"/>
      <c r="M417" s="323"/>
    </row>
    <row r="418" spans="1:13">
      <c r="A418" s="321" t="s">
        <v>66</v>
      </c>
      <c r="B418" s="321"/>
      <c r="C418" s="321"/>
      <c r="D418" s="321"/>
      <c r="E418" s="321"/>
      <c r="F418" s="321"/>
      <c r="G418" s="321"/>
      <c r="H418" s="321"/>
      <c r="I418" s="321"/>
      <c r="J418" s="321"/>
      <c r="K418" s="321"/>
      <c r="L418" s="321"/>
      <c r="M418" s="321"/>
    </row>
    <row r="419" spans="1:13">
      <c r="A419" s="321" t="s">
        <v>322</v>
      </c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1"/>
    </row>
    <row r="420" spans="1:13">
      <c r="A420" s="321" t="s">
        <v>212</v>
      </c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1"/>
    </row>
    <row r="421" spans="1:13">
      <c r="A421" s="321" t="s">
        <v>67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</row>
    <row r="422" spans="1:13">
      <c r="A422" s="321" t="s">
        <v>173</v>
      </c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1"/>
      <c r="M422" s="321"/>
    </row>
    <row r="423" spans="1:13">
      <c r="A423" s="322" t="s">
        <v>19</v>
      </c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2"/>
    </row>
    <row r="424" spans="1:13" s="16" customFormat="1" ht="33" customHeight="1">
      <c r="A424" s="269" t="s">
        <v>6</v>
      </c>
      <c r="B424" s="269" t="s">
        <v>36</v>
      </c>
      <c r="C424" s="269" t="s">
        <v>7</v>
      </c>
      <c r="D424" s="279" t="s">
        <v>68</v>
      </c>
      <c r="E424" s="279" t="s">
        <v>26</v>
      </c>
      <c r="F424" s="279" t="s">
        <v>20</v>
      </c>
      <c r="G424" s="279" t="s">
        <v>185</v>
      </c>
      <c r="H424" s="290" t="s">
        <v>21</v>
      </c>
      <c r="I424" s="291"/>
      <c r="J424" s="291"/>
      <c r="K424" s="291"/>
      <c r="L424" s="291"/>
      <c r="M424" s="292"/>
    </row>
    <row r="425" spans="1:13" s="16" customFormat="1" ht="81" customHeight="1">
      <c r="A425" s="270"/>
      <c r="B425" s="270"/>
      <c r="C425" s="270"/>
      <c r="D425" s="280"/>
      <c r="E425" s="280"/>
      <c r="F425" s="280"/>
      <c r="G425" s="280"/>
      <c r="H425" s="39" t="s">
        <v>22</v>
      </c>
      <c r="I425" s="39" t="s">
        <v>186</v>
      </c>
      <c r="J425" s="39" t="s">
        <v>24</v>
      </c>
      <c r="K425" s="40" t="s">
        <v>77</v>
      </c>
      <c r="L425" s="39" t="s">
        <v>1</v>
      </c>
      <c r="M425" s="39" t="s">
        <v>25</v>
      </c>
    </row>
    <row r="426" spans="1:13" s="15" customFormat="1">
      <c r="A426" s="19" t="s">
        <v>9</v>
      </c>
      <c r="B426" s="19" t="s">
        <v>10</v>
      </c>
      <c r="C426" s="19" t="s">
        <v>11</v>
      </c>
      <c r="D426" s="39" t="s">
        <v>12</v>
      </c>
      <c r="E426" s="39">
        <v>1</v>
      </c>
      <c r="F426" s="39">
        <v>2</v>
      </c>
      <c r="G426" s="39">
        <v>3</v>
      </c>
      <c r="H426" s="39">
        <v>4</v>
      </c>
      <c r="I426" s="39">
        <v>5</v>
      </c>
      <c r="J426" s="39">
        <v>6</v>
      </c>
      <c r="K426" s="39">
        <v>7</v>
      </c>
      <c r="L426" s="39">
        <v>8</v>
      </c>
      <c r="M426" s="19" t="s">
        <v>27</v>
      </c>
    </row>
    <row r="427" spans="1:13" s="61" customFormat="1">
      <c r="A427" s="103">
        <v>1</v>
      </c>
      <c r="B427" s="78" t="s">
        <v>313</v>
      </c>
      <c r="C427" s="131" t="s">
        <v>321</v>
      </c>
      <c r="D427" s="58"/>
      <c r="E427" s="63"/>
      <c r="F427" s="111">
        <v>41913</v>
      </c>
      <c r="G427" s="58"/>
      <c r="H427" s="77">
        <v>150000000</v>
      </c>
      <c r="I427" s="62">
        <v>0</v>
      </c>
      <c r="J427" s="59">
        <v>0</v>
      </c>
      <c r="K427" s="59">
        <v>0</v>
      </c>
      <c r="L427" s="59">
        <f>H427+I427+J427+K427</f>
        <v>150000000</v>
      </c>
      <c r="M427" s="60"/>
    </row>
    <row r="428" spans="1:13" s="45" customFormat="1" ht="25.5">
      <c r="A428" s="104">
        <v>2</v>
      </c>
      <c r="B428" s="78" t="s">
        <v>314</v>
      </c>
      <c r="C428" s="131" t="s">
        <v>323</v>
      </c>
      <c r="D428" s="58"/>
      <c r="E428" s="63"/>
      <c r="F428" s="111">
        <v>41913</v>
      </c>
      <c r="G428" s="58"/>
      <c r="H428" s="77">
        <v>80000000</v>
      </c>
      <c r="I428" s="62">
        <v>0</v>
      </c>
      <c r="J428" s="59">
        <v>0</v>
      </c>
      <c r="K428" s="59">
        <v>0</v>
      </c>
      <c r="L428" s="59">
        <f>H428+I428+J428+K428</f>
        <v>80000000</v>
      </c>
      <c r="M428" s="60"/>
    </row>
    <row r="429" spans="1:13" s="45" customFormat="1">
      <c r="A429" s="103"/>
      <c r="B429" s="78"/>
      <c r="C429" s="79"/>
      <c r="D429" s="42"/>
      <c r="E429" s="42"/>
      <c r="F429" s="111"/>
      <c r="G429" s="42"/>
      <c r="H429" s="77"/>
      <c r="I429" s="62"/>
      <c r="J429" s="43"/>
      <c r="K429" s="43"/>
      <c r="L429" s="59"/>
      <c r="M429" s="44"/>
    </row>
    <row r="430" spans="1:13" s="45" customFormat="1">
      <c r="A430" s="104"/>
      <c r="B430" s="78"/>
      <c r="C430" s="79"/>
      <c r="D430" s="42"/>
      <c r="E430" s="42"/>
      <c r="F430" s="111"/>
      <c r="G430" s="42"/>
      <c r="H430" s="77"/>
      <c r="I430" s="62"/>
      <c r="J430" s="43"/>
      <c r="K430" s="43"/>
      <c r="L430" s="59"/>
      <c r="M430" s="44"/>
    </row>
    <row r="431" spans="1:13" s="45" customFormat="1">
      <c r="A431" s="103"/>
      <c r="B431" s="78"/>
      <c r="C431" s="79"/>
      <c r="D431" s="42"/>
      <c r="E431" s="42"/>
      <c r="F431" s="111"/>
      <c r="G431" s="42"/>
      <c r="H431" s="77"/>
      <c r="I431" s="62"/>
      <c r="J431" s="43"/>
      <c r="K431" s="43"/>
      <c r="L431" s="59"/>
      <c r="M431" s="44"/>
    </row>
    <row r="432" spans="1:13" s="45" customFormat="1">
      <c r="A432" s="104"/>
      <c r="B432" s="78"/>
      <c r="C432" s="79"/>
      <c r="D432" s="42"/>
      <c r="E432" s="42"/>
      <c r="F432" s="111"/>
      <c r="G432" s="42"/>
      <c r="H432" s="77"/>
      <c r="I432" s="62"/>
      <c r="J432" s="43"/>
      <c r="K432" s="43"/>
      <c r="L432" s="59"/>
      <c r="M432" s="44"/>
    </row>
    <row r="433" spans="1:13" s="45" customFormat="1">
      <c r="A433" s="103"/>
      <c r="B433" s="78"/>
      <c r="C433" s="79"/>
      <c r="D433" s="42"/>
      <c r="E433" s="42"/>
      <c r="F433" s="111"/>
      <c r="G433" s="42"/>
      <c r="H433" s="77"/>
      <c r="I433" s="62"/>
      <c r="J433" s="43"/>
      <c r="K433" s="43"/>
      <c r="L433" s="59"/>
      <c r="M433" s="44"/>
    </row>
    <row r="434" spans="1:13" s="45" customFormat="1">
      <c r="A434" s="104"/>
      <c r="B434" s="41"/>
      <c r="C434" s="41"/>
      <c r="D434" s="42"/>
      <c r="E434" s="42"/>
      <c r="F434" s="42"/>
      <c r="G434" s="42"/>
      <c r="H434" s="62"/>
      <c r="I434" s="62"/>
      <c r="J434" s="43"/>
      <c r="K434" s="43"/>
      <c r="L434" s="43"/>
      <c r="M434" s="44"/>
    </row>
    <row r="435" spans="1:13" s="45" customFormat="1">
      <c r="A435" s="104"/>
      <c r="B435" s="41"/>
      <c r="C435" s="41"/>
      <c r="D435" s="42"/>
      <c r="E435" s="42"/>
      <c r="F435" s="42"/>
      <c r="G435" s="42"/>
      <c r="H435" s="62"/>
      <c r="I435" s="62"/>
      <c r="J435" s="43"/>
      <c r="K435" s="43"/>
      <c r="L435" s="43"/>
      <c r="M435" s="44"/>
    </row>
    <row r="436" spans="1:13" s="45" customFormat="1">
      <c r="A436" s="104"/>
      <c r="B436" s="41"/>
      <c r="C436" s="41"/>
      <c r="D436" s="42"/>
      <c r="E436" s="42"/>
      <c r="F436" s="42"/>
      <c r="G436" s="42"/>
      <c r="H436" s="62"/>
      <c r="I436" s="62"/>
      <c r="J436" s="43"/>
      <c r="K436" s="43"/>
      <c r="L436" s="43"/>
      <c r="M436" s="44"/>
    </row>
    <row r="437" spans="1:13" s="48" customFormat="1">
      <c r="A437" s="19"/>
      <c r="B437" s="19" t="s">
        <v>13</v>
      </c>
      <c r="C437" s="19" t="s">
        <v>14</v>
      </c>
      <c r="D437" s="39" t="s">
        <v>14</v>
      </c>
      <c r="E437" s="39"/>
      <c r="F437" s="39"/>
      <c r="G437" s="39"/>
      <c r="H437" s="46">
        <f>SUM(H427:H436)</f>
        <v>230000000</v>
      </c>
      <c r="I437" s="46">
        <f>SUM(I427:I436)</f>
        <v>0</v>
      </c>
      <c r="J437" s="46">
        <f>SUM(J427:J436)</f>
        <v>0</v>
      </c>
      <c r="K437" s="46">
        <f>SUM(K427:K436)</f>
        <v>0</v>
      </c>
      <c r="L437" s="46">
        <f>SUM(L427:L436)</f>
        <v>230000000</v>
      </c>
      <c r="M437" s="47"/>
    </row>
    <row r="438" spans="1:13" s="14" customFormat="1" ht="17.25" customHeight="1">
      <c r="A438" s="320" t="s">
        <v>15</v>
      </c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</row>
    <row r="439" spans="1:13" s="49" customFormat="1">
      <c r="D439" s="51"/>
      <c r="E439" s="51"/>
      <c r="F439" s="51"/>
      <c r="G439" s="51"/>
      <c r="H439" s="51"/>
      <c r="I439" s="51"/>
      <c r="J439" s="286"/>
      <c r="K439" s="286"/>
      <c r="L439" s="286"/>
      <c r="M439" s="286"/>
    </row>
    <row r="440" spans="1:13" s="15" customFormat="1">
      <c r="B440" s="15" t="s">
        <v>69</v>
      </c>
      <c r="D440" s="15" t="s">
        <v>70</v>
      </c>
      <c r="E440" s="141"/>
      <c r="G440" s="141" t="s">
        <v>16</v>
      </c>
      <c r="H440" s="141"/>
      <c r="I440" s="141"/>
      <c r="K440" s="55" t="s">
        <v>28</v>
      </c>
      <c r="L440" s="55"/>
      <c r="M440" s="55"/>
    </row>
    <row r="441" spans="1:13" s="9" customFormat="1">
      <c r="D441" s="142"/>
      <c r="E441" s="142"/>
      <c r="F441" s="142"/>
      <c r="G441" s="142"/>
      <c r="H441" s="142"/>
      <c r="I441" s="142"/>
      <c r="J441" s="142"/>
      <c r="K441" s="142"/>
      <c r="L441" s="142"/>
    </row>
    <row r="442" spans="1:13" s="9" customFormat="1">
      <c r="D442" s="142"/>
      <c r="E442" s="142"/>
      <c r="F442" s="142"/>
      <c r="G442" s="142"/>
      <c r="H442" s="142"/>
      <c r="I442" s="142"/>
      <c r="J442" s="142"/>
      <c r="K442" s="142"/>
      <c r="L442" s="142"/>
    </row>
    <row r="443" spans="1:13" s="9" customFormat="1" ht="6" customHeight="1">
      <c r="D443" s="142"/>
      <c r="E443" s="142"/>
      <c r="F443" s="142"/>
      <c r="G443" s="142"/>
      <c r="H443" s="142"/>
      <c r="I443" s="142"/>
      <c r="J443" s="142"/>
      <c r="K443" s="142"/>
      <c r="L443" s="142"/>
    </row>
    <row r="444" spans="1:13" s="9" customFormat="1">
      <c r="D444" s="142"/>
      <c r="E444" s="142"/>
      <c r="F444" s="142"/>
      <c r="G444" s="142"/>
      <c r="H444" s="142"/>
      <c r="I444" s="142"/>
      <c r="J444" s="142"/>
      <c r="K444" s="142"/>
      <c r="L444" s="142"/>
    </row>
    <row r="445" spans="1:13" s="9" customFormat="1">
      <c r="B445" s="9" t="s">
        <v>348</v>
      </c>
      <c r="D445" s="142" t="s">
        <v>205</v>
      </c>
      <c r="E445" s="142"/>
      <c r="F445" s="142"/>
      <c r="G445" s="142"/>
      <c r="H445" s="142"/>
      <c r="I445" s="142"/>
      <c r="J445" s="142"/>
      <c r="K445" s="142" t="s">
        <v>205</v>
      </c>
      <c r="L445" s="142"/>
    </row>
    <row r="446" spans="1:13" s="9" customFormat="1">
      <c r="D446" s="142"/>
      <c r="E446" s="142"/>
      <c r="F446" s="142"/>
      <c r="G446" s="142"/>
      <c r="H446" s="142"/>
      <c r="I446" s="142"/>
      <c r="J446" s="142"/>
      <c r="K446" s="142"/>
      <c r="L446" s="142"/>
    </row>
    <row r="447" spans="1:13" ht="15" customHeight="1">
      <c r="A447" s="1" t="s">
        <v>61</v>
      </c>
      <c r="B447" s="38"/>
      <c r="C447" s="38"/>
      <c r="D447" s="38"/>
      <c r="E447" s="38"/>
      <c r="F447" s="38"/>
      <c r="G447" s="38"/>
      <c r="H447" s="38"/>
      <c r="I447" s="38"/>
      <c r="J447" s="284" t="s">
        <v>95</v>
      </c>
      <c r="K447" s="284"/>
      <c r="L447" s="284"/>
      <c r="M447" s="284"/>
    </row>
    <row r="448" spans="1:13">
      <c r="A448" s="1" t="s">
        <v>108</v>
      </c>
      <c r="B448" s="38"/>
      <c r="C448" s="38"/>
      <c r="D448" s="38"/>
      <c r="E448" s="38"/>
      <c r="F448" s="38"/>
      <c r="G448" s="38"/>
      <c r="H448" s="38"/>
      <c r="I448" s="38"/>
      <c r="J448" s="271" t="s">
        <v>92</v>
      </c>
      <c r="K448" s="271"/>
      <c r="L448" s="271"/>
      <c r="M448" s="271"/>
    </row>
    <row r="449" spans="1:13">
      <c r="J449" s="271" t="s">
        <v>93</v>
      </c>
      <c r="K449" s="271"/>
      <c r="L449" s="271"/>
      <c r="M449" s="271"/>
    </row>
    <row r="451" spans="1:13" s="34" customFormat="1" ht="16.5">
      <c r="A451" s="283" t="s">
        <v>18</v>
      </c>
      <c r="B451" s="283"/>
      <c r="C451" s="283"/>
      <c r="D451" s="283"/>
      <c r="E451" s="283"/>
      <c r="F451" s="283"/>
      <c r="G451" s="283"/>
      <c r="H451" s="283"/>
      <c r="I451" s="283"/>
      <c r="J451" s="283"/>
      <c r="K451" s="283"/>
      <c r="L451" s="283"/>
      <c r="M451" s="283"/>
    </row>
    <row r="452" spans="1:13" s="34" customFormat="1" ht="16.5">
      <c r="A452" s="295" t="s">
        <v>324</v>
      </c>
      <c r="B452" s="295"/>
      <c r="C452" s="295"/>
      <c r="D452" s="295"/>
      <c r="E452" s="295"/>
      <c r="F452" s="295"/>
      <c r="G452" s="295"/>
      <c r="H452" s="295"/>
      <c r="I452" s="295"/>
      <c r="J452" s="295"/>
      <c r="K452" s="295"/>
      <c r="L452" s="295"/>
      <c r="M452" s="295"/>
    </row>
    <row r="453" spans="1:13">
      <c r="J453" s="93" t="s">
        <v>219</v>
      </c>
      <c r="K453" s="180" t="s">
        <v>323</v>
      </c>
      <c r="L453" s="93"/>
      <c r="M453" s="93"/>
    </row>
    <row r="454" spans="1:13">
      <c r="J454" s="323" t="s">
        <v>4</v>
      </c>
      <c r="K454" s="323"/>
      <c r="L454" s="323"/>
      <c r="M454" s="323"/>
    </row>
    <row r="455" spans="1:13">
      <c r="J455" s="323" t="s">
        <v>5</v>
      </c>
      <c r="K455" s="323"/>
      <c r="L455" s="323"/>
      <c r="M455" s="323"/>
    </row>
    <row r="456" spans="1:13">
      <c r="A456" s="321" t="s">
        <v>66</v>
      </c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1"/>
    </row>
    <row r="457" spans="1:13">
      <c r="A457" s="321" t="s">
        <v>322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</row>
    <row r="458" spans="1:13">
      <c r="A458" s="321" t="s">
        <v>212</v>
      </c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</row>
    <row r="459" spans="1:13">
      <c r="A459" s="321" t="s">
        <v>67</v>
      </c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1"/>
      <c r="M459" s="321"/>
    </row>
    <row r="460" spans="1:13">
      <c r="A460" s="321" t="s">
        <v>173</v>
      </c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1"/>
    </row>
    <row r="461" spans="1:13">
      <c r="A461" s="322" t="s">
        <v>19</v>
      </c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2"/>
    </row>
    <row r="462" spans="1:13" s="16" customFormat="1" ht="33" customHeight="1">
      <c r="A462" s="269" t="s">
        <v>6</v>
      </c>
      <c r="B462" s="269" t="s">
        <v>36</v>
      </c>
      <c r="C462" s="269" t="s">
        <v>7</v>
      </c>
      <c r="D462" s="279" t="s">
        <v>68</v>
      </c>
      <c r="E462" s="279" t="s">
        <v>26</v>
      </c>
      <c r="F462" s="279" t="s">
        <v>20</v>
      </c>
      <c r="G462" s="279" t="s">
        <v>185</v>
      </c>
      <c r="H462" s="290" t="s">
        <v>21</v>
      </c>
      <c r="I462" s="291"/>
      <c r="J462" s="291"/>
      <c r="K462" s="291"/>
      <c r="L462" s="291"/>
      <c r="M462" s="292"/>
    </row>
    <row r="463" spans="1:13" s="16" customFormat="1" ht="81" customHeight="1">
      <c r="A463" s="270"/>
      <c r="B463" s="270"/>
      <c r="C463" s="270"/>
      <c r="D463" s="280"/>
      <c r="E463" s="280"/>
      <c r="F463" s="280"/>
      <c r="G463" s="280"/>
      <c r="H463" s="39" t="s">
        <v>22</v>
      </c>
      <c r="I463" s="39" t="s">
        <v>186</v>
      </c>
      <c r="J463" s="39" t="s">
        <v>24</v>
      </c>
      <c r="K463" s="40" t="s">
        <v>77</v>
      </c>
      <c r="L463" s="39" t="s">
        <v>1</v>
      </c>
      <c r="M463" s="39" t="s">
        <v>25</v>
      </c>
    </row>
    <row r="464" spans="1:13" s="15" customFormat="1">
      <c r="A464" s="19" t="s">
        <v>9</v>
      </c>
      <c r="B464" s="19" t="s">
        <v>10</v>
      </c>
      <c r="C464" s="19" t="s">
        <v>11</v>
      </c>
      <c r="D464" s="39" t="s">
        <v>12</v>
      </c>
      <c r="E464" s="39">
        <v>1</v>
      </c>
      <c r="F464" s="39">
        <v>2</v>
      </c>
      <c r="G464" s="39">
        <v>3</v>
      </c>
      <c r="H464" s="39">
        <v>4</v>
      </c>
      <c r="I464" s="39">
        <v>5</v>
      </c>
      <c r="J464" s="39">
        <v>6</v>
      </c>
      <c r="K464" s="39">
        <v>7</v>
      </c>
      <c r="L464" s="39">
        <v>8</v>
      </c>
      <c r="M464" s="19" t="s">
        <v>27</v>
      </c>
    </row>
    <row r="465" spans="1:13" s="61" customFormat="1">
      <c r="A465" s="103">
        <v>1</v>
      </c>
      <c r="B465" s="78" t="s">
        <v>315</v>
      </c>
      <c r="C465" s="131" t="s">
        <v>325</v>
      </c>
      <c r="D465" s="58"/>
      <c r="E465" s="63"/>
      <c r="F465" s="111">
        <v>41913</v>
      </c>
      <c r="G465" s="58"/>
      <c r="H465" s="77">
        <v>50000000</v>
      </c>
      <c r="I465" s="62">
        <v>0</v>
      </c>
      <c r="J465" s="59">
        <v>0</v>
      </c>
      <c r="K465" s="59">
        <v>0</v>
      </c>
      <c r="L465" s="59">
        <f t="shared" ref="L465:L470" si="0">H465+I465+J465+K465</f>
        <v>50000000</v>
      </c>
      <c r="M465" s="60"/>
    </row>
    <row r="466" spans="1:13" s="45" customFormat="1">
      <c r="A466" s="104">
        <v>2</v>
      </c>
      <c r="B466" s="78" t="s">
        <v>316</v>
      </c>
      <c r="C466" s="131" t="s">
        <v>326</v>
      </c>
      <c r="D466" s="42"/>
      <c r="E466" s="42"/>
      <c r="F466" s="111">
        <v>41913</v>
      </c>
      <c r="G466" s="42"/>
      <c r="H466" s="77">
        <v>100000000</v>
      </c>
      <c r="I466" s="62"/>
      <c r="J466" s="43"/>
      <c r="K466" s="43"/>
      <c r="L466" s="59">
        <f t="shared" si="0"/>
        <v>100000000</v>
      </c>
      <c r="M466" s="44"/>
    </row>
    <row r="467" spans="1:13" s="45" customFormat="1">
      <c r="A467" s="103">
        <v>3</v>
      </c>
      <c r="B467" s="78" t="s">
        <v>317</v>
      </c>
      <c r="C467" s="131" t="s">
        <v>327</v>
      </c>
      <c r="D467" s="42"/>
      <c r="E467" s="42"/>
      <c r="F467" s="111">
        <v>41913</v>
      </c>
      <c r="G467" s="42"/>
      <c r="H467" s="77">
        <v>100000000</v>
      </c>
      <c r="I467" s="62"/>
      <c r="J467" s="43"/>
      <c r="K467" s="43"/>
      <c r="L467" s="59">
        <f t="shared" si="0"/>
        <v>100000000</v>
      </c>
      <c r="M467" s="44"/>
    </row>
    <row r="468" spans="1:13" s="45" customFormat="1">
      <c r="A468" s="104">
        <v>4</v>
      </c>
      <c r="B468" s="78" t="s">
        <v>318</v>
      </c>
      <c r="C468" s="131" t="s">
        <v>328</v>
      </c>
      <c r="D468" s="42"/>
      <c r="E468" s="42"/>
      <c r="F468" s="111">
        <v>41913</v>
      </c>
      <c r="G468" s="42"/>
      <c r="H468" s="77">
        <v>110000000</v>
      </c>
      <c r="I468" s="62"/>
      <c r="J468" s="43"/>
      <c r="K468" s="43"/>
      <c r="L468" s="59">
        <f t="shared" si="0"/>
        <v>110000000</v>
      </c>
      <c r="M468" s="44"/>
    </row>
    <row r="469" spans="1:13" s="45" customFormat="1">
      <c r="A469" s="103">
        <v>5</v>
      </c>
      <c r="B469" s="78" t="s">
        <v>318</v>
      </c>
      <c r="C469" s="131" t="s">
        <v>329</v>
      </c>
      <c r="D469" s="42"/>
      <c r="E469" s="42"/>
      <c r="F469" s="111">
        <v>41913</v>
      </c>
      <c r="G469" s="42"/>
      <c r="H469" s="77">
        <v>110000000</v>
      </c>
      <c r="I469" s="62"/>
      <c r="J469" s="43"/>
      <c r="K469" s="43"/>
      <c r="L469" s="59">
        <f t="shared" si="0"/>
        <v>110000000</v>
      </c>
      <c r="M469" s="44"/>
    </row>
    <row r="470" spans="1:13" s="45" customFormat="1">
      <c r="A470" s="104">
        <v>6</v>
      </c>
      <c r="B470" s="78" t="s">
        <v>318</v>
      </c>
      <c r="C470" s="131" t="s">
        <v>333</v>
      </c>
      <c r="D470" s="42"/>
      <c r="E470" s="42"/>
      <c r="F470" s="111">
        <v>41913</v>
      </c>
      <c r="G470" s="42"/>
      <c r="H470" s="77">
        <v>110000000</v>
      </c>
      <c r="I470" s="62"/>
      <c r="J470" s="43"/>
      <c r="K470" s="43"/>
      <c r="L470" s="59">
        <f t="shared" si="0"/>
        <v>110000000</v>
      </c>
      <c r="M470" s="44"/>
    </row>
    <row r="471" spans="1:13" s="45" customFormat="1">
      <c r="A471" s="103"/>
      <c r="B471" s="78"/>
      <c r="C471" s="79"/>
      <c r="D471" s="42"/>
      <c r="E471" s="42"/>
      <c r="F471" s="111"/>
      <c r="G471" s="42"/>
      <c r="H471" s="77"/>
      <c r="I471" s="62"/>
      <c r="J471" s="43"/>
      <c r="K471" s="43"/>
      <c r="L471" s="59"/>
      <c r="M471" s="44"/>
    </row>
    <row r="472" spans="1:13" s="45" customFormat="1">
      <c r="A472" s="104"/>
      <c r="B472" s="41"/>
      <c r="C472" s="41"/>
      <c r="D472" s="42"/>
      <c r="E472" s="42"/>
      <c r="F472" s="42"/>
      <c r="G472" s="42"/>
      <c r="H472" s="62"/>
      <c r="I472" s="62"/>
      <c r="J472" s="43"/>
      <c r="K472" s="43"/>
      <c r="L472" s="43"/>
      <c r="M472" s="44"/>
    </row>
    <row r="473" spans="1:13" s="45" customFormat="1">
      <c r="A473" s="104"/>
      <c r="B473" s="41"/>
      <c r="C473" s="41"/>
      <c r="D473" s="42"/>
      <c r="E473" s="42"/>
      <c r="F473" s="42"/>
      <c r="G473" s="42"/>
      <c r="H473" s="62"/>
      <c r="I473" s="62"/>
      <c r="J473" s="43"/>
      <c r="K473" s="43"/>
      <c r="L473" s="43"/>
      <c r="M473" s="44"/>
    </row>
    <row r="474" spans="1:13" s="45" customFormat="1">
      <c r="A474" s="104"/>
      <c r="B474" s="41"/>
      <c r="C474" s="41"/>
      <c r="D474" s="42"/>
      <c r="E474" s="42"/>
      <c r="F474" s="42"/>
      <c r="G474" s="42"/>
      <c r="H474" s="62"/>
      <c r="I474" s="62"/>
      <c r="J474" s="43"/>
      <c r="K474" s="43"/>
      <c r="L474" s="43"/>
      <c r="M474" s="44"/>
    </row>
    <row r="475" spans="1:13" s="48" customFormat="1">
      <c r="A475" s="19"/>
      <c r="B475" s="19" t="s">
        <v>13</v>
      </c>
      <c r="C475" s="19" t="s">
        <v>14</v>
      </c>
      <c r="D475" s="39" t="s">
        <v>14</v>
      </c>
      <c r="E475" s="39"/>
      <c r="F475" s="39"/>
      <c r="G475" s="39"/>
      <c r="H475" s="46">
        <f>SUM(H465:H474)</f>
        <v>580000000</v>
      </c>
      <c r="I475" s="46">
        <f>SUM(I465:I474)</f>
        <v>0</v>
      </c>
      <c r="J475" s="46">
        <f>SUM(J465:J474)</f>
        <v>0</v>
      </c>
      <c r="K475" s="46">
        <f>SUM(K465:K474)</f>
        <v>0</v>
      </c>
      <c r="L475" s="46">
        <f>SUM(L465:L474)</f>
        <v>580000000</v>
      </c>
      <c r="M475" s="47"/>
    </row>
    <row r="476" spans="1:13" s="14" customFormat="1" ht="17.25" customHeight="1">
      <c r="A476" s="320" t="s">
        <v>15</v>
      </c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20"/>
    </row>
    <row r="477" spans="1:13" s="49" customFormat="1" ht="9" customHeight="1">
      <c r="D477" s="51"/>
      <c r="E477" s="51"/>
      <c r="F477" s="51"/>
      <c r="G477" s="51"/>
      <c r="H477" s="51"/>
      <c r="I477" s="51"/>
      <c r="J477" s="286"/>
      <c r="K477" s="286"/>
      <c r="L477" s="286"/>
      <c r="M477" s="286"/>
    </row>
    <row r="478" spans="1:13" s="15" customFormat="1">
      <c r="B478" s="15" t="s">
        <v>69</v>
      </c>
      <c r="D478" s="15" t="s">
        <v>70</v>
      </c>
      <c r="E478" s="141"/>
      <c r="G478" s="141" t="s">
        <v>16</v>
      </c>
      <c r="H478" s="141"/>
      <c r="I478" s="141"/>
      <c r="K478" s="55" t="s">
        <v>28</v>
      </c>
      <c r="L478" s="55"/>
      <c r="M478" s="55"/>
    </row>
    <row r="479" spans="1:13" s="9" customFormat="1">
      <c r="D479" s="142"/>
      <c r="E479" s="142"/>
      <c r="F479" s="142"/>
      <c r="G479" s="142"/>
      <c r="H479" s="142"/>
      <c r="I479" s="142"/>
      <c r="J479" s="142"/>
      <c r="K479" s="142"/>
      <c r="L479" s="142"/>
    </row>
    <row r="480" spans="1:13" s="9" customFormat="1">
      <c r="D480" s="142"/>
      <c r="E480" s="142"/>
      <c r="F480" s="142"/>
      <c r="G480" s="142"/>
      <c r="H480" s="142"/>
      <c r="I480" s="142"/>
      <c r="J480" s="142"/>
      <c r="K480" s="142"/>
      <c r="L480" s="142"/>
    </row>
    <row r="481" spans="2:12" s="9" customFormat="1">
      <c r="D481" s="142"/>
      <c r="E481" s="142"/>
      <c r="F481" s="142"/>
      <c r="G481" s="142"/>
      <c r="H481" s="142"/>
      <c r="I481" s="142"/>
      <c r="J481" s="142"/>
      <c r="K481" s="142"/>
      <c r="L481" s="142"/>
    </row>
    <row r="482" spans="2:12" s="9" customFormat="1" ht="8.25" customHeight="1">
      <c r="D482" s="142"/>
      <c r="E482" s="142"/>
      <c r="F482" s="142"/>
      <c r="G482" s="142"/>
      <c r="H482" s="142"/>
      <c r="I482" s="142"/>
      <c r="J482" s="142"/>
      <c r="K482" s="142"/>
      <c r="L482" s="142"/>
    </row>
    <row r="483" spans="2:12" s="9" customFormat="1">
      <c r="B483" s="9" t="s">
        <v>348</v>
      </c>
      <c r="D483" s="142" t="s">
        <v>205</v>
      </c>
      <c r="E483" s="142"/>
      <c r="F483" s="142"/>
      <c r="G483" s="142"/>
      <c r="H483" s="142"/>
      <c r="I483" s="142"/>
      <c r="J483" s="142"/>
      <c r="K483" s="142" t="s">
        <v>205</v>
      </c>
      <c r="L483" s="142"/>
    </row>
  </sheetData>
  <mergeCells count="308">
    <mergeCell ref="A67:M67"/>
    <mergeCell ref="A51:M51"/>
    <mergeCell ref="A52:M52"/>
    <mergeCell ref="A53:A54"/>
    <mergeCell ref="B53:B54"/>
    <mergeCell ref="C53:C54"/>
    <mergeCell ref="D53:D54"/>
    <mergeCell ref="E53:E54"/>
    <mergeCell ref="F53:F54"/>
    <mergeCell ref="G53:G54"/>
    <mergeCell ref="H53:M53"/>
    <mergeCell ref="A47:M47"/>
    <mergeCell ref="A48:M48"/>
    <mergeCell ref="A49:M49"/>
    <mergeCell ref="A50:M50"/>
    <mergeCell ref="A43:M43"/>
    <mergeCell ref="J44:M44"/>
    <mergeCell ref="J45:M45"/>
    <mergeCell ref="J46:M46"/>
    <mergeCell ref="J38:M38"/>
    <mergeCell ref="J39:M39"/>
    <mergeCell ref="J40:M40"/>
    <mergeCell ref="A42:M42"/>
    <mergeCell ref="A13:M13"/>
    <mergeCell ref="A15:M15"/>
    <mergeCell ref="A16:A17"/>
    <mergeCell ref="A30:M30"/>
    <mergeCell ref="J31:M31"/>
    <mergeCell ref="A14:M14"/>
    <mergeCell ref="F16:F17"/>
    <mergeCell ref="G16:G17"/>
    <mergeCell ref="H16:M16"/>
    <mergeCell ref="E16:E17"/>
    <mergeCell ref="J1:M1"/>
    <mergeCell ref="A5:M5"/>
    <mergeCell ref="A6:M6"/>
    <mergeCell ref="J7:M7"/>
    <mergeCell ref="J2:M2"/>
    <mergeCell ref="J3:M3"/>
    <mergeCell ref="J8:M8"/>
    <mergeCell ref="J9:M9"/>
    <mergeCell ref="J149:M149"/>
    <mergeCell ref="A10:M10"/>
    <mergeCell ref="A11:M11"/>
    <mergeCell ref="A12:M12"/>
    <mergeCell ref="B16:B17"/>
    <mergeCell ref="C16:C17"/>
    <mergeCell ref="D16:D17"/>
    <mergeCell ref="J75:M75"/>
    <mergeCell ref="A79:M79"/>
    <mergeCell ref="A80:M80"/>
    <mergeCell ref="J81:M81"/>
    <mergeCell ref="J76:M76"/>
    <mergeCell ref="J77:M77"/>
    <mergeCell ref="J82:M82"/>
    <mergeCell ref="J83:M83"/>
    <mergeCell ref="A84:M84"/>
    <mergeCell ref="A85:M85"/>
    <mergeCell ref="A86:M86"/>
    <mergeCell ref="A87:M87"/>
    <mergeCell ref="A88:M88"/>
    <mergeCell ref="A89:M89"/>
    <mergeCell ref="A90:A91"/>
    <mergeCell ref="B90:B91"/>
    <mergeCell ref="C90:C91"/>
    <mergeCell ref="D90:D91"/>
    <mergeCell ref="E90:E91"/>
    <mergeCell ref="F90:F91"/>
    <mergeCell ref="G90:G91"/>
    <mergeCell ref="H90:M90"/>
    <mergeCell ref="A104:M104"/>
    <mergeCell ref="J105:M105"/>
    <mergeCell ref="J112:M112"/>
    <mergeCell ref="A116:M116"/>
    <mergeCell ref="A117:M117"/>
    <mergeCell ref="J113:M113"/>
    <mergeCell ref="J114:M114"/>
    <mergeCell ref="J118:M118"/>
    <mergeCell ref="J119:M119"/>
    <mergeCell ref="J120:M120"/>
    <mergeCell ref="A121:M121"/>
    <mergeCell ref="A122:M122"/>
    <mergeCell ref="A123:M123"/>
    <mergeCell ref="A124:M124"/>
    <mergeCell ref="A125:M125"/>
    <mergeCell ref="A126:M126"/>
    <mergeCell ref="A127:A128"/>
    <mergeCell ref="B127:B128"/>
    <mergeCell ref="C127:C128"/>
    <mergeCell ref="D127:D128"/>
    <mergeCell ref="E127:E128"/>
    <mergeCell ref="F127:F128"/>
    <mergeCell ref="G127:G128"/>
    <mergeCell ref="H127:M127"/>
    <mergeCell ref="A141:M141"/>
    <mergeCell ref="J142:M142"/>
    <mergeCell ref="J150:M150"/>
    <mergeCell ref="J151:M151"/>
    <mergeCell ref="A153:M153"/>
    <mergeCell ref="A154:M154"/>
    <mergeCell ref="J155:M155"/>
    <mergeCell ref="J156:M156"/>
    <mergeCell ref="J157:M157"/>
    <mergeCell ref="A158:M158"/>
    <mergeCell ref="A159:M159"/>
    <mergeCell ref="A160:M160"/>
    <mergeCell ref="A161:M161"/>
    <mergeCell ref="A162:M162"/>
    <mergeCell ref="A163:M163"/>
    <mergeCell ref="A164:A165"/>
    <mergeCell ref="B164:B165"/>
    <mergeCell ref="C164:C165"/>
    <mergeCell ref="D164:D165"/>
    <mergeCell ref="E164:E165"/>
    <mergeCell ref="F164:F165"/>
    <mergeCell ref="G164:G165"/>
    <mergeCell ref="H164:M164"/>
    <mergeCell ref="A178:M178"/>
    <mergeCell ref="J179:M179"/>
    <mergeCell ref="J186:M186"/>
    <mergeCell ref="J187:M187"/>
    <mergeCell ref="J188:M188"/>
    <mergeCell ref="A190:M190"/>
    <mergeCell ref="A191:M191"/>
    <mergeCell ref="J192:M192"/>
    <mergeCell ref="J193:M193"/>
    <mergeCell ref="J194:M194"/>
    <mergeCell ref="E201:E202"/>
    <mergeCell ref="F201:F202"/>
    <mergeCell ref="A195:M195"/>
    <mergeCell ref="A196:M196"/>
    <mergeCell ref="A197:M197"/>
    <mergeCell ref="A198:M198"/>
    <mergeCell ref="A199:M199"/>
    <mergeCell ref="A200:M200"/>
    <mergeCell ref="G201:G202"/>
    <mergeCell ref="H201:M201"/>
    <mergeCell ref="A215:M215"/>
    <mergeCell ref="J216:M216"/>
    <mergeCell ref="J223:M223"/>
    <mergeCell ref="J224:M224"/>
    <mergeCell ref="A201:A202"/>
    <mergeCell ref="B201:B202"/>
    <mergeCell ref="C201:C202"/>
    <mergeCell ref="D201:D202"/>
    <mergeCell ref="J225:M225"/>
    <mergeCell ref="A227:M227"/>
    <mergeCell ref="A228:M228"/>
    <mergeCell ref="J229:M229"/>
    <mergeCell ref="J230:M230"/>
    <mergeCell ref="J231:M231"/>
    <mergeCell ref="E238:E239"/>
    <mergeCell ref="F238:F239"/>
    <mergeCell ref="A232:M232"/>
    <mergeCell ref="A233:M233"/>
    <mergeCell ref="A234:M234"/>
    <mergeCell ref="A235:M235"/>
    <mergeCell ref="A236:M236"/>
    <mergeCell ref="A237:M237"/>
    <mergeCell ref="G238:G239"/>
    <mergeCell ref="H238:M238"/>
    <mergeCell ref="A252:M252"/>
    <mergeCell ref="J253:M253"/>
    <mergeCell ref="J260:M260"/>
    <mergeCell ref="J261:M261"/>
    <mergeCell ref="A238:A239"/>
    <mergeCell ref="B238:B239"/>
    <mergeCell ref="C238:C239"/>
    <mergeCell ref="D238:D239"/>
    <mergeCell ref="J262:M262"/>
    <mergeCell ref="A264:M264"/>
    <mergeCell ref="A265:M265"/>
    <mergeCell ref="J266:M266"/>
    <mergeCell ref="J267:M267"/>
    <mergeCell ref="J268:M268"/>
    <mergeCell ref="E275:E276"/>
    <mergeCell ref="F275:F276"/>
    <mergeCell ref="A269:M269"/>
    <mergeCell ref="A270:M270"/>
    <mergeCell ref="A271:M271"/>
    <mergeCell ref="A272:M272"/>
    <mergeCell ref="A273:M273"/>
    <mergeCell ref="A274:M274"/>
    <mergeCell ref="G275:G276"/>
    <mergeCell ref="H275:M275"/>
    <mergeCell ref="A289:M289"/>
    <mergeCell ref="J290:M290"/>
    <mergeCell ref="J297:M297"/>
    <mergeCell ref="J298:M298"/>
    <mergeCell ref="A275:A276"/>
    <mergeCell ref="B275:B276"/>
    <mergeCell ref="C275:C276"/>
    <mergeCell ref="D275:D276"/>
    <mergeCell ref="J299:M299"/>
    <mergeCell ref="A301:M301"/>
    <mergeCell ref="A302:M302"/>
    <mergeCell ref="J303:M303"/>
    <mergeCell ref="J304:M304"/>
    <mergeCell ref="J305:M305"/>
    <mergeCell ref="A306:M306"/>
    <mergeCell ref="G312:G313"/>
    <mergeCell ref="H312:M312"/>
    <mergeCell ref="A307:M307"/>
    <mergeCell ref="A308:M308"/>
    <mergeCell ref="A309:M309"/>
    <mergeCell ref="A310:M310"/>
    <mergeCell ref="A326:M326"/>
    <mergeCell ref="J327:M327"/>
    <mergeCell ref="A311:M311"/>
    <mergeCell ref="A312:A313"/>
    <mergeCell ref="B312:B313"/>
    <mergeCell ref="C312:C313"/>
    <mergeCell ref="D312:D313"/>
    <mergeCell ref="E312:E313"/>
    <mergeCell ref="F312:F313"/>
    <mergeCell ref="J334:M334"/>
    <mergeCell ref="J335:M335"/>
    <mergeCell ref="J336:M336"/>
    <mergeCell ref="A338:M338"/>
    <mergeCell ref="A339:M339"/>
    <mergeCell ref="J340:M340"/>
    <mergeCell ref="J341:M341"/>
    <mergeCell ref="J342:M342"/>
    <mergeCell ref="G349:G350"/>
    <mergeCell ref="H349:M349"/>
    <mergeCell ref="A343:M343"/>
    <mergeCell ref="A344:M344"/>
    <mergeCell ref="A345:M345"/>
    <mergeCell ref="A346:M346"/>
    <mergeCell ref="A363:M363"/>
    <mergeCell ref="J364:M364"/>
    <mergeCell ref="A347:M347"/>
    <mergeCell ref="A348:M348"/>
    <mergeCell ref="A349:A350"/>
    <mergeCell ref="B349:B350"/>
    <mergeCell ref="C349:C350"/>
    <mergeCell ref="D349:D350"/>
    <mergeCell ref="E349:E350"/>
    <mergeCell ref="F349:F350"/>
    <mergeCell ref="A376:M376"/>
    <mergeCell ref="J378:M378"/>
    <mergeCell ref="J379:M379"/>
    <mergeCell ref="J371:M371"/>
    <mergeCell ref="J372:M372"/>
    <mergeCell ref="J373:M373"/>
    <mergeCell ref="A375:M375"/>
    <mergeCell ref="G386:G387"/>
    <mergeCell ref="H386:M386"/>
    <mergeCell ref="A380:M380"/>
    <mergeCell ref="A381:M381"/>
    <mergeCell ref="A382:M382"/>
    <mergeCell ref="A383:M383"/>
    <mergeCell ref="A400:M400"/>
    <mergeCell ref="J401:M401"/>
    <mergeCell ref="A384:M384"/>
    <mergeCell ref="A385:M385"/>
    <mergeCell ref="A386:A387"/>
    <mergeCell ref="B386:B387"/>
    <mergeCell ref="C386:C387"/>
    <mergeCell ref="D386:D387"/>
    <mergeCell ref="E386:E387"/>
    <mergeCell ref="F386:F387"/>
    <mergeCell ref="J409:M409"/>
    <mergeCell ref="J410:M410"/>
    <mergeCell ref="J411:M411"/>
    <mergeCell ref="A413:M413"/>
    <mergeCell ref="A414:M414"/>
    <mergeCell ref="J416:M416"/>
    <mergeCell ref="J417:M417"/>
    <mergeCell ref="A418:M418"/>
    <mergeCell ref="A419:M419"/>
    <mergeCell ref="A420:M420"/>
    <mergeCell ref="A421:M421"/>
    <mergeCell ref="A422:M422"/>
    <mergeCell ref="A423:M423"/>
    <mergeCell ref="A424:A425"/>
    <mergeCell ref="B424:B425"/>
    <mergeCell ref="C424:C425"/>
    <mergeCell ref="D424:D425"/>
    <mergeCell ref="E424:E425"/>
    <mergeCell ref="F424:F425"/>
    <mergeCell ref="G424:G425"/>
    <mergeCell ref="H424:M424"/>
    <mergeCell ref="A438:M438"/>
    <mergeCell ref="J439:M439"/>
    <mergeCell ref="J447:M447"/>
    <mergeCell ref="J448:M448"/>
    <mergeCell ref="J449:M449"/>
    <mergeCell ref="A451:M451"/>
    <mergeCell ref="A452:M452"/>
    <mergeCell ref="J454:M454"/>
    <mergeCell ref="F462:F463"/>
    <mergeCell ref="G462:G463"/>
    <mergeCell ref="J455:M455"/>
    <mergeCell ref="A456:M456"/>
    <mergeCell ref="A457:M457"/>
    <mergeCell ref="A458:M458"/>
    <mergeCell ref="H462:M462"/>
    <mergeCell ref="A476:M476"/>
    <mergeCell ref="J477:M477"/>
    <mergeCell ref="A459:M459"/>
    <mergeCell ref="A460:M460"/>
    <mergeCell ref="A461:M461"/>
    <mergeCell ref="A462:A463"/>
    <mergeCell ref="B462:B463"/>
    <mergeCell ref="C462:C463"/>
    <mergeCell ref="D462:D463"/>
    <mergeCell ref="E462:E463"/>
  </mergeCells>
  <phoneticPr fontId="2" type="noConversion"/>
  <printOptions horizontalCentered="1"/>
  <pageMargins left="0.25" right="0" top="0.25" bottom="0" header="0" footer="0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57"/>
  </sheetPr>
  <dimension ref="A2:J776"/>
  <sheetViews>
    <sheetView topLeftCell="A753" workbookViewId="0">
      <selection activeCell="D766" sqref="D766"/>
    </sheetView>
  </sheetViews>
  <sheetFormatPr defaultRowHeight="15"/>
  <cols>
    <col min="1" max="1" width="11.28515625" style="240" customWidth="1"/>
    <col min="2" max="2" width="7.28515625" style="240" customWidth="1"/>
    <col min="3" max="3" width="11.140625" style="240" customWidth="1"/>
    <col min="4" max="4" width="38.140625" style="241" customWidth="1"/>
    <col min="5" max="5" width="6.42578125" style="240" customWidth="1"/>
    <col min="6" max="7" width="15" style="242" customWidth="1"/>
    <col min="8" max="8" width="14.7109375" style="242" customWidth="1"/>
    <col min="9" max="9" width="14.8554687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353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v>127006401</v>
      </c>
      <c r="I14" s="252">
        <v>0</v>
      </c>
    </row>
    <row r="15" spans="1:9" s="245" customFormat="1" ht="22.5" customHeight="1">
      <c r="A15" s="253">
        <v>41641</v>
      </c>
      <c r="B15" s="254" t="s">
        <v>367</v>
      </c>
      <c r="C15" s="253">
        <v>41638</v>
      </c>
      <c r="D15" s="255" t="s">
        <v>368</v>
      </c>
      <c r="E15" s="256" t="s">
        <v>369</v>
      </c>
      <c r="F15" s="252">
        <v>577800</v>
      </c>
      <c r="G15" s="252"/>
      <c r="H15" s="257">
        <f t="shared" ref="H15:H78" si="0">ROUND(IF(H14-I14+F15-G15&gt;0,H14-I14+F15-G15,0),0)</f>
        <v>127584201</v>
      </c>
      <c r="I15" s="257">
        <f t="shared" ref="I15:I78" si="1">ROUND(IF(I14-H14+G15-F15&gt;0,I14-H14+G15-F15,0),0)</f>
        <v>0</v>
      </c>
    </row>
    <row r="16" spans="1:9" s="245" customFormat="1" ht="24" customHeight="1">
      <c r="A16" s="253">
        <v>41641</v>
      </c>
      <c r="B16" s="254" t="s">
        <v>367</v>
      </c>
      <c r="C16" s="253">
        <v>41638</v>
      </c>
      <c r="D16" s="255" t="s">
        <v>370</v>
      </c>
      <c r="E16" s="256" t="s">
        <v>369</v>
      </c>
      <c r="F16" s="252">
        <v>243225</v>
      </c>
      <c r="G16" s="252"/>
      <c r="H16" s="257">
        <f t="shared" si="0"/>
        <v>127827426</v>
      </c>
      <c r="I16" s="257">
        <f t="shared" si="1"/>
        <v>0</v>
      </c>
    </row>
    <row r="17" spans="1:10" s="245" customFormat="1" ht="22.5" customHeight="1">
      <c r="A17" s="253">
        <v>41641</v>
      </c>
      <c r="B17" s="254" t="s">
        <v>371</v>
      </c>
      <c r="C17" s="253">
        <v>41639</v>
      </c>
      <c r="D17" s="255" t="s">
        <v>372</v>
      </c>
      <c r="E17" s="256" t="s">
        <v>369</v>
      </c>
      <c r="F17" s="252">
        <v>224490</v>
      </c>
      <c r="G17" s="252"/>
      <c r="H17" s="257">
        <f t="shared" si="0"/>
        <v>128051916</v>
      </c>
      <c r="I17" s="257">
        <f t="shared" si="1"/>
        <v>0</v>
      </c>
    </row>
    <row r="18" spans="1:10" s="245" customFormat="1" ht="22.5" customHeight="1">
      <c r="A18" s="253">
        <v>41641</v>
      </c>
      <c r="B18" s="254" t="s">
        <v>373</v>
      </c>
      <c r="C18" s="253">
        <v>41639</v>
      </c>
      <c r="D18" s="255" t="s">
        <v>374</v>
      </c>
      <c r="E18" s="256" t="s">
        <v>369</v>
      </c>
      <c r="F18" s="252">
        <v>11040</v>
      </c>
      <c r="G18" s="252"/>
      <c r="H18" s="257">
        <f t="shared" si="0"/>
        <v>128062956</v>
      </c>
      <c r="I18" s="257">
        <f t="shared" si="1"/>
        <v>0</v>
      </c>
    </row>
    <row r="19" spans="1:10" s="245" customFormat="1" ht="22.5" customHeight="1">
      <c r="A19" s="253">
        <v>41641</v>
      </c>
      <c r="B19" s="254" t="s">
        <v>375</v>
      </c>
      <c r="C19" s="253">
        <v>41641</v>
      </c>
      <c r="D19" s="255" t="s">
        <v>376</v>
      </c>
      <c r="E19" s="256" t="s">
        <v>369</v>
      </c>
      <c r="F19" s="252">
        <v>192000</v>
      </c>
      <c r="G19" s="252"/>
      <c r="H19" s="257">
        <f t="shared" si="0"/>
        <v>128254956</v>
      </c>
      <c r="I19" s="257">
        <f t="shared" si="1"/>
        <v>0</v>
      </c>
    </row>
    <row r="20" spans="1:10" s="245" customFormat="1" ht="22.5" customHeight="1">
      <c r="A20" s="253">
        <v>41641</v>
      </c>
      <c r="B20" s="254" t="s">
        <v>377</v>
      </c>
      <c r="C20" s="253">
        <v>41641</v>
      </c>
      <c r="D20" s="255" t="s">
        <v>378</v>
      </c>
      <c r="E20" s="256" t="s">
        <v>379</v>
      </c>
      <c r="F20" s="252">
        <v>2000</v>
      </c>
      <c r="G20" s="252"/>
      <c r="H20" s="257">
        <f t="shared" si="0"/>
        <v>128256956</v>
      </c>
      <c r="I20" s="257">
        <f t="shared" si="1"/>
        <v>0</v>
      </c>
    </row>
    <row r="21" spans="1:10" s="245" customFormat="1" ht="22.5" customHeight="1">
      <c r="A21" s="253">
        <v>41642</v>
      </c>
      <c r="B21" s="254" t="s">
        <v>380</v>
      </c>
      <c r="C21" s="253">
        <v>41642</v>
      </c>
      <c r="D21" s="255" t="s">
        <v>381</v>
      </c>
      <c r="E21" s="256" t="s">
        <v>369</v>
      </c>
      <c r="F21" s="252">
        <v>498432</v>
      </c>
      <c r="G21" s="252"/>
      <c r="H21" s="257">
        <f t="shared" si="0"/>
        <v>128755388</v>
      </c>
      <c r="I21" s="257">
        <f t="shared" si="1"/>
        <v>0</v>
      </c>
    </row>
    <row r="22" spans="1:10" s="245" customFormat="1" ht="22.5" customHeight="1">
      <c r="A22" s="253">
        <v>41642</v>
      </c>
      <c r="B22" s="254" t="s">
        <v>382</v>
      </c>
      <c r="C22" s="253">
        <v>41642</v>
      </c>
      <c r="D22" s="255" t="s">
        <v>381</v>
      </c>
      <c r="E22" s="256" t="s">
        <v>369</v>
      </c>
      <c r="F22" s="252">
        <v>498432</v>
      </c>
      <c r="G22" s="252"/>
      <c r="H22" s="257">
        <f t="shared" si="0"/>
        <v>129253820</v>
      </c>
      <c r="I22" s="257">
        <f t="shared" si="1"/>
        <v>0</v>
      </c>
    </row>
    <row r="23" spans="1:10" s="245" customFormat="1" ht="22.5" customHeight="1">
      <c r="A23" s="253">
        <v>41647</v>
      </c>
      <c r="B23" s="254" t="s">
        <v>383</v>
      </c>
      <c r="C23" s="253">
        <v>41647</v>
      </c>
      <c r="D23" s="255" t="s">
        <v>384</v>
      </c>
      <c r="E23" s="256" t="s">
        <v>385</v>
      </c>
      <c r="F23" s="252">
        <v>1847000</v>
      </c>
      <c r="G23" s="252"/>
      <c r="H23" s="257">
        <f t="shared" si="0"/>
        <v>131100820</v>
      </c>
      <c r="I23" s="257">
        <f t="shared" si="1"/>
        <v>0</v>
      </c>
    </row>
    <row r="24" spans="1:10" s="245" customFormat="1" ht="22.5" customHeight="1">
      <c r="A24" s="253">
        <v>41647</v>
      </c>
      <c r="B24" s="254" t="s">
        <v>386</v>
      </c>
      <c r="C24" s="253">
        <v>41647</v>
      </c>
      <c r="D24" s="255" t="s">
        <v>384</v>
      </c>
      <c r="E24" s="256" t="s">
        <v>385</v>
      </c>
      <c r="F24" s="252">
        <v>2091000</v>
      </c>
      <c r="G24" s="252"/>
      <c r="H24" s="257">
        <f t="shared" si="0"/>
        <v>133191820</v>
      </c>
      <c r="I24" s="257">
        <f t="shared" si="1"/>
        <v>0</v>
      </c>
    </row>
    <row r="25" spans="1:10" s="245" customFormat="1" ht="22.5" customHeight="1">
      <c r="A25" s="253">
        <v>41648</v>
      </c>
      <c r="B25" s="254" t="s">
        <v>387</v>
      </c>
      <c r="C25" s="253">
        <v>41648</v>
      </c>
      <c r="D25" s="255" t="s">
        <v>388</v>
      </c>
      <c r="E25" s="256" t="s">
        <v>385</v>
      </c>
      <c r="F25" s="252">
        <v>510000</v>
      </c>
      <c r="G25" s="252"/>
      <c r="H25" s="257">
        <f t="shared" si="0"/>
        <v>133701820</v>
      </c>
      <c r="I25" s="257">
        <f t="shared" si="1"/>
        <v>0</v>
      </c>
    </row>
    <row r="26" spans="1:10" s="245" customFormat="1" ht="22.5" customHeight="1">
      <c r="A26" s="253">
        <v>41649</v>
      </c>
      <c r="B26" s="254" t="s">
        <v>389</v>
      </c>
      <c r="C26" s="253">
        <v>41649</v>
      </c>
      <c r="D26" s="255" t="s">
        <v>390</v>
      </c>
      <c r="E26" s="256" t="s">
        <v>369</v>
      </c>
      <c r="F26" s="252">
        <v>320840</v>
      </c>
      <c r="G26" s="252"/>
      <c r="H26" s="257">
        <f t="shared" si="0"/>
        <v>134022660</v>
      </c>
      <c r="I26" s="257">
        <f t="shared" si="1"/>
        <v>0</v>
      </c>
    </row>
    <row r="27" spans="1:10" s="245" customFormat="1" ht="22.5" customHeight="1">
      <c r="A27" s="253">
        <v>41649</v>
      </c>
      <c r="B27" s="254" t="s">
        <v>377</v>
      </c>
      <c r="C27" s="253">
        <v>41649</v>
      </c>
      <c r="D27" s="255" t="s">
        <v>391</v>
      </c>
      <c r="E27" s="256" t="s">
        <v>392</v>
      </c>
      <c r="F27" s="252">
        <v>61103</v>
      </c>
      <c r="G27" s="252"/>
      <c r="H27" s="257">
        <f t="shared" si="0"/>
        <v>134083763</v>
      </c>
      <c r="I27" s="257">
        <f t="shared" si="1"/>
        <v>0</v>
      </c>
      <c r="J27" s="245">
        <f>MONTH(C27)</f>
        <v>1</v>
      </c>
    </row>
    <row r="28" spans="1:10" s="245" customFormat="1" ht="12.75">
      <c r="A28" s="253">
        <v>41649</v>
      </c>
      <c r="B28" s="254" t="s">
        <v>377</v>
      </c>
      <c r="C28" s="253">
        <v>41649</v>
      </c>
      <c r="D28" s="255" t="s">
        <v>393</v>
      </c>
      <c r="E28" s="256" t="s">
        <v>392</v>
      </c>
      <c r="F28" s="252">
        <v>58153</v>
      </c>
      <c r="G28" s="252"/>
      <c r="H28" s="257">
        <f t="shared" si="0"/>
        <v>134141916</v>
      </c>
      <c r="I28" s="257">
        <f t="shared" si="1"/>
        <v>0</v>
      </c>
    </row>
    <row r="29" spans="1:10" s="245" customFormat="1" ht="22.5" customHeight="1">
      <c r="A29" s="253">
        <v>41649</v>
      </c>
      <c r="B29" s="254" t="s">
        <v>377</v>
      </c>
      <c r="C29" s="253">
        <v>41649</v>
      </c>
      <c r="D29" s="255" t="s">
        <v>393</v>
      </c>
      <c r="E29" s="256" t="s">
        <v>392</v>
      </c>
      <c r="F29" s="252">
        <v>75220</v>
      </c>
      <c r="G29" s="252"/>
      <c r="H29" s="257">
        <f t="shared" si="0"/>
        <v>134217136</v>
      </c>
      <c r="I29" s="257">
        <f t="shared" si="1"/>
        <v>0</v>
      </c>
    </row>
    <row r="30" spans="1:10" s="245" customFormat="1" ht="22.5" customHeight="1">
      <c r="A30" s="253">
        <v>41650</v>
      </c>
      <c r="B30" s="254" t="s">
        <v>394</v>
      </c>
      <c r="C30" s="253">
        <v>41650</v>
      </c>
      <c r="D30" s="255" t="s">
        <v>384</v>
      </c>
      <c r="E30" s="256" t="s">
        <v>385</v>
      </c>
      <c r="F30" s="252">
        <v>5495600</v>
      </c>
      <c r="G30" s="252"/>
      <c r="H30" s="257">
        <f t="shared" si="0"/>
        <v>139712736</v>
      </c>
      <c r="I30" s="257">
        <f t="shared" si="1"/>
        <v>0</v>
      </c>
    </row>
    <row r="31" spans="1:10" s="245" customFormat="1" ht="22.5" customHeight="1">
      <c r="A31" s="253">
        <v>41652</v>
      </c>
      <c r="B31" s="254" t="s">
        <v>395</v>
      </c>
      <c r="C31" s="253">
        <v>41652</v>
      </c>
      <c r="D31" s="255" t="s">
        <v>396</v>
      </c>
      <c r="E31" s="256" t="s">
        <v>397</v>
      </c>
      <c r="F31" s="252">
        <v>210700</v>
      </c>
      <c r="G31" s="252"/>
      <c r="H31" s="257">
        <f t="shared" si="0"/>
        <v>139923436</v>
      </c>
      <c r="I31" s="257">
        <f t="shared" si="1"/>
        <v>0</v>
      </c>
    </row>
    <row r="32" spans="1:10" s="245" customFormat="1" ht="22.5" customHeight="1">
      <c r="A32" s="253">
        <v>41653</v>
      </c>
      <c r="B32" s="254" t="s">
        <v>398</v>
      </c>
      <c r="C32" s="253">
        <v>41653</v>
      </c>
      <c r="D32" s="255" t="s">
        <v>399</v>
      </c>
      <c r="E32" s="256" t="s">
        <v>369</v>
      </c>
      <c r="F32" s="252">
        <v>318200</v>
      </c>
      <c r="G32" s="252"/>
      <c r="H32" s="257">
        <f t="shared" si="0"/>
        <v>140241636</v>
      </c>
      <c r="I32" s="257">
        <f t="shared" si="1"/>
        <v>0</v>
      </c>
    </row>
    <row r="33" spans="1:10" s="245" customFormat="1" ht="22.5" customHeight="1">
      <c r="A33" s="253">
        <v>41653</v>
      </c>
      <c r="B33" s="254" t="s">
        <v>377</v>
      </c>
      <c r="C33" s="253">
        <v>41653</v>
      </c>
      <c r="D33" s="255" t="s">
        <v>378</v>
      </c>
      <c r="E33" s="256" t="s">
        <v>379</v>
      </c>
      <c r="F33" s="252">
        <v>2000</v>
      </c>
      <c r="G33" s="252"/>
      <c r="H33" s="257">
        <f t="shared" si="0"/>
        <v>140243636</v>
      </c>
      <c r="I33" s="257">
        <f t="shared" si="1"/>
        <v>0</v>
      </c>
      <c r="J33" s="245">
        <f>MONTH(C33)</f>
        <v>1</v>
      </c>
    </row>
    <row r="34" spans="1:10" s="245" customFormat="1" ht="22.5" customHeight="1">
      <c r="A34" s="253">
        <v>41653</v>
      </c>
      <c r="B34" s="254" t="s">
        <v>377</v>
      </c>
      <c r="C34" s="253">
        <v>41653</v>
      </c>
      <c r="D34" s="255" t="s">
        <v>400</v>
      </c>
      <c r="E34" s="256" t="s">
        <v>379</v>
      </c>
      <c r="F34" s="252">
        <v>1000</v>
      </c>
      <c r="G34" s="252"/>
      <c r="H34" s="257">
        <f t="shared" si="0"/>
        <v>140244636</v>
      </c>
      <c r="I34" s="257">
        <f t="shared" si="1"/>
        <v>0</v>
      </c>
    </row>
    <row r="35" spans="1:10" s="245" customFormat="1" ht="22.5" customHeight="1">
      <c r="A35" s="253">
        <v>41654</v>
      </c>
      <c r="B35" s="254" t="s">
        <v>401</v>
      </c>
      <c r="C35" s="253">
        <v>41654</v>
      </c>
      <c r="D35" s="255" t="s">
        <v>402</v>
      </c>
      <c r="E35" s="256" t="s">
        <v>369</v>
      </c>
      <c r="F35" s="252">
        <v>549456</v>
      </c>
      <c r="G35" s="252"/>
      <c r="H35" s="257">
        <f t="shared" si="0"/>
        <v>140794092</v>
      </c>
      <c r="I35" s="257">
        <f t="shared" si="1"/>
        <v>0</v>
      </c>
    </row>
    <row r="36" spans="1:10" s="245" customFormat="1" ht="29.25" customHeight="1">
      <c r="A36" s="253">
        <v>41654</v>
      </c>
      <c r="B36" s="254" t="s">
        <v>395</v>
      </c>
      <c r="C36" s="253">
        <v>41654</v>
      </c>
      <c r="D36" s="255" t="s">
        <v>403</v>
      </c>
      <c r="E36" s="256" t="s">
        <v>397</v>
      </c>
      <c r="F36" s="252">
        <v>99053</v>
      </c>
      <c r="G36" s="252"/>
      <c r="H36" s="257">
        <f t="shared" si="0"/>
        <v>140893145</v>
      </c>
      <c r="I36" s="257">
        <f t="shared" si="1"/>
        <v>0</v>
      </c>
    </row>
    <row r="37" spans="1:10" s="245" customFormat="1" ht="22.5" customHeight="1">
      <c r="A37" s="253">
        <v>41654</v>
      </c>
      <c r="B37" s="254" t="s">
        <v>404</v>
      </c>
      <c r="C37" s="253">
        <v>41654</v>
      </c>
      <c r="D37" s="255" t="s">
        <v>405</v>
      </c>
      <c r="E37" s="256" t="s">
        <v>385</v>
      </c>
      <c r="F37" s="252">
        <v>663553</v>
      </c>
      <c r="G37" s="252"/>
      <c r="H37" s="257">
        <f t="shared" si="0"/>
        <v>141556698</v>
      </c>
      <c r="I37" s="257">
        <f t="shared" si="1"/>
        <v>0</v>
      </c>
    </row>
    <row r="38" spans="1:10" s="245" customFormat="1" ht="22.5" customHeight="1">
      <c r="A38" s="253">
        <v>41655</v>
      </c>
      <c r="B38" s="254" t="s">
        <v>377</v>
      </c>
      <c r="C38" s="253">
        <v>41655</v>
      </c>
      <c r="D38" s="255" t="s">
        <v>378</v>
      </c>
      <c r="E38" s="256" t="s">
        <v>379</v>
      </c>
      <c r="F38" s="252">
        <v>4000</v>
      </c>
      <c r="G38" s="252"/>
      <c r="H38" s="257">
        <f t="shared" si="0"/>
        <v>141560698</v>
      </c>
      <c r="I38" s="257">
        <f t="shared" si="1"/>
        <v>0</v>
      </c>
    </row>
    <row r="39" spans="1:10" s="245" customFormat="1" ht="22.5" customHeight="1">
      <c r="A39" s="253">
        <v>41655</v>
      </c>
      <c r="B39" s="254" t="s">
        <v>377</v>
      </c>
      <c r="C39" s="253">
        <v>41655</v>
      </c>
      <c r="D39" s="255" t="s">
        <v>378</v>
      </c>
      <c r="E39" s="256" t="s">
        <v>379</v>
      </c>
      <c r="F39" s="252">
        <v>1000</v>
      </c>
      <c r="G39" s="252"/>
      <c r="H39" s="257">
        <f t="shared" si="0"/>
        <v>141561698</v>
      </c>
      <c r="I39" s="257">
        <f t="shared" si="1"/>
        <v>0</v>
      </c>
    </row>
    <row r="40" spans="1:10" s="245" customFormat="1" ht="22.5" customHeight="1">
      <c r="A40" s="253">
        <v>41655</v>
      </c>
      <c r="B40" s="254" t="s">
        <v>377</v>
      </c>
      <c r="C40" s="253">
        <v>41655</v>
      </c>
      <c r="D40" s="255" t="s">
        <v>378</v>
      </c>
      <c r="E40" s="256" t="s">
        <v>379</v>
      </c>
      <c r="F40" s="252">
        <v>1000</v>
      </c>
      <c r="G40" s="252"/>
      <c r="H40" s="257">
        <f t="shared" si="0"/>
        <v>141562698</v>
      </c>
      <c r="I40" s="257">
        <f t="shared" si="1"/>
        <v>0</v>
      </c>
    </row>
    <row r="41" spans="1:10" s="245" customFormat="1" ht="22.5" customHeight="1">
      <c r="A41" s="253">
        <v>41655</v>
      </c>
      <c r="B41" s="254" t="s">
        <v>377</v>
      </c>
      <c r="C41" s="253">
        <v>41655</v>
      </c>
      <c r="D41" s="255" t="s">
        <v>378</v>
      </c>
      <c r="E41" s="256" t="s">
        <v>379</v>
      </c>
      <c r="F41" s="252">
        <v>5000</v>
      </c>
      <c r="G41" s="252"/>
      <c r="H41" s="257">
        <f t="shared" si="0"/>
        <v>141567698</v>
      </c>
      <c r="I41" s="257">
        <f t="shared" si="1"/>
        <v>0</v>
      </c>
    </row>
    <row r="42" spans="1:10" s="245" customFormat="1" ht="22.5" customHeight="1">
      <c r="A42" s="253">
        <v>41655</v>
      </c>
      <c r="B42" s="254" t="s">
        <v>377</v>
      </c>
      <c r="C42" s="253">
        <v>41655</v>
      </c>
      <c r="D42" s="255" t="s">
        <v>378</v>
      </c>
      <c r="E42" s="256" t="s">
        <v>379</v>
      </c>
      <c r="F42" s="252">
        <v>1000</v>
      </c>
      <c r="G42" s="252"/>
      <c r="H42" s="257">
        <f t="shared" si="0"/>
        <v>141568698</v>
      </c>
      <c r="I42" s="257">
        <f t="shared" si="1"/>
        <v>0</v>
      </c>
    </row>
    <row r="43" spans="1:10" s="245" customFormat="1" ht="22.5" customHeight="1">
      <c r="A43" s="253">
        <v>41655</v>
      </c>
      <c r="B43" s="254" t="s">
        <v>377</v>
      </c>
      <c r="C43" s="253">
        <v>41655</v>
      </c>
      <c r="D43" s="255" t="s">
        <v>378</v>
      </c>
      <c r="E43" s="256" t="s">
        <v>379</v>
      </c>
      <c r="F43" s="252">
        <v>2000</v>
      </c>
      <c r="G43" s="252"/>
      <c r="H43" s="257">
        <f t="shared" si="0"/>
        <v>141570698</v>
      </c>
      <c r="I43" s="257">
        <f t="shared" si="1"/>
        <v>0</v>
      </c>
    </row>
    <row r="44" spans="1:10" s="245" customFormat="1" ht="22.5" customHeight="1">
      <c r="A44" s="253">
        <v>41655</v>
      </c>
      <c r="B44" s="254" t="s">
        <v>377</v>
      </c>
      <c r="C44" s="253">
        <v>41655</v>
      </c>
      <c r="D44" s="255" t="s">
        <v>378</v>
      </c>
      <c r="E44" s="256" t="s">
        <v>379</v>
      </c>
      <c r="F44" s="252">
        <v>1000</v>
      </c>
      <c r="G44" s="252"/>
      <c r="H44" s="257">
        <f t="shared" si="0"/>
        <v>141571698</v>
      </c>
      <c r="I44" s="257">
        <f t="shared" si="1"/>
        <v>0</v>
      </c>
    </row>
    <row r="45" spans="1:10" s="245" customFormat="1" ht="22.5" customHeight="1">
      <c r="A45" s="253">
        <v>41655</v>
      </c>
      <c r="B45" s="254" t="s">
        <v>377</v>
      </c>
      <c r="C45" s="253">
        <v>41655</v>
      </c>
      <c r="D45" s="255" t="s">
        <v>378</v>
      </c>
      <c r="E45" s="256" t="s">
        <v>379</v>
      </c>
      <c r="F45" s="252">
        <v>1000</v>
      </c>
      <c r="G45" s="252"/>
      <c r="H45" s="257">
        <f t="shared" si="0"/>
        <v>141572698</v>
      </c>
      <c r="I45" s="257">
        <f t="shared" si="1"/>
        <v>0</v>
      </c>
    </row>
    <row r="46" spans="1:10" s="245" customFormat="1" ht="22.5" customHeight="1">
      <c r="A46" s="253">
        <v>41655</v>
      </c>
      <c r="B46" s="254" t="s">
        <v>377</v>
      </c>
      <c r="C46" s="253">
        <v>41655</v>
      </c>
      <c r="D46" s="255" t="s">
        <v>378</v>
      </c>
      <c r="E46" s="256" t="s">
        <v>379</v>
      </c>
      <c r="F46" s="252">
        <v>2000</v>
      </c>
      <c r="G46" s="252"/>
      <c r="H46" s="257">
        <f t="shared" si="0"/>
        <v>141574698</v>
      </c>
      <c r="I46" s="257">
        <f t="shared" si="1"/>
        <v>0</v>
      </c>
    </row>
    <row r="47" spans="1:10" s="245" customFormat="1" ht="22.5" customHeight="1">
      <c r="A47" s="253">
        <v>41656</v>
      </c>
      <c r="B47" s="254" t="s">
        <v>406</v>
      </c>
      <c r="C47" s="253">
        <v>41656</v>
      </c>
      <c r="D47" s="255" t="s">
        <v>407</v>
      </c>
      <c r="E47" s="256" t="s">
        <v>369</v>
      </c>
      <c r="F47" s="252">
        <v>1433985</v>
      </c>
      <c r="G47" s="252"/>
      <c r="H47" s="257">
        <f t="shared" si="0"/>
        <v>143008683</v>
      </c>
      <c r="I47" s="257">
        <f t="shared" si="1"/>
        <v>0</v>
      </c>
    </row>
    <row r="48" spans="1:10" s="245" customFormat="1" ht="22.5" customHeight="1">
      <c r="A48" s="253">
        <v>41659</v>
      </c>
      <c r="B48" s="254" t="s">
        <v>408</v>
      </c>
      <c r="C48" s="253">
        <v>41659</v>
      </c>
      <c r="D48" s="255" t="s">
        <v>390</v>
      </c>
      <c r="E48" s="256" t="s">
        <v>369</v>
      </c>
      <c r="F48" s="252">
        <v>352251</v>
      </c>
      <c r="G48" s="252"/>
      <c r="H48" s="257">
        <f t="shared" si="0"/>
        <v>143360934</v>
      </c>
      <c r="I48" s="257">
        <f t="shared" si="1"/>
        <v>0</v>
      </c>
    </row>
    <row r="49" spans="1:9" s="245" customFormat="1" ht="22.5" customHeight="1">
      <c r="A49" s="253">
        <v>41660</v>
      </c>
      <c r="B49" s="254" t="s">
        <v>377</v>
      </c>
      <c r="C49" s="253">
        <v>41660</v>
      </c>
      <c r="D49" s="255" t="s">
        <v>378</v>
      </c>
      <c r="E49" s="256" t="s">
        <v>379</v>
      </c>
      <c r="F49" s="252">
        <v>2000</v>
      </c>
      <c r="G49" s="252"/>
      <c r="H49" s="257">
        <f t="shared" si="0"/>
        <v>143362934</v>
      </c>
      <c r="I49" s="257">
        <f t="shared" si="1"/>
        <v>0</v>
      </c>
    </row>
    <row r="50" spans="1:9" s="245" customFormat="1" ht="22.5" customHeight="1">
      <c r="A50" s="253">
        <v>41661</v>
      </c>
      <c r="B50" s="254" t="s">
        <v>409</v>
      </c>
      <c r="C50" s="253">
        <v>41661</v>
      </c>
      <c r="D50" s="255" t="s">
        <v>410</v>
      </c>
      <c r="E50" s="256" t="s">
        <v>369</v>
      </c>
      <c r="F50" s="252">
        <v>1720000</v>
      </c>
      <c r="G50" s="252"/>
      <c r="H50" s="257">
        <f t="shared" si="0"/>
        <v>145082934</v>
      </c>
      <c r="I50" s="257">
        <f t="shared" si="1"/>
        <v>0</v>
      </c>
    </row>
    <row r="51" spans="1:9" s="245" customFormat="1" ht="22.5" customHeight="1">
      <c r="A51" s="253">
        <v>41663</v>
      </c>
      <c r="B51" s="254" t="s">
        <v>411</v>
      </c>
      <c r="C51" s="253">
        <v>41663</v>
      </c>
      <c r="D51" s="255" t="s">
        <v>407</v>
      </c>
      <c r="E51" s="256" t="s">
        <v>369</v>
      </c>
      <c r="F51" s="252">
        <v>86120</v>
      </c>
      <c r="G51" s="252"/>
      <c r="H51" s="257">
        <f t="shared" si="0"/>
        <v>145169054</v>
      </c>
      <c r="I51" s="257">
        <f t="shared" si="1"/>
        <v>0</v>
      </c>
    </row>
    <row r="52" spans="1:9" s="245" customFormat="1" ht="22.5" customHeight="1">
      <c r="A52" s="253">
        <v>41663</v>
      </c>
      <c r="B52" s="254" t="s">
        <v>412</v>
      </c>
      <c r="C52" s="253">
        <v>41663</v>
      </c>
      <c r="D52" s="255" t="s">
        <v>413</v>
      </c>
      <c r="E52" s="256" t="s">
        <v>369</v>
      </c>
      <c r="F52" s="252">
        <v>258545</v>
      </c>
      <c r="G52" s="252"/>
      <c r="H52" s="257">
        <f t="shared" si="0"/>
        <v>145427599</v>
      </c>
      <c r="I52" s="257">
        <f t="shared" si="1"/>
        <v>0</v>
      </c>
    </row>
    <row r="53" spans="1:9" s="245" customFormat="1" ht="25.5">
      <c r="A53" s="253">
        <v>41663</v>
      </c>
      <c r="B53" s="254" t="s">
        <v>395</v>
      </c>
      <c r="C53" s="253">
        <v>41663</v>
      </c>
      <c r="D53" s="255" t="s">
        <v>414</v>
      </c>
      <c r="E53" s="256" t="s">
        <v>397</v>
      </c>
      <c r="F53" s="252">
        <v>21036</v>
      </c>
      <c r="G53" s="252"/>
      <c r="H53" s="257">
        <f t="shared" si="0"/>
        <v>145448635</v>
      </c>
      <c r="I53" s="257">
        <f t="shared" si="1"/>
        <v>0</v>
      </c>
    </row>
    <row r="54" spans="1:9" s="245" customFormat="1" ht="22.5" customHeight="1">
      <c r="A54" s="253">
        <v>41664</v>
      </c>
      <c r="B54" s="254" t="s">
        <v>377</v>
      </c>
      <c r="C54" s="253">
        <v>41664</v>
      </c>
      <c r="D54" s="255" t="s">
        <v>378</v>
      </c>
      <c r="E54" s="256" t="s">
        <v>379</v>
      </c>
      <c r="F54" s="252">
        <v>1000</v>
      </c>
      <c r="G54" s="252"/>
      <c r="H54" s="257">
        <f t="shared" si="0"/>
        <v>145449635</v>
      </c>
      <c r="I54" s="257">
        <f t="shared" si="1"/>
        <v>0</v>
      </c>
    </row>
    <row r="55" spans="1:9" s="245" customFormat="1" ht="22.5" customHeight="1">
      <c r="A55" s="253">
        <v>41664</v>
      </c>
      <c r="B55" s="254" t="s">
        <v>377</v>
      </c>
      <c r="C55" s="253">
        <v>41664</v>
      </c>
      <c r="D55" s="255" t="s">
        <v>400</v>
      </c>
      <c r="E55" s="256" t="s">
        <v>379</v>
      </c>
      <c r="F55" s="252">
        <v>1000</v>
      </c>
      <c r="G55" s="252"/>
      <c r="H55" s="257">
        <f t="shared" si="0"/>
        <v>145450635</v>
      </c>
      <c r="I55" s="257">
        <f t="shared" si="1"/>
        <v>0</v>
      </c>
    </row>
    <row r="56" spans="1:9" s="245" customFormat="1" ht="22.5" customHeight="1">
      <c r="A56" s="253">
        <v>41666</v>
      </c>
      <c r="B56" s="254" t="s">
        <v>415</v>
      </c>
      <c r="C56" s="253">
        <v>41666</v>
      </c>
      <c r="D56" s="255" t="s">
        <v>413</v>
      </c>
      <c r="E56" s="256" t="s">
        <v>369</v>
      </c>
      <c r="F56" s="252">
        <v>172364</v>
      </c>
      <c r="G56" s="252"/>
      <c r="H56" s="257">
        <f t="shared" si="0"/>
        <v>145622999</v>
      </c>
      <c r="I56" s="257">
        <f t="shared" si="1"/>
        <v>0</v>
      </c>
    </row>
    <row r="57" spans="1:9" s="245" customFormat="1" ht="22.5" customHeight="1">
      <c r="A57" s="253">
        <v>41666</v>
      </c>
      <c r="B57" s="254" t="s">
        <v>416</v>
      </c>
      <c r="C57" s="253">
        <v>41666</v>
      </c>
      <c r="D57" s="255" t="s">
        <v>402</v>
      </c>
      <c r="E57" s="256" t="s">
        <v>369</v>
      </c>
      <c r="F57" s="252">
        <v>301730</v>
      </c>
      <c r="G57" s="252"/>
      <c r="H57" s="257">
        <f t="shared" si="0"/>
        <v>145924729</v>
      </c>
      <c r="I57" s="257">
        <f t="shared" si="1"/>
        <v>0</v>
      </c>
    </row>
    <row r="58" spans="1:9" s="245" customFormat="1" ht="22.5" customHeight="1">
      <c r="A58" s="253">
        <v>41670</v>
      </c>
      <c r="B58" s="254" t="s">
        <v>395</v>
      </c>
      <c r="C58" s="253">
        <v>41654</v>
      </c>
      <c r="D58" s="255" t="s">
        <v>417</v>
      </c>
      <c r="E58" s="256" t="s">
        <v>385</v>
      </c>
      <c r="F58" s="252">
        <v>4600000</v>
      </c>
      <c r="G58" s="252"/>
      <c r="H58" s="257">
        <f t="shared" si="0"/>
        <v>150524729</v>
      </c>
      <c r="I58" s="257">
        <f t="shared" si="1"/>
        <v>0</v>
      </c>
    </row>
    <row r="59" spans="1:9" s="245" customFormat="1" ht="22.5" customHeight="1">
      <c r="A59" s="253">
        <v>41670</v>
      </c>
      <c r="B59" s="254" t="s">
        <v>395</v>
      </c>
      <c r="C59" s="253">
        <v>41634</v>
      </c>
      <c r="D59" s="255" t="s">
        <v>418</v>
      </c>
      <c r="E59" s="256" t="s">
        <v>385</v>
      </c>
      <c r="F59" s="252">
        <v>119122</v>
      </c>
      <c r="G59" s="252"/>
      <c r="H59" s="257">
        <f t="shared" si="0"/>
        <v>150643851</v>
      </c>
      <c r="I59" s="257">
        <f t="shared" si="1"/>
        <v>0</v>
      </c>
    </row>
    <row r="60" spans="1:9" s="245" customFormat="1" ht="22.5" customHeight="1">
      <c r="A60" s="253">
        <v>41670</v>
      </c>
      <c r="B60" s="254" t="s">
        <v>395</v>
      </c>
      <c r="C60" s="253">
        <v>41639</v>
      </c>
      <c r="D60" s="255" t="s">
        <v>418</v>
      </c>
      <c r="E60" s="256" t="s">
        <v>385</v>
      </c>
      <c r="F60" s="252">
        <v>351096</v>
      </c>
      <c r="G60" s="252"/>
      <c r="H60" s="257">
        <f t="shared" si="0"/>
        <v>150994947</v>
      </c>
      <c r="I60" s="257">
        <f t="shared" si="1"/>
        <v>0</v>
      </c>
    </row>
    <row r="61" spans="1:9" s="245" customFormat="1" ht="22.5" customHeight="1">
      <c r="A61" s="253">
        <v>41670</v>
      </c>
      <c r="B61" s="254" t="s">
        <v>395</v>
      </c>
      <c r="C61" s="253">
        <v>41639</v>
      </c>
      <c r="D61" s="255" t="s">
        <v>419</v>
      </c>
      <c r="E61" s="256" t="s">
        <v>385</v>
      </c>
      <c r="F61" s="252">
        <v>70000</v>
      </c>
      <c r="G61" s="252"/>
      <c r="H61" s="257">
        <f t="shared" si="0"/>
        <v>151064947</v>
      </c>
      <c r="I61" s="257">
        <f t="shared" si="1"/>
        <v>0</v>
      </c>
    </row>
    <row r="62" spans="1:9" s="245" customFormat="1" ht="25.5">
      <c r="A62" s="253">
        <v>41670</v>
      </c>
      <c r="B62" s="254" t="s">
        <v>395</v>
      </c>
      <c r="C62" s="253">
        <v>41641</v>
      </c>
      <c r="D62" s="255" t="s">
        <v>420</v>
      </c>
      <c r="E62" s="256" t="s">
        <v>385</v>
      </c>
      <c r="F62" s="252">
        <v>418182</v>
      </c>
      <c r="G62" s="252"/>
      <c r="H62" s="257">
        <f t="shared" si="0"/>
        <v>151483129</v>
      </c>
      <c r="I62" s="257">
        <f t="shared" si="1"/>
        <v>0</v>
      </c>
    </row>
    <row r="63" spans="1:9" s="245" customFormat="1" ht="25.5">
      <c r="A63" s="253">
        <v>41670</v>
      </c>
      <c r="B63" s="254" t="s">
        <v>395</v>
      </c>
      <c r="C63" s="253">
        <v>41641</v>
      </c>
      <c r="D63" s="255" t="s">
        <v>420</v>
      </c>
      <c r="E63" s="256" t="s">
        <v>385</v>
      </c>
      <c r="F63" s="252">
        <v>418182</v>
      </c>
      <c r="G63" s="252"/>
      <c r="H63" s="257">
        <f t="shared" si="0"/>
        <v>151901311</v>
      </c>
      <c r="I63" s="257">
        <f t="shared" si="1"/>
        <v>0</v>
      </c>
    </row>
    <row r="64" spans="1:9" s="245" customFormat="1" ht="25.5" customHeight="1">
      <c r="A64" s="253">
        <v>41670</v>
      </c>
      <c r="B64" s="254" t="s">
        <v>395</v>
      </c>
      <c r="C64" s="253">
        <v>41652</v>
      </c>
      <c r="D64" s="255" t="s">
        <v>418</v>
      </c>
      <c r="E64" s="256" t="s">
        <v>385</v>
      </c>
      <c r="F64" s="252">
        <v>350830</v>
      </c>
      <c r="G64" s="252"/>
      <c r="H64" s="257">
        <f t="shared" si="0"/>
        <v>152252141</v>
      </c>
      <c r="I64" s="257">
        <f t="shared" si="1"/>
        <v>0</v>
      </c>
    </row>
    <row r="65" spans="1:9" s="245" customFormat="1" ht="25.5">
      <c r="A65" s="253">
        <v>41670</v>
      </c>
      <c r="B65" s="254" t="s">
        <v>395</v>
      </c>
      <c r="C65" s="253">
        <v>41653</v>
      </c>
      <c r="D65" s="255" t="s">
        <v>420</v>
      </c>
      <c r="E65" s="256" t="s">
        <v>385</v>
      </c>
      <c r="F65" s="252">
        <v>433182</v>
      </c>
      <c r="G65" s="252"/>
      <c r="H65" s="257">
        <f t="shared" si="0"/>
        <v>152685323</v>
      </c>
      <c r="I65" s="257">
        <f t="shared" si="1"/>
        <v>0</v>
      </c>
    </row>
    <row r="66" spans="1:9" s="245" customFormat="1" ht="25.5">
      <c r="A66" s="253">
        <v>41670</v>
      </c>
      <c r="B66" s="254" t="s">
        <v>395</v>
      </c>
      <c r="C66" s="253">
        <v>41661</v>
      </c>
      <c r="D66" s="255" t="s">
        <v>420</v>
      </c>
      <c r="E66" s="256" t="s">
        <v>385</v>
      </c>
      <c r="F66" s="252">
        <v>430000</v>
      </c>
      <c r="G66" s="252"/>
      <c r="H66" s="257">
        <f t="shared" si="0"/>
        <v>153115323</v>
      </c>
      <c r="I66" s="257">
        <f t="shared" si="1"/>
        <v>0</v>
      </c>
    </row>
    <row r="67" spans="1:9" s="245" customFormat="1" ht="25.5">
      <c r="A67" s="253">
        <v>41670</v>
      </c>
      <c r="B67" s="254" t="s">
        <v>395</v>
      </c>
      <c r="C67" s="253">
        <v>41661</v>
      </c>
      <c r="D67" s="255" t="s">
        <v>421</v>
      </c>
      <c r="E67" s="256" t="s">
        <v>385</v>
      </c>
      <c r="F67" s="252">
        <v>420089</v>
      </c>
      <c r="G67" s="252"/>
      <c r="H67" s="257">
        <f t="shared" si="0"/>
        <v>153535412</v>
      </c>
      <c r="I67" s="257">
        <f t="shared" si="1"/>
        <v>0</v>
      </c>
    </row>
    <row r="68" spans="1:9" s="245" customFormat="1" ht="22.5" customHeight="1">
      <c r="A68" s="253">
        <v>41670</v>
      </c>
      <c r="B68" s="254" t="s">
        <v>395</v>
      </c>
      <c r="C68" s="253">
        <v>41661</v>
      </c>
      <c r="D68" s="255" t="s">
        <v>422</v>
      </c>
      <c r="E68" s="256" t="s">
        <v>385</v>
      </c>
      <c r="F68" s="252">
        <v>962130</v>
      </c>
      <c r="G68" s="252"/>
      <c r="H68" s="257">
        <f t="shared" si="0"/>
        <v>154497542</v>
      </c>
      <c r="I68" s="257">
        <f t="shared" si="1"/>
        <v>0</v>
      </c>
    </row>
    <row r="69" spans="1:9" s="245" customFormat="1" ht="22.5" customHeight="1">
      <c r="A69" s="253">
        <v>41670</v>
      </c>
      <c r="B69" s="254" t="s">
        <v>395</v>
      </c>
      <c r="C69" s="253">
        <v>41650</v>
      </c>
      <c r="D69" s="255" t="s">
        <v>423</v>
      </c>
      <c r="E69" s="256" t="s">
        <v>385</v>
      </c>
      <c r="F69" s="252">
        <v>2069431</v>
      </c>
      <c r="G69" s="252"/>
      <c r="H69" s="257">
        <f t="shared" si="0"/>
        <v>156566973</v>
      </c>
      <c r="I69" s="257">
        <f t="shared" si="1"/>
        <v>0</v>
      </c>
    </row>
    <row r="70" spans="1:9" s="245" customFormat="1" ht="22.5" customHeight="1">
      <c r="A70" s="253">
        <v>41670</v>
      </c>
      <c r="B70" s="254" t="s">
        <v>395</v>
      </c>
      <c r="C70" s="253">
        <v>41659</v>
      </c>
      <c r="D70" s="255" t="s">
        <v>423</v>
      </c>
      <c r="E70" s="256" t="s">
        <v>385</v>
      </c>
      <c r="F70" s="252">
        <v>2559213</v>
      </c>
      <c r="G70" s="252"/>
      <c r="H70" s="257">
        <f t="shared" si="0"/>
        <v>159126186</v>
      </c>
      <c r="I70" s="257">
        <f t="shared" si="1"/>
        <v>0</v>
      </c>
    </row>
    <row r="71" spans="1:9" s="245" customFormat="1" ht="22.5" customHeight="1">
      <c r="A71" s="253">
        <v>41670</v>
      </c>
      <c r="B71" s="254" t="s">
        <v>395</v>
      </c>
      <c r="C71" s="253">
        <v>41646</v>
      </c>
      <c r="D71" s="255" t="s">
        <v>424</v>
      </c>
      <c r="E71" s="256" t="s">
        <v>385</v>
      </c>
      <c r="F71" s="252">
        <v>2383440</v>
      </c>
      <c r="G71" s="252"/>
      <c r="H71" s="257">
        <f t="shared" si="0"/>
        <v>161509626</v>
      </c>
      <c r="I71" s="257">
        <f t="shared" si="1"/>
        <v>0</v>
      </c>
    </row>
    <row r="72" spans="1:9" s="245" customFormat="1" ht="22.5" customHeight="1">
      <c r="A72" s="253">
        <v>41670</v>
      </c>
      <c r="B72" s="254" t="s">
        <v>395</v>
      </c>
      <c r="C72" s="253">
        <v>41655</v>
      </c>
      <c r="D72" s="255" t="s">
        <v>425</v>
      </c>
      <c r="E72" s="256" t="s">
        <v>385</v>
      </c>
      <c r="F72" s="252">
        <v>1833660</v>
      </c>
      <c r="G72" s="252"/>
      <c r="H72" s="257">
        <f t="shared" si="0"/>
        <v>163343286</v>
      </c>
      <c r="I72" s="257">
        <f t="shared" si="1"/>
        <v>0</v>
      </c>
    </row>
    <row r="73" spans="1:9" s="245" customFormat="1" ht="22.5" customHeight="1">
      <c r="A73" s="253">
        <v>41670</v>
      </c>
      <c r="B73" s="254" t="s">
        <v>395</v>
      </c>
      <c r="C73" s="253">
        <v>41666</v>
      </c>
      <c r="D73" s="255" t="s">
        <v>426</v>
      </c>
      <c r="E73" s="256" t="s">
        <v>385</v>
      </c>
      <c r="F73" s="252">
        <v>1482690</v>
      </c>
      <c r="G73" s="252"/>
      <c r="H73" s="257">
        <f t="shared" si="0"/>
        <v>164825976</v>
      </c>
      <c r="I73" s="257">
        <f t="shared" si="1"/>
        <v>0</v>
      </c>
    </row>
    <row r="74" spans="1:9" s="245" customFormat="1" ht="22.5" customHeight="1">
      <c r="A74" s="253">
        <v>41670</v>
      </c>
      <c r="B74" s="254" t="s">
        <v>395</v>
      </c>
      <c r="C74" s="253">
        <v>41643</v>
      </c>
      <c r="D74" s="255" t="s">
        <v>427</v>
      </c>
      <c r="E74" s="256" t="s">
        <v>385</v>
      </c>
      <c r="F74" s="252">
        <v>969795</v>
      </c>
      <c r="G74" s="252"/>
      <c r="H74" s="257">
        <f t="shared" si="0"/>
        <v>165795771</v>
      </c>
      <c r="I74" s="257">
        <f t="shared" si="1"/>
        <v>0</v>
      </c>
    </row>
    <row r="75" spans="1:9" s="245" customFormat="1" ht="22.5" customHeight="1">
      <c r="A75" s="253">
        <v>41670</v>
      </c>
      <c r="B75" s="254" t="s">
        <v>428</v>
      </c>
      <c r="C75" s="253">
        <v>41670</v>
      </c>
      <c r="D75" s="255" t="s">
        <v>429</v>
      </c>
      <c r="E75" s="256" t="s">
        <v>430</v>
      </c>
      <c r="F75" s="252"/>
      <c r="G75" s="252">
        <v>2655900</v>
      </c>
      <c r="H75" s="257">
        <f t="shared" si="0"/>
        <v>163139871</v>
      </c>
      <c r="I75" s="257">
        <f t="shared" si="1"/>
        <v>0</v>
      </c>
    </row>
    <row r="76" spans="1:9" s="245" customFormat="1" ht="22.5" customHeight="1">
      <c r="A76" s="253">
        <v>41671</v>
      </c>
      <c r="B76" s="254" t="s">
        <v>367</v>
      </c>
      <c r="C76" s="253">
        <v>41645</v>
      </c>
      <c r="D76" s="255" t="s">
        <v>431</v>
      </c>
      <c r="E76" s="256" t="s">
        <v>369</v>
      </c>
      <c r="F76" s="252">
        <v>1136000</v>
      </c>
      <c r="G76" s="252"/>
      <c r="H76" s="257">
        <f t="shared" si="0"/>
        <v>164275871</v>
      </c>
      <c r="I76" s="257">
        <f t="shared" si="1"/>
        <v>0</v>
      </c>
    </row>
    <row r="77" spans="1:9" s="245" customFormat="1" ht="22.5" customHeight="1">
      <c r="A77" s="253">
        <v>41671</v>
      </c>
      <c r="B77" s="254" t="s">
        <v>371</v>
      </c>
      <c r="C77" s="253">
        <v>41663</v>
      </c>
      <c r="D77" s="255" t="s">
        <v>432</v>
      </c>
      <c r="E77" s="256" t="s">
        <v>369</v>
      </c>
      <c r="F77" s="252">
        <v>93182</v>
      </c>
      <c r="G77" s="252"/>
      <c r="H77" s="257">
        <f t="shared" si="0"/>
        <v>164369053</v>
      </c>
      <c r="I77" s="257">
        <f t="shared" si="1"/>
        <v>0</v>
      </c>
    </row>
    <row r="78" spans="1:9" s="245" customFormat="1" ht="22.5" customHeight="1">
      <c r="A78" s="253">
        <v>41671</v>
      </c>
      <c r="B78" s="254" t="s">
        <v>373</v>
      </c>
      <c r="C78" s="253">
        <v>41668</v>
      </c>
      <c r="D78" s="255" t="s">
        <v>433</v>
      </c>
      <c r="E78" s="256" t="s">
        <v>369</v>
      </c>
      <c r="F78" s="252">
        <v>627600</v>
      </c>
      <c r="G78" s="252"/>
      <c r="H78" s="257">
        <f t="shared" si="0"/>
        <v>164996653</v>
      </c>
      <c r="I78" s="257">
        <f t="shared" si="1"/>
        <v>0</v>
      </c>
    </row>
    <row r="79" spans="1:9" s="245" customFormat="1" ht="22.5" customHeight="1">
      <c r="A79" s="253">
        <v>41671</v>
      </c>
      <c r="B79" s="254" t="s">
        <v>373</v>
      </c>
      <c r="C79" s="253">
        <v>41668</v>
      </c>
      <c r="D79" s="255" t="s">
        <v>434</v>
      </c>
      <c r="E79" s="256" t="s">
        <v>369</v>
      </c>
      <c r="F79" s="252">
        <v>243225</v>
      </c>
      <c r="G79" s="252"/>
      <c r="H79" s="257">
        <f t="shared" ref="H79:H142" si="2">ROUND(IF(H78-I78+F79-G79&gt;0,H78-I78+F79-G79,0),0)</f>
        <v>165239878</v>
      </c>
      <c r="I79" s="257">
        <f t="shared" ref="I79:I142" si="3">ROUND(IF(I78-H78+G79-F79&gt;0,I78-H78+G79-F79,0),0)</f>
        <v>0</v>
      </c>
    </row>
    <row r="80" spans="1:9" s="245" customFormat="1" ht="22.5" customHeight="1">
      <c r="A80" s="253">
        <v>41671</v>
      </c>
      <c r="B80" s="254" t="s">
        <v>375</v>
      </c>
      <c r="C80" s="253">
        <v>41669</v>
      </c>
      <c r="D80" s="255" t="s">
        <v>435</v>
      </c>
      <c r="E80" s="256" t="s">
        <v>369</v>
      </c>
      <c r="F80" s="252">
        <v>1413945</v>
      </c>
      <c r="G80" s="252"/>
      <c r="H80" s="257">
        <f t="shared" si="2"/>
        <v>166653823</v>
      </c>
      <c r="I80" s="257">
        <f t="shared" si="3"/>
        <v>0</v>
      </c>
    </row>
    <row r="81" spans="1:9" s="245" customFormat="1" ht="22.5" customHeight="1">
      <c r="A81" s="253">
        <v>41671</v>
      </c>
      <c r="B81" s="254" t="s">
        <v>436</v>
      </c>
      <c r="C81" s="253">
        <v>41670</v>
      </c>
      <c r="D81" s="255" t="s">
        <v>390</v>
      </c>
      <c r="E81" s="256" t="s">
        <v>369</v>
      </c>
      <c r="F81" s="252">
        <v>370200</v>
      </c>
      <c r="G81" s="252"/>
      <c r="H81" s="257">
        <f t="shared" si="2"/>
        <v>167024023</v>
      </c>
      <c r="I81" s="257">
        <f t="shared" si="3"/>
        <v>0</v>
      </c>
    </row>
    <row r="82" spans="1:9" s="245" customFormat="1" ht="22.5" customHeight="1">
      <c r="A82" s="253">
        <v>41673</v>
      </c>
      <c r="B82" s="254" t="s">
        <v>380</v>
      </c>
      <c r="C82" s="253">
        <v>41648</v>
      </c>
      <c r="D82" s="255" t="s">
        <v>431</v>
      </c>
      <c r="E82" s="256" t="s">
        <v>369</v>
      </c>
      <c r="F82" s="252">
        <v>1248000</v>
      </c>
      <c r="G82" s="252"/>
      <c r="H82" s="257">
        <f t="shared" si="2"/>
        <v>168272023</v>
      </c>
      <c r="I82" s="257">
        <f t="shared" si="3"/>
        <v>0</v>
      </c>
    </row>
    <row r="83" spans="1:9" s="245" customFormat="1" ht="22.5" customHeight="1">
      <c r="A83" s="253">
        <v>41674</v>
      </c>
      <c r="B83" s="254" t="s">
        <v>382</v>
      </c>
      <c r="C83" s="253">
        <v>41652</v>
      </c>
      <c r="D83" s="255" t="s">
        <v>431</v>
      </c>
      <c r="E83" s="256" t="s">
        <v>369</v>
      </c>
      <c r="F83" s="252">
        <v>1312000</v>
      </c>
      <c r="G83" s="252"/>
      <c r="H83" s="257">
        <f t="shared" si="2"/>
        <v>169584023</v>
      </c>
      <c r="I83" s="257">
        <f t="shared" si="3"/>
        <v>0</v>
      </c>
    </row>
    <row r="84" spans="1:9" s="245" customFormat="1" ht="22.5" customHeight="1">
      <c r="A84" s="253">
        <v>41675</v>
      </c>
      <c r="B84" s="254" t="s">
        <v>437</v>
      </c>
      <c r="C84" s="253">
        <v>41655</v>
      </c>
      <c r="D84" s="255" t="s">
        <v>431</v>
      </c>
      <c r="E84" s="256" t="s">
        <v>369</v>
      </c>
      <c r="F84" s="252">
        <v>1264000</v>
      </c>
      <c r="G84" s="252"/>
      <c r="H84" s="257">
        <f t="shared" si="2"/>
        <v>170848023</v>
      </c>
      <c r="I84" s="257">
        <f t="shared" si="3"/>
        <v>0</v>
      </c>
    </row>
    <row r="85" spans="1:9" s="245" customFormat="1" ht="22.5" customHeight="1">
      <c r="A85" s="253">
        <v>41676</v>
      </c>
      <c r="B85" s="254" t="s">
        <v>438</v>
      </c>
      <c r="C85" s="253">
        <v>41658</v>
      </c>
      <c r="D85" s="255" t="s">
        <v>431</v>
      </c>
      <c r="E85" s="256" t="s">
        <v>369</v>
      </c>
      <c r="F85" s="252">
        <v>1120000</v>
      </c>
      <c r="G85" s="252"/>
      <c r="H85" s="257">
        <f t="shared" si="2"/>
        <v>171968023</v>
      </c>
      <c r="I85" s="257">
        <f t="shared" si="3"/>
        <v>0</v>
      </c>
    </row>
    <row r="86" spans="1:9" s="245" customFormat="1" ht="22.5" customHeight="1">
      <c r="A86" s="253">
        <v>41676</v>
      </c>
      <c r="B86" s="254" t="s">
        <v>395</v>
      </c>
      <c r="C86" s="253">
        <v>41676</v>
      </c>
      <c r="D86" s="255" t="s">
        <v>439</v>
      </c>
      <c r="E86" s="256" t="s">
        <v>397</v>
      </c>
      <c r="F86" s="252">
        <v>19604</v>
      </c>
      <c r="G86" s="252"/>
      <c r="H86" s="257">
        <f t="shared" si="2"/>
        <v>171987627</v>
      </c>
      <c r="I86" s="257">
        <f t="shared" si="3"/>
        <v>0</v>
      </c>
    </row>
    <row r="87" spans="1:9" s="245" customFormat="1" ht="22.5" customHeight="1">
      <c r="A87" s="253">
        <v>41676</v>
      </c>
      <c r="B87" s="254" t="s">
        <v>395</v>
      </c>
      <c r="C87" s="253">
        <v>41676</v>
      </c>
      <c r="D87" s="255" t="s">
        <v>440</v>
      </c>
      <c r="E87" s="256" t="s">
        <v>397</v>
      </c>
      <c r="F87" s="252">
        <v>117626</v>
      </c>
      <c r="G87" s="252"/>
      <c r="H87" s="257">
        <f t="shared" si="2"/>
        <v>172105253</v>
      </c>
      <c r="I87" s="257">
        <f t="shared" si="3"/>
        <v>0</v>
      </c>
    </row>
    <row r="88" spans="1:9" s="245" customFormat="1" ht="22.5" customHeight="1">
      <c r="A88" s="253">
        <v>41677</v>
      </c>
      <c r="B88" s="254" t="s">
        <v>377</v>
      </c>
      <c r="C88" s="253">
        <v>41677</v>
      </c>
      <c r="D88" s="255" t="s">
        <v>441</v>
      </c>
      <c r="E88" s="256" t="s">
        <v>379</v>
      </c>
      <c r="F88" s="252">
        <v>3000</v>
      </c>
      <c r="G88" s="252"/>
      <c r="H88" s="257">
        <f t="shared" si="2"/>
        <v>172108253</v>
      </c>
      <c r="I88" s="257">
        <f t="shared" si="3"/>
        <v>0</v>
      </c>
    </row>
    <row r="89" spans="1:9" s="245" customFormat="1" ht="22.5" customHeight="1">
      <c r="A89" s="253">
        <v>41677</v>
      </c>
      <c r="B89" s="254" t="s">
        <v>377</v>
      </c>
      <c r="C89" s="253">
        <v>41677</v>
      </c>
      <c r="D89" s="255" t="s">
        <v>441</v>
      </c>
      <c r="E89" s="256" t="s">
        <v>379</v>
      </c>
      <c r="F89" s="252">
        <v>3000</v>
      </c>
      <c r="G89" s="252"/>
      <c r="H89" s="257">
        <f t="shared" si="2"/>
        <v>172111253</v>
      </c>
      <c r="I89" s="257">
        <f t="shared" si="3"/>
        <v>0</v>
      </c>
    </row>
    <row r="90" spans="1:9" s="245" customFormat="1" ht="22.5" customHeight="1">
      <c r="A90" s="253">
        <v>41679</v>
      </c>
      <c r="B90" s="254" t="s">
        <v>442</v>
      </c>
      <c r="C90" s="253">
        <v>41679</v>
      </c>
      <c r="D90" s="255" t="s">
        <v>435</v>
      </c>
      <c r="E90" s="256" t="s">
        <v>369</v>
      </c>
      <c r="F90" s="252">
        <v>671288</v>
      </c>
      <c r="G90" s="252"/>
      <c r="H90" s="257">
        <f t="shared" si="2"/>
        <v>172782541</v>
      </c>
      <c r="I90" s="257">
        <f t="shared" si="3"/>
        <v>0</v>
      </c>
    </row>
    <row r="91" spans="1:9" s="245" customFormat="1" ht="22.5" customHeight="1">
      <c r="A91" s="253">
        <v>41680</v>
      </c>
      <c r="B91" s="254" t="s">
        <v>389</v>
      </c>
      <c r="C91" s="253">
        <v>41680</v>
      </c>
      <c r="D91" s="255" t="s">
        <v>443</v>
      </c>
      <c r="E91" s="256" t="s">
        <v>369</v>
      </c>
      <c r="F91" s="252">
        <v>10296</v>
      </c>
      <c r="G91" s="252"/>
      <c r="H91" s="257">
        <f t="shared" si="2"/>
        <v>172792837</v>
      </c>
      <c r="I91" s="257">
        <f t="shared" si="3"/>
        <v>0</v>
      </c>
    </row>
    <row r="92" spans="1:9" s="245" customFormat="1" ht="22.5" customHeight="1">
      <c r="A92" s="253">
        <v>41680</v>
      </c>
      <c r="B92" s="254" t="s">
        <v>444</v>
      </c>
      <c r="C92" s="253">
        <v>41680</v>
      </c>
      <c r="D92" s="255" t="s">
        <v>445</v>
      </c>
      <c r="E92" s="256" t="s">
        <v>369</v>
      </c>
      <c r="F92" s="252">
        <v>118088</v>
      </c>
      <c r="G92" s="252"/>
      <c r="H92" s="257">
        <f t="shared" si="2"/>
        <v>172910925</v>
      </c>
      <c r="I92" s="257">
        <f t="shared" si="3"/>
        <v>0</v>
      </c>
    </row>
    <row r="93" spans="1:9" s="245" customFormat="1" ht="22.5" customHeight="1">
      <c r="A93" s="253">
        <v>41680</v>
      </c>
      <c r="B93" s="254" t="s">
        <v>377</v>
      </c>
      <c r="C93" s="253">
        <v>41680</v>
      </c>
      <c r="D93" s="255" t="s">
        <v>378</v>
      </c>
      <c r="E93" s="256" t="s">
        <v>379</v>
      </c>
      <c r="F93" s="252">
        <v>2000</v>
      </c>
      <c r="G93" s="252"/>
      <c r="H93" s="257">
        <f t="shared" si="2"/>
        <v>172912925</v>
      </c>
      <c r="I93" s="257">
        <f t="shared" si="3"/>
        <v>0</v>
      </c>
    </row>
    <row r="94" spans="1:9" s="245" customFormat="1" ht="22.5" customHeight="1">
      <c r="A94" s="253">
        <v>41682</v>
      </c>
      <c r="B94" s="254" t="s">
        <v>446</v>
      </c>
      <c r="C94" s="253">
        <v>41682</v>
      </c>
      <c r="D94" s="255" t="s">
        <v>447</v>
      </c>
      <c r="E94" s="256" t="s">
        <v>369</v>
      </c>
      <c r="F94" s="252">
        <v>362500</v>
      </c>
      <c r="G94" s="252"/>
      <c r="H94" s="257">
        <f t="shared" si="2"/>
        <v>173275425</v>
      </c>
      <c r="I94" s="257">
        <f t="shared" si="3"/>
        <v>0</v>
      </c>
    </row>
    <row r="95" spans="1:9" s="245" customFormat="1" ht="22.5" customHeight="1">
      <c r="A95" s="253">
        <v>41682</v>
      </c>
      <c r="B95" s="254" t="s">
        <v>377</v>
      </c>
      <c r="C95" s="253">
        <v>41682</v>
      </c>
      <c r="D95" s="255" t="s">
        <v>378</v>
      </c>
      <c r="E95" s="256" t="s">
        <v>379</v>
      </c>
      <c r="F95" s="252">
        <v>1000</v>
      </c>
      <c r="G95" s="252"/>
      <c r="H95" s="257">
        <f t="shared" si="2"/>
        <v>173276425</v>
      </c>
      <c r="I95" s="257">
        <f t="shared" si="3"/>
        <v>0</v>
      </c>
    </row>
    <row r="96" spans="1:9" s="245" customFormat="1" ht="22.5" customHeight="1">
      <c r="A96" s="253">
        <v>41682</v>
      </c>
      <c r="B96" s="254" t="s">
        <v>377</v>
      </c>
      <c r="C96" s="253">
        <v>41682</v>
      </c>
      <c r="D96" s="255" t="s">
        <v>378</v>
      </c>
      <c r="E96" s="256" t="s">
        <v>379</v>
      </c>
      <c r="F96" s="252">
        <v>2000</v>
      </c>
      <c r="G96" s="252"/>
      <c r="H96" s="257">
        <f t="shared" si="2"/>
        <v>173278425</v>
      </c>
      <c r="I96" s="257">
        <f t="shared" si="3"/>
        <v>0</v>
      </c>
    </row>
    <row r="97" spans="1:9" s="245" customFormat="1" ht="25.5">
      <c r="A97" s="253">
        <v>41682</v>
      </c>
      <c r="B97" s="254" t="s">
        <v>395</v>
      </c>
      <c r="C97" s="253">
        <v>41682</v>
      </c>
      <c r="D97" s="255" t="s">
        <v>414</v>
      </c>
      <c r="E97" s="256" t="s">
        <v>397</v>
      </c>
      <c r="F97" s="252">
        <v>31620</v>
      </c>
      <c r="G97" s="252"/>
      <c r="H97" s="257">
        <f t="shared" si="2"/>
        <v>173310045</v>
      </c>
      <c r="I97" s="257">
        <f t="shared" si="3"/>
        <v>0</v>
      </c>
    </row>
    <row r="98" spans="1:9" s="245" customFormat="1" ht="22.5" customHeight="1">
      <c r="A98" s="253">
        <v>41683</v>
      </c>
      <c r="B98" s="254" t="s">
        <v>383</v>
      </c>
      <c r="C98" s="253">
        <v>41683</v>
      </c>
      <c r="D98" s="255" t="s">
        <v>384</v>
      </c>
      <c r="E98" s="256" t="s">
        <v>385</v>
      </c>
      <c r="F98" s="252">
        <v>650000</v>
      </c>
      <c r="G98" s="252"/>
      <c r="H98" s="257">
        <f t="shared" si="2"/>
        <v>173960045</v>
      </c>
      <c r="I98" s="257">
        <f t="shared" si="3"/>
        <v>0</v>
      </c>
    </row>
    <row r="99" spans="1:9" s="245" customFormat="1" ht="22.5" customHeight="1">
      <c r="A99" s="253">
        <v>41684</v>
      </c>
      <c r="B99" s="254" t="s">
        <v>395</v>
      </c>
      <c r="C99" s="253">
        <v>41684</v>
      </c>
      <c r="D99" s="255" t="s">
        <v>439</v>
      </c>
      <c r="E99" s="256" t="s">
        <v>397</v>
      </c>
      <c r="F99" s="252">
        <v>18129</v>
      </c>
      <c r="G99" s="252"/>
      <c r="H99" s="257">
        <f t="shared" si="2"/>
        <v>173978174</v>
      </c>
      <c r="I99" s="257">
        <f t="shared" si="3"/>
        <v>0</v>
      </c>
    </row>
    <row r="100" spans="1:9" s="245" customFormat="1" ht="22.5" customHeight="1">
      <c r="A100" s="253">
        <v>41685</v>
      </c>
      <c r="B100" s="254" t="s">
        <v>448</v>
      </c>
      <c r="C100" s="253">
        <v>41685</v>
      </c>
      <c r="D100" s="255" t="s">
        <v>445</v>
      </c>
      <c r="E100" s="256" t="s">
        <v>369</v>
      </c>
      <c r="F100" s="252">
        <v>214740</v>
      </c>
      <c r="G100" s="252"/>
      <c r="H100" s="257">
        <f t="shared" si="2"/>
        <v>174192914</v>
      </c>
      <c r="I100" s="257">
        <f t="shared" si="3"/>
        <v>0</v>
      </c>
    </row>
    <row r="101" spans="1:9" s="245" customFormat="1" ht="22.5" customHeight="1">
      <c r="A101" s="253">
        <v>41688</v>
      </c>
      <c r="B101" s="254" t="s">
        <v>449</v>
      </c>
      <c r="C101" s="253">
        <v>41688</v>
      </c>
      <c r="D101" s="255" t="s">
        <v>390</v>
      </c>
      <c r="E101" s="256" t="s">
        <v>369</v>
      </c>
      <c r="F101" s="252">
        <v>213145</v>
      </c>
      <c r="G101" s="252"/>
      <c r="H101" s="257">
        <f t="shared" si="2"/>
        <v>174406059</v>
      </c>
      <c r="I101" s="257">
        <f t="shared" si="3"/>
        <v>0</v>
      </c>
    </row>
    <row r="102" spans="1:9" s="245" customFormat="1" ht="22.5" customHeight="1">
      <c r="A102" s="253">
        <v>41690</v>
      </c>
      <c r="B102" s="254" t="s">
        <v>377</v>
      </c>
      <c r="C102" s="253">
        <v>41690</v>
      </c>
      <c r="D102" s="255" t="s">
        <v>378</v>
      </c>
      <c r="E102" s="256" t="s">
        <v>379</v>
      </c>
      <c r="F102" s="252">
        <v>1000</v>
      </c>
      <c r="G102" s="252"/>
      <c r="H102" s="257">
        <f t="shared" si="2"/>
        <v>174407059</v>
      </c>
      <c r="I102" s="257">
        <f t="shared" si="3"/>
        <v>0</v>
      </c>
    </row>
    <row r="103" spans="1:9" s="245" customFormat="1" ht="22.5" customHeight="1">
      <c r="A103" s="253">
        <v>41690</v>
      </c>
      <c r="B103" s="254" t="s">
        <v>377</v>
      </c>
      <c r="C103" s="253">
        <v>41690</v>
      </c>
      <c r="D103" s="255" t="s">
        <v>378</v>
      </c>
      <c r="E103" s="256" t="s">
        <v>379</v>
      </c>
      <c r="F103" s="252">
        <v>1000</v>
      </c>
      <c r="G103" s="252"/>
      <c r="H103" s="257">
        <f t="shared" si="2"/>
        <v>174408059</v>
      </c>
      <c r="I103" s="257">
        <f t="shared" si="3"/>
        <v>0</v>
      </c>
    </row>
    <row r="104" spans="1:9" s="245" customFormat="1" ht="22.5" customHeight="1">
      <c r="A104" s="253">
        <v>41690</v>
      </c>
      <c r="B104" s="254" t="s">
        <v>377</v>
      </c>
      <c r="C104" s="253">
        <v>41690</v>
      </c>
      <c r="D104" s="255" t="s">
        <v>378</v>
      </c>
      <c r="E104" s="256" t="s">
        <v>379</v>
      </c>
      <c r="F104" s="252">
        <v>2000</v>
      </c>
      <c r="G104" s="252"/>
      <c r="H104" s="257">
        <f t="shared" si="2"/>
        <v>174410059</v>
      </c>
      <c r="I104" s="257">
        <f t="shared" si="3"/>
        <v>0</v>
      </c>
    </row>
    <row r="105" spans="1:9" s="245" customFormat="1" ht="22.5" customHeight="1">
      <c r="A105" s="253">
        <v>41690</v>
      </c>
      <c r="B105" s="254" t="s">
        <v>377</v>
      </c>
      <c r="C105" s="253">
        <v>41690</v>
      </c>
      <c r="D105" s="255" t="s">
        <v>378</v>
      </c>
      <c r="E105" s="256" t="s">
        <v>379</v>
      </c>
      <c r="F105" s="252">
        <v>1000</v>
      </c>
      <c r="G105" s="252"/>
      <c r="H105" s="257">
        <f t="shared" si="2"/>
        <v>174411059</v>
      </c>
      <c r="I105" s="257">
        <f t="shared" si="3"/>
        <v>0</v>
      </c>
    </row>
    <row r="106" spans="1:9" s="245" customFormat="1" ht="22.5" customHeight="1">
      <c r="A106" s="253">
        <v>41690</v>
      </c>
      <c r="B106" s="254" t="s">
        <v>377</v>
      </c>
      <c r="C106" s="253">
        <v>41690</v>
      </c>
      <c r="D106" s="255" t="s">
        <v>378</v>
      </c>
      <c r="E106" s="256" t="s">
        <v>379</v>
      </c>
      <c r="F106" s="252">
        <v>2000</v>
      </c>
      <c r="G106" s="252"/>
      <c r="H106" s="257">
        <f t="shared" si="2"/>
        <v>174413059</v>
      </c>
      <c r="I106" s="257">
        <f t="shared" si="3"/>
        <v>0</v>
      </c>
    </row>
    <row r="107" spans="1:9" s="245" customFormat="1" ht="22.5" customHeight="1">
      <c r="A107" s="253">
        <v>41690</v>
      </c>
      <c r="B107" s="254" t="s">
        <v>377</v>
      </c>
      <c r="C107" s="253">
        <v>41690</v>
      </c>
      <c r="D107" s="255" t="s">
        <v>378</v>
      </c>
      <c r="E107" s="256" t="s">
        <v>379</v>
      </c>
      <c r="F107" s="252">
        <v>2000</v>
      </c>
      <c r="G107" s="252"/>
      <c r="H107" s="257">
        <f t="shared" si="2"/>
        <v>174415059</v>
      </c>
      <c r="I107" s="257">
        <f t="shared" si="3"/>
        <v>0</v>
      </c>
    </row>
    <row r="108" spans="1:9" s="245" customFormat="1" ht="22.5" customHeight="1">
      <c r="A108" s="253">
        <v>41690</v>
      </c>
      <c r="B108" s="254" t="s">
        <v>395</v>
      </c>
      <c r="C108" s="253">
        <v>41690</v>
      </c>
      <c r="D108" s="255" t="s">
        <v>439</v>
      </c>
      <c r="E108" s="256" t="s">
        <v>397</v>
      </c>
      <c r="F108" s="252">
        <v>19815</v>
      </c>
      <c r="G108" s="252"/>
      <c r="H108" s="257">
        <f t="shared" si="2"/>
        <v>174434874</v>
      </c>
      <c r="I108" s="257">
        <f t="shared" si="3"/>
        <v>0</v>
      </c>
    </row>
    <row r="109" spans="1:9" s="245" customFormat="1" ht="22.5" customHeight="1">
      <c r="A109" s="253">
        <v>41690</v>
      </c>
      <c r="B109" s="254" t="s">
        <v>395</v>
      </c>
      <c r="C109" s="253">
        <v>41690</v>
      </c>
      <c r="D109" s="255" t="s">
        <v>439</v>
      </c>
      <c r="E109" s="256" t="s">
        <v>397</v>
      </c>
      <c r="F109" s="252">
        <v>4216</v>
      </c>
      <c r="G109" s="252"/>
      <c r="H109" s="257">
        <f t="shared" si="2"/>
        <v>174439090</v>
      </c>
      <c r="I109" s="257">
        <f t="shared" si="3"/>
        <v>0</v>
      </c>
    </row>
    <row r="110" spans="1:9" s="245" customFormat="1" ht="22.5" customHeight="1">
      <c r="A110" s="253">
        <v>41690</v>
      </c>
      <c r="B110" s="254" t="s">
        <v>386</v>
      </c>
      <c r="C110" s="253">
        <v>41690</v>
      </c>
      <c r="D110" s="255" t="s">
        <v>384</v>
      </c>
      <c r="E110" s="256" t="s">
        <v>385</v>
      </c>
      <c r="F110" s="252">
        <v>2470000</v>
      </c>
      <c r="G110" s="252"/>
      <c r="H110" s="257">
        <f t="shared" si="2"/>
        <v>176909090</v>
      </c>
      <c r="I110" s="257">
        <f t="shared" si="3"/>
        <v>0</v>
      </c>
    </row>
    <row r="111" spans="1:9" s="245" customFormat="1" ht="22.5" customHeight="1">
      <c r="A111" s="253">
        <v>41691</v>
      </c>
      <c r="B111" s="254" t="s">
        <v>450</v>
      </c>
      <c r="C111" s="253">
        <v>41691</v>
      </c>
      <c r="D111" s="255" t="s">
        <v>390</v>
      </c>
      <c r="E111" s="256" t="s">
        <v>369</v>
      </c>
      <c r="F111" s="252">
        <v>307378</v>
      </c>
      <c r="G111" s="252"/>
      <c r="H111" s="257">
        <f t="shared" si="2"/>
        <v>177216468</v>
      </c>
      <c r="I111" s="257">
        <f t="shared" si="3"/>
        <v>0</v>
      </c>
    </row>
    <row r="112" spans="1:9" s="245" customFormat="1" ht="22.5" customHeight="1">
      <c r="A112" s="253">
        <v>41691</v>
      </c>
      <c r="B112" s="254" t="s">
        <v>451</v>
      </c>
      <c r="C112" s="253">
        <v>41691</v>
      </c>
      <c r="D112" s="255" t="s">
        <v>445</v>
      </c>
      <c r="E112" s="256" t="s">
        <v>369</v>
      </c>
      <c r="F112" s="252">
        <v>135196</v>
      </c>
      <c r="G112" s="252"/>
      <c r="H112" s="257">
        <f t="shared" si="2"/>
        <v>177351664</v>
      </c>
      <c r="I112" s="257">
        <f t="shared" si="3"/>
        <v>0</v>
      </c>
    </row>
    <row r="113" spans="1:9" s="245" customFormat="1" ht="22.5" customHeight="1">
      <c r="A113" s="253">
        <v>41694</v>
      </c>
      <c r="B113" s="254" t="s">
        <v>387</v>
      </c>
      <c r="C113" s="253">
        <v>41694</v>
      </c>
      <c r="D113" s="255" t="s">
        <v>452</v>
      </c>
      <c r="E113" s="256" t="s">
        <v>385</v>
      </c>
      <c r="F113" s="252">
        <v>1410000</v>
      </c>
      <c r="G113" s="252"/>
      <c r="H113" s="257">
        <f t="shared" si="2"/>
        <v>178761664</v>
      </c>
      <c r="I113" s="257">
        <f t="shared" si="3"/>
        <v>0</v>
      </c>
    </row>
    <row r="114" spans="1:9" s="245" customFormat="1" ht="22.5" customHeight="1">
      <c r="A114" s="253">
        <v>41695</v>
      </c>
      <c r="B114" s="254" t="s">
        <v>377</v>
      </c>
      <c r="C114" s="253">
        <v>41695</v>
      </c>
      <c r="D114" s="255" t="s">
        <v>378</v>
      </c>
      <c r="E114" s="256" t="s">
        <v>379</v>
      </c>
      <c r="F114" s="252">
        <v>1500</v>
      </c>
      <c r="G114" s="252"/>
      <c r="H114" s="257">
        <f t="shared" si="2"/>
        <v>178763164</v>
      </c>
      <c r="I114" s="257">
        <f t="shared" si="3"/>
        <v>0</v>
      </c>
    </row>
    <row r="115" spans="1:9" s="245" customFormat="1" ht="22.5" customHeight="1">
      <c r="A115" s="253">
        <v>41696</v>
      </c>
      <c r="B115" s="254" t="s">
        <v>406</v>
      </c>
      <c r="C115" s="253">
        <v>41696</v>
      </c>
      <c r="D115" s="255" t="s">
        <v>453</v>
      </c>
      <c r="E115" s="256" t="s">
        <v>369</v>
      </c>
      <c r="F115" s="252">
        <v>48182</v>
      </c>
      <c r="G115" s="252"/>
      <c r="H115" s="257">
        <f t="shared" si="2"/>
        <v>178811346</v>
      </c>
      <c r="I115" s="257">
        <f t="shared" si="3"/>
        <v>0</v>
      </c>
    </row>
    <row r="116" spans="1:9" s="245" customFormat="1" ht="22.5" customHeight="1">
      <c r="A116" s="253">
        <v>41696</v>
      </c>
      <c r="B116" s="254" t="s">
        <v>454</v>
      </c>
      <c r="C116" s="253">
        <v>41696</v>
      </c>
      <c r="D116" s="255" t="s">
        <v>453</v>
      </c>
      <c r="E116" s="256" t="s">
        <v>369</v>
      </c>
      <c r="F116" s="252">
        <v>96364</v>
      </c>
      <c r="G116" s="252"/>
      <c r="H116" s="257">
        <f t="shared" si="2"/>
        <v>178907710</v>
      </c>
      <c r="I116" s="257">
        <f t="shared" si="3"/>
        <v>0</v>
      </c>
    </row>
    <row r="117" spans="1:9" s="245" customFormat="1" ht="22.5" customHeight="1">
      <c r="A117" s="253">
        <v>41696</v>
      </c>
      <c r="B117" s="254" t="s">
        <v>377</v>
      </c>
      <c r="C117" s="253">
        <v>41696</v>
      </c>
      <c r="D117" s="255" t="s">
        <v>455</v>
      </c>
      <c r="E117" s="256" t="s">
        <v>379</v>
      </c>
      <c r="F117" s="252">
        <v>31680</v>
      </c>
      <c r="G117" s="252"/>
      <c r="H117" s="257">
        <f t="shared" si="2"/>
        <v>178939390</v>
      </c>
      <c r="I117" s="257">
        <f t="shared" si="3"/>
        <v>0</v>
      </c>
    </row>
    <row r="118" spans="1:9" s="245" customFormat="1" ht="25.5">
      <c r="A118" s="253">
        <v>41696</v>
      </c>
      <c r="B118" s="254" t="s">
        <v>395</v>
      </c>
      <c r="C118" s="253">
        <v>41696</v>
      </c>
      <c r="D118" s="255" t="s">
        <v>414</v>
      </c>
      <c r="E118" s="256" t="s">
        <v>397</v>
      </c>
      <c r="F118" s="252">
        <v>32674</v>
      </c>
      <c r="G118" s="252"/>
      <c r="H118" s="257">
        <f t="shared" si="2"/>
        <v>178972064</v>
      </c>
      <c r="I118" s="257">
        <f t="shared" si="3"/>
        <v>0</v>
      </c>
    </row>
    <row r="119" spans="1:9" s="245" customFormat="1" ht="22.5" customHeight="1">
      <c r="A119" s="253">
        <v>41697</v>
      </c>
      <c r="B119" s="254" t="s">
        <v>408</v>
      </c>
      <c r="C119" s="253">
        <v>41697</v>
      </c>
      <c r="D119" s="255" t="s">
        <v>456</v>
      </c>
      <c r="E119" s="256" t="s">
        <v>369</v>
      </c>
      <c r="F119" s="252">
        <v>1720000</v>
      </c>
      <c r="G119" s="252"/>
      <c r="H119" s="257">
        <f t="shared" si="2"/>
        <v>180692064</v>
      </c>
      <c r="I119" s="257">
        <f t="shared" si="3"/>
        <v>0</v>
      </c>
    </row>
    <row r="120" spans="1:9" s="245" customFormat="1" ht="22.5" customHeight="1">
      <c r="A120" s="253">
        <v>41697</v>
      </c>
      <c r="B120" s="254" t="s">
        <v>377</v>
      </c>
      <c r="C120" s="253">
        <v>41697</v>
      </c>
      <c r="D120" s="255" t="s">
        <v>378</v>
      </c>
      <c r="E120" s="256" t="s">
        <v>379</v>
      </c>
      <c r="F120" s="252">
        <v>2500</v>
      </c>
      <c r="G120" s="252"/>
      <c r="H120" s="257">
        <f t="shared" si="2"/>
        <v>180694564</v>
      </c>
      <c r="I120" s="257">
        <f t="shared" si="3"/>
        <v>0</v>
      </c>
    </row>
    <row r="121" spans="1:9" s="245" customFormat="1" ht="22.5" customHeight="1">
      <c r="A121" s="253">
        <v>41697</v>
      </c>
      <c r="B121" s="254" t="s">
        <v>394</v>
      </c>
      <c r="C121" s="253">
        <v>41697</v>
      </c>
      <c r="D121" s="255" t="s">
        <v>384</v>
      </c>
      <c r="E121" s="256" t="s">
        <v>385</v>
      </c>
      <c r="F121" s="252">
        <v>500000</v>
      </c>
      <c r="G121" s="252"/>
      <c r="H121" s="257">
        <f t="shared" si="2"/>
        <v>181194564</v>
      </c>
      <c r="I121" s="257">
        <f t="shared" si="3"/>
        <v>0</v>
      </c>
    </row>
    <row r="122" spans="1:9" s="245" customFormat="1" ht="22.5" customHeight="1">
      <c r="A122" s="253">
        <v>41698</v>
      </c>
      <c r="B122" s="254" t="s">
        <v>457</v>
      </c>
      <c r="C122" s="253">
        <v>41698</v>
      </c>
      <c r="D122" s="255" t="s">
        <v>445</v>
      </c>
      <c r="E122" s="256" t="s">
        <v>369</v>
      </c>
      <c r="F122" s="252">
        <v>166864</v>
      </c>
      <c r="G122" s="252"/>
      <c r="H122" s="257">
        <f t="shared" si="2"/>
        <v>181361428</v>
      </c>
      <c r="I122" s="257">
        <f t="shared" si="3"/>
        <v>0</v>
      </c>
    </row>
    <row r="123" spans="1:9" s="245" customFormat="1" ht="22.5" customHeight="1">
      <c r="A123" s="253">
        <v>41698</v>
      </c>
      <c r="B123" s="254" t="s">
        <v>458</v>
      </c>
      <c r="C123" s="253">
        <v>41698</v>
      </c>
      <c r="D123" s="255" t="s">
        <v>390</v>
      </c>
      <c r="E123" s="256" t="s">
        <v>369</v>
      </c>
      <c r="F123" s="252">
        <v>127324</v>
      </c>
      <c r="G123" s="252"/>
      <c r="H123" s="257">
        <f t="shared" si="2"/>
        <v>181488752</v>
      </c>
      <c r="I123" s="257">
        <f t="shared" si="3"/>
        <v>0</v>
      </c>
    </row>
    <row r="124" spans="1:9" s="245" customFormat="1" ht="22.5" customHeight="1">
      <c r="A124" s="253">
        <v>41698</v>
      </c>
      <c r="B124" s="254" t="s">
        <v>459</v>
      </c>
      <c r="C124" s="253">
        <v>41698</v>
      </c>
      <c r="D124" s="255" t="s">
        <v>460</v>
      </c>
      <c r="E124" s="256" t="s">
        <v>369</v>
      </c>
      <c r="F124" s="252">
        <v>263636</v>
      </c>
      <c r="G124" s="252"/>
      <c r="H124" s="257">
        <f t="shared" si="2"/>
        <v>181752388</v>
      </c>
      <c r="I124" s="257">
        <f t="shared" si="3"/>
        <v>0</v>
      </c>
    </row>
    <row r="125" spans="1:9" s="245" customFormat="1" ht="22.5" customHeight="1">
      <c r="A125" s="253">
        <v>41698</v>
      </c>
      <c r="B125" s="254" t="s">
        <v>395</v>
      </c>
      <c r="C125" s="253">
        <v>41664</v>
      </c>
      <c r="D125" s="255" t="s">
        <v>461</v>
      </c>
      <c r="E125" s="256" t="s">
        <v>462</v>
      </c>
      <c r="F125" s="252">
        <v>55021762</v>
      </c>
      <c r="G125" s="252"/>
      <c r="H125" s="257">
        <f t="shared" si="2"/>
        <v>236774150</v>
      </c>
      <c r="I125" s="257">
        <f t="shared" si="3"/>
        <v>0</v>
      </c>
    </row>
    <row r="126" spans="1:9" s="245" customFormat="1" ht="22.5" customHeight="1">
      <c r="A126" s="253">
        <v>41698</v>
      </c>
      <c r="B126" s="254" t="s">
        <v>395</v>
      </c>
      <c r="C126" s="253">
        <v>41681</v>
      </c>
      <c r="D126" s="255" t="s">
        <v>463</v>
      </c>
      <c r="E126" s="256" t="s">
        <v>385</v>
      </c>
      <c r="F126" s="252">
        <v>519798</v>
      </c>
      <c r="G126" s="252"/>
      <c r="H126" s="257">
        <f t="shared" si="2"/>
        <v>237293948</v>
      </c>
      <c r="I126" s="257">
        <f t="shared" si="3"/>
        <v>0</v>
      </c>
    </row>
    <row r="127" spans="1:9" s="245" customFormat="1" ht="25.5">
      <c r="A127" s="253">
        <v>41698</v>
      </c>
      <c r="B127" s="254" t="s">
        <v>395</v>
      </c>
      <c r="C127" s="253">
        <v>41645</v>
      </c>
      <c r="D127" s="255" t="s">
        <v>420</v>
      </c>
      <c r="E127" s="256" t="s">
        <v>385</v>
      </c>
      <c r="F127" s="252">
        <v>478636</v>
      </c>
      <c r="G127" s="252"/>
      <c r="H127" s="257">
        <f t="shared" si="2"/>
        <v>237772584</v>
      </c>
      <c r="I127" s="257">
        <f t="shared" si="3"/>
        <v>0</v>
      </c>
    </row>
    <row r="128" spans="1:9" s="245" customFormat="1" ht="22.5" customHeight="1">
      <c r="A128" s="253">
        <v>41698</v>
      </c>
      <c r="B128" s="254" t="s">
        <v>395</v>
      </c>
      <c r="C128" s="253">
        <v>41685</v>
      </c>
      <c r="D128" s="255" t="s">
        <v>417</v>
      </c>
      <c r="E128" s="256" t="s">
        <v>385</v>
      </c>
      <c r="F128" s="252">
        <v>4600000</v>
      </c>
      <c r="G128" s="252"/>
      <c r="H128" s="257">
        <f t="shared" si="2"/>
        <v>242372584</v>
      </c>
      <c r="I128" s="257">
        <f t="shared" si="3"/>
        <v>0</v>
      </c>
    </row>
    <row r="129" spans="1:9" s="245" customFormat="1" ht="22.5" customHeight="1">
      <c r="A129" s="253">
        <v>41698</v>
      </c>
      <c r="B129" s="254" t="s">
        <v>395</v>
      </c>
      <c r="C129" s="253">
        <v>41668</v>
      </c>
      <c r="D129" s="255" t="s">
        <v>423</v>
      </c>
      <c r="E129" s="256" t="s">
        <v>385</v>
      </c>
      <c r="F129" s="252">
        <v>27806</v>
      </c>
      <c r="G129" s="252"/>
      <c r="H129" s="257">
        <f t="shared" si="2"/>
        <v>242400390</v>
      </c>
      <c r="I129" s="257">
        <f t="shared" si="3"/>
        <v>0</v>
      </c>
    </row>
    <row r="130" spans="1:9" s="245" customFormat="1" ht="22.5" customHeight="1">
      <c r="A130" s="253">
        <v>41698</v>
      </c>
      <c r="B130" s="254" t="s">
        <v>395</v>
      </c>
      <c r="C130" s="253">
        <v>41687</v>
      </c>
      <c r="D130" s="255" t="s">
        <v>423</v>
      </c>
      <c r="E130" s="256" t="s">
        <v>385</v>
      </c>
      <c r="F130" s="252">
        <v>1276128</v>
      </c>
      <c r="G130" s="252"/>
      <c r="H130" s="257">
        <f t="shared" si="2"/>
        <v>243676518</v>
      </c>
      <c r="I130" s="257">
        <f t="shared" si="3"/>
        <v>0</v>
      </c>
    </row>
    <row r="131" spans="1:9" s="245" customFormat="1" ht="22.5" customHeight="1">
      <c r="A131" s="253">
        <v>41698</v>
      </c>
      <c r="B131" s="254" t="s">
        <v>395</v>
      </c>
      <c r="C131" s="253">
        <v>41647</v>
      </c>
      <c r="D131" s="255" t="s">
        <v>464</v>
      </c>
      <c r="E131" s="256" t="s">
        <v>385</v>
      </c>
      <c r="F131" s="252">
        <v>555661</v>
      </c>
      <c r="G131" s="252"/>
      <c r="H131" s="257">
        <f t="shared" si="2"/>
        <v>244232179</v>
      </c>
      <c r="I131" s="257">
        <f t="shared" si="3"/>
        <v>0</v>
      </c>
    </row>
    <row r="132" spans="1:9" s="245" customFormat="1" ht="22.5" customHeight="1">
      <c r="A132" s="253">
        <v>41698</v>
      </c>
      <c r="B132" s="254" t="s">
        <v>395</v>
      </c>
      <c r="C132" s="253">
        <v>41678</v>
      </c>
      <c r="D132" s="255" t="s">
        <v>465</v>
      </c>
      <c r="E132" s="256" t="s">
        <v>385</v>
      </c>
      <c r="F132" s="252">
        <v>687900</v>
      </c>
      <c r="G132" s="252"/>
      <c r="H132" s="257">
        <f t="shared" si="2"/>
        <v>244920079</v>
      </c>
      <c r="I132" s="257">
        <f t="shared" si="3"/>
        <v>0</v>
      </c>
    </row>
    <row r="133" spans="1:9" s="245" customFormat="1" ht="22.5" customHeight="1">
      <c r="A133" s="253">
        <v>41698</v>
      </c>
      <c r="B133" s="254" t="s">
        <v>395</v>
      </c>
      <c r="C133" s="253">
        <v>41687</v>
      </c>
      <c r="D133" s="255" t="s">
        <v>466</v>
      </c>
      <c r="E133" s="256" t="s">
        <v>385</v>
      </c>
      <c r="F133" s="252">
        <v>1239060</v>
      </c>
      <c r="G133" s="252"/>
      <c r="H133" s="257">
        <f t="shared" si="2"/>
        <v>246159139</v>
      </c>
      <c r="I133" s="257">
        <f t="shared" si="3"/>
        <v>0</v>
      </c>
    </row>
    <row r="134" spans="1:9" s="245" customFormat="1" ht="22.5" customHeight="1">
      <c r="A134" s="253">
        <v>41699</v>
      </c>
      <c r="B134" s="254" t="s">
        <v>367</v>
      </c>
      <c r="C134" s="253">
        <v>41698</v>
      </c>
      <c r="D134" s="255" t="s">
        <v>368</v>
      </c>
      <c r="E134" s="256" t="s">
        <v>369</v>
      </c>
      <c r="F134" s="252">
        <v>320400</v>
      </c>
      <c r="G134" s="252"/>
      <c r="H134" s="257">
        <f t="shared" si="2"/>
        <v>246479539</v>
      </c>
      <c r="I134" s="257">
        <f t="shared" si="3"/>
        <v>0</v>
      </c>
    </row>
    <row r="135" spans="1:9" s="245" customFormat="1" ht="22.5" customHeight="1">
      <c r="A135" s="253">
        <v>41699</v>
      </c>
      <c r="B135" s="254" t="s">
        <v>367</v>
      </c>
      <c r="C135" s="253">
        <v>41698</v>
      </c>
      <c r="D135" s="255" t="s">
        <v>467</v>
      </c>
      <c r="E135" s="256" t="s">
        <v>369</v>
      </c>
      <c r="F135" s="252">
        <v>242650</v>
      </c>
      <c r="G135" s="252"/>
      <c r="H135" s="257">
        <f t="shared" si="2"/>
        <v>246722189</v>
      </c>
      <c r="I135" s="257">
        <f t="shared" si="3"/>
        <v>0</v>
      </c>
    </row>
    <row r="136" spans="1:9" s="245" customFormat="1" ht="22.5" customHeight="1">
      <c r="A136" s="253">
        <v>41702</v>
      </c>
      <c r="B136" s="254" t="s">
        <v>373</v>
      </c>
      <c r="C136" s="253">
        <v>41702</v>
      </c>
      <c r="D136" s="255" t="s">
        <v>468</v>
      </c>
      <c r="E136" s="256" t="s">
        <v>369</v>
      </c>
      <c r="F136" s="252">
        <v>6780</v>
      </c>
      <c r="G136" s="252"/>
      <c r="H136" s="257">
        <f t="shared" si="2"/>
        <v>246728969</v>
      </c>
      <c r="I136" s="257">
        <f t="shared" si="3"/>
        <v>0</v>
      </c>
    </row>
    <row r="137" spans="1:9" s="245" customFormat="1" ht="22.5" customHeight="1">
      <c r="A137" s="253">
        <v>41702</v>
      </c>
      <c r="B137" s="254" t="s">
        <v>383</v>
      </c>
      <c r="C137" s="253">
        <v>41702</v>
      </c>
      <c r="D137" s="255" t="s">
        <v>469</v>
      </c>
      <c r="E137" s="256" t="s">
        <v>385</v>
      </c>
      <c r="F137" s="252">
        <v>1047950</v>
      </c>
      <c r="G137" s="252"/>
      <c r="H137" s="257">
        <f t="shared" si="2"/>
        <v>247776919</v>
      </c>
      <c r="I137" s="257">
        <f t="shared" si="3"/>
        <v>0</v>
      </c>
    </row>
    <row r="138" spans="1:9" s="245" customFormat="1" ht="22.5" customHeight="1">
      <c r="A138" s="253">
        <v>41704</v>
      </c>
      <c r="B138" s="254" t="s">
        <v>375</v>
      </c>
      <c r="C138" s="253">
        <v>41704</v>
      </c>
      <c r="D138" s="255" t="s">
        <v>431</v>
      </c>
      <c r="E138" s="256" t="s">
        <v>369</v>
      </c>
      <c r="F138" s="252">
        <v>1240000</v>
      </c>
      <c r="G138" s="252"/>
      <c r="H138" s="257">
        <f t="shared" si="2"/>
        <v>249016919</v>
      </c>
      <c r="I138" s="257">
        <f t="shared" si="3"/>
        <v>0</v>
      </c>
    </row>
    <row r="139" spans="1:9" s="245" customFormat="1" ht="22.5" customHeight="1">
      <c r="A139" s="253">
        <v>41704</v>
      </c>
      <c r="B139" s="254" t="s">
        <v>377</v>
      </c>
      <c r="C139" s="253">
        <v>41704</v>
      </c>
      <c r="D139" s="255" t="s">
        <v>378</v>
      </c>
      <c r="E139" s="256" t="s">
        <v>379</v>
      </c>
      <c r="F139" s="252">
        <v>1000</v>
      </c>
      <c r="G139" s="252"/>
      <c r="H139" s="257">
        <f t="shared" si="2"/>
        <v>249017919</v>
      </c>
      <c r="I139" s="257">
        <f t="shared" si="3"/>
        <v>0</v>
      </c>
    </row>
    <row r="140" spans="1:9" s="245" customFormat="1" ht="22.5" customHeight="1">
      <c r="A140" s="253">
        <v>41707</v>
      </c>
      <c r="B140" s="254" t="s">
        <v>436</v>
      </c>
      <c r="C140" s="253">
        <v>41707</v>
      </c>
      <c r="D140" s="255" t="s">
        <v>431</v>
      </c>
      <c r="E140" s="256" t="s">
        <v>369</v>
      </c>
      <c r="F140" s="252">
        <v>1312000</v>
      </c>
      <c r="G140" s="252"/>
      <c r="H140" s="257">
        <f t="shared" si="2"/>
        <v>250329919</v>
      </c>
      <c r="I140" s="257">
        <f t="shared" si="3"/>
        <v>0</v>
      </c>
    </row>
    <row r="141" spans="1:9" s="245" customFormat="1" ht="22.5" customHeight="1">
      <c r="A141" s="253">
        <v>41709</v>
      </c>
      <c r="B141" s="254" t="s">
        <v>380</v>
      </c>
      <c r="C141" s="253">
        <v>41709</v>
      </c>
      <c r="D141" s="255" t="s">
        <v>470</v>
      </c>
      <c r="E141" s="256" t="s">
        <v>369</v>
      </c>
      <c r="F141" s="252">
        <v>330389</v>
      </c>
      <c r="G141" s="252"/>
      <c r="H141" s="257">
        <f t="shared" si="2"/>
        <v>250660308</v>
      </c>
      <c r="I141" s="257">
        <f t="shared" si="3"/>
        <v>0</v>
      </c>
    </row>
    <row r="142" spans="1:9" s="245" customFormat="1" ht="22.5" customHeight="1">
      <c r="A142" s="253">
        <v>41709</v>
      </c>
      <c r="B142" s="254" t="s">
        <v>377</v>
      </c>
      <c r="C142" s="253">
        <v>41709</v>
      </c>
      <c r="D142" s="255" t="s">
        <v>455</v>
      </c>
      <c r="E142" s="256" t="s">
        <v>379</v>
      </c>
      <c r="F142" s="252">
        <v>31613</v>
      </c>
      <c r="G142" s="252"/>
      <c r="H142" s="257">
        <f t="shared" si="2"/>
        <v>250691921</v>
      </c>
      <c r="I142" s="257">
        <f t="shared" si="3"/>
        <v>0</v>
      </c>
    </row>
    <row r="143" spans="1:9" s="245" customFormat="1" ht="22.5" customHeight="1">
      <c r="A143" s="253">
        <v>41710</v>
      </c>
      <c r="B143" s="254" t="s">
        <v>437</v>
      </c>
      <c r="C143" s="253">
        <v>41710</v>
      </c>
      <c r="D143" s="255" t="s">
        <v>431</v>
      </c>
      <c r="E143" s="256" t="s">
        <v>369</v>
      </c>
      <c r="F143" s="252">
        <v>1184000</v>
      </c>
      <c r="G143" s="252"/>
      <c r="H143" s="257">
        <f t="shared" ref="H143:H206" si="4">ROUND(IF(H142-I142+F143-G143&gt;0,H142-I142+F143-G143,0),0)</f>
        <v>251875921</v>
      </c>
      <c r="I143" s="257">
        <f t="shared" ref="I143:I206" si="5">ROUND(IF(I142-H142+G143-F143&gt;0,I142-H142+G143-F143,0),0)</f>
        <v>0</v>
      </c>
    </row>
    <row r="144" spans="1:9" s="245" customFormat="1" ht="22.5" customHeight="1">
      <c r="A144" s="253">
        <v>41710</v>
      </c>
      <c r="B144" s="254" t="s">
        <v>377</v>
      </c>
      <c r="C144" s="253">
        <v>41710</v>
      </c>
      <c r="D144" s="255" t="s">
        <v>455</v>
      </c>
      <c r="E144" s="256" t="s">
        <v>379</v>
      </c>
      <c r="F144" s="252">
        <v>31673</v>
      </c>
      <c r="G144" s="252"/>
      <c r="H144" s="257">
        <f t="shared" si="4"/>
        <v>251907594</v>
      </c>
      <c r="I144" s="257">
        <f t="shared" si="5"/>
        <v>0</v>
      </c>
    </row>
    <row r="145" spans="1:9" s="245" customFormat="1" ht="22.5" customHeight="1">
      <c r="A145" s="253">
        <v>41711</v>
      </c>
      <c r="B145" s="254" t="s">
        <v>377</v>
      </c>
      <c r="C145" s="253">
        <v>41711</v>
      </c>
      <c r="D145" s="255" t="s">
        <v>378</v>
      </c>
      <c r="E145" s="256" t="s">
        <v>379</v>
      </c>
      <c r="F145" s="252">
        <v>3000</v>
      </c>
      <c r="G145" s="252"/>
      <c r="H145" s="257">
        <f t="shared" si="4"/>
        <v>251910594</v>
      </c>
      <c r="I145" s="257">
        <f t="shared" si="5"/>
        <v>0</v>
      </c>
    </row>
    <row r="146" spans="1:9" s="245" customFormat="1" ht="22.5" customHeight="1">
      <c r="A146" s="253">
        <v>41712</v>
      </c>
      <c r="B146" s="254" t="s">
        <v>395</v>
      </c>
      <c r="C146" s="253">
        <v>41712</v>
      </c>
      <c r="D146" s="255" t="s">
        <v>403</v>
      </c>
      <c r="E146" s="256" t="s">
        <v>397</v>
      </c>
      <c r="F146" s="252">
        <v>113594</v>
      </c>
      <c r="G146" s="252"/>
      <c r="H146" s="257">
        <f t="shared" si="4"/>
        <v>252024188</v>
      </c>
      <c r="I146" s="257">
        <f t="shared" si="5"/>
        <v>0</v>
      </c>
    </row>
    <row r="147" spans="1:9" s="245" customFormat="1" ht="22.5" customHeight="1">
      <c r="A147" s="253">
        <v>41713</v>
      </c>
      <c r="B147" s="254" t="s">
        <v>389</v>
      </c>
      <c r="C147" s="253">
        <v>41713</v>
      </c>
      <c r="D147" s="255" t="s">
        <v>402</v>
      </c>
      <c r="E147" s="256" t="s">
        <v>369</v>
      </c>
      <c r="F147" s="252">
        <v>525702</v>
      </c>
      <c r="G147" s="252"/>
      <c r="H147" s="257">
        <f t="shared" si="4"/>
        <v>252549890</v>
      </c>
      <c r="I147" s="257">
        <f t="shared" si="5"/>
        <v>0</v>
      </c>
    </row>
    <row r="148" spans="1:9" s="245" customFormat="1" ht="22.5" customHeight="1">
      <c r="A148" s="253">
        <v>41713</v>
      </c>
      <c r="B148" s="254" t="s">
        <v>395</v>
      </c>
      <c r="C148" s="253">
        <v>41713</v>
      </c>
      <c r="D148" s="255" t="s">
        <v>403</v>
      </c>
      <c r="E148" s="256" t="s">
        <v>397</v>
      </c>
      <c r="F148" s="252">
        <v>48894</v>
      </c>
      <c r="G148" s="252"/>
      <c r="H148" s="257">
        <f t="shared" si="4"/>
        <v>252598784</v>
      </c>
      <c r="I148" s="257">
        <f t="shared" si="5"/>
        <v>0</v>
      </c>
    </row>
    <row r="149" spans="1:9" s="245" customFormat="1" ht="22.5" customHeight="1">
      <c r="A149" s="253">
        <v>41715</v>
      </c>
      <c r="B149" s="254" t="s">
        <v>471</v>
      </c>
      <c r="C149" s="253">
        <v>41715</v>
      </c>
      <c r="D149" s="255" t="s">
        <v>431</v>
      </c>
      <c r="E149" s="256" t="s">
        <v>369</v>
      </c>
      <c r="F149" s="252">
        <v>1192000</v>
      </c>
      <c r="G149" s="252"/>
      <c r="H149" s="257">
        <f t="shared" si="4"/>
        <v>253790784</v>
      </c>
      <c r="I149" s="257">
        <f t="shared" si="5"/>
        <v>0</v>
      </c>
    </row>
    <row r="150" spans="1:9" s="245" customFormat="1" ht="22.5" customHeight="1">
      <c r="A150" s="253">
        <v>41715</v>
      </c>
      <c r="B150" s="254" t="s">
        <v>386</v>
      </c>
      <c r="C150" s="253">
        <v>41715</v>
      </c>
      <c r="D150" s="255" t="s">
        <v>469</v>
      </c>
      <c r="E150" s="256" t="s">
        <v>385</v>
      </c>
      <c r="F150" s="252">
        <v>2648000</v>
      </c>
      <c r="G150" s="252"/>
      <c r="H150" s="257">
        <f t="shared" si="4"/>
        <v>256438784</v>
      </c>
      <c r="I150" s="257">
        <f t="shared" si="5"/>
        <v>0</v>
      </c>
    </row>
    <row r="151" spans="1:9" s="245" customFormat="1" ht="22.5" customHeight="1">
      <c r="A151" s="253">
        <v>41716</v>
      </c>
      <c r="B151" s="254" t="s">
        <v>377</v>
      </c>
      <c r="C151" s="253">
        <v>41716</v>
      </c>
      <c r="D151" s="255" t="s">
        <v>378</v>
      </c>
      <c r="E151" s="256" t="s">
        <v>379</v>
      </c>
      <c r="F151" s="252">
        <v>2000</v>
      </c>
      <c r="G151" s="252"/>
      <c r="H151" s="257">
        <f t="shared" si="4"/>
        <v>256440784</v>
      </c>
      <c r="I151" s="257">
        <f t="shared" si="5"/>
        <v>0</v>
      </c>
    </row>
    <row r="152" spans="1:9" s="245" customFormat="1" ht="22.5" customHeight="1">
      <c r="A152" s="253">
        <v>41716</v>
      </c>
      <c r="B152" s="254" t="s">
        <v>377</v>
      </c>
      <c r="C152" s="253">
        <v>41716</v>
      </c>
      <c r="D152" s="255" t="s">
        <v>378</v>
      </c>
      <c r="E152" s="256" t="s">
        <v>379</v>
      </c>
      <c r="F152" s="252">
        <v>2000</v>
      </c>
      <c r="G152" s="252"/>
      <c r="H152" s="257">
        <f t="shared" si="4"/>
        <v>256442784</v>
      </c>
      <c r="I152" s="257">
        <f t="shared" si="5"/>
        <v>0</v>
      </c>
    </row>
    <row r="153" spans="1:9" s="245" customFormat="1" ht="22.5" customHeight="1">
      <c r="A153" s="253">
        <v>41716</v>
      </c>
      <c r="B153" s="254" t="s">
        <v>377</v>
      </c>
      <c r="C153" s="253">
        <v>41716</v>
      </c>
      <c r="D153" s="255" t="s">
        <v>378</v>
      </c>
      <c r="E153" s="256" t="s">
        <v>379</v>
      </c>
      <c r="F153" s="252">
        <v>1000</v>
      </c>
      <c r="G153" s="252"/>
      <c r="H153" s="257">
        <f t="shared" si="4"/>
        <v>256443784</v>
      </c>
      <c r="I153" s="257">
        <f t="shared" si="5"/>
        <v>0</v>
      </c>
    </row>
    <row r="154" spans="1:9" s="245" customFormat="1" ht="22.5" customHeight="1">
      <c r="A154" s="253">
        <v>41716</v>
      </c>
      <c r="B154" s="254" t="s">
        <v>377</v>
      </c>
      <c r="C154" s="253">
        <v>41716</v>
      </c>
      <c r="D154" s="255" t="s">
        <v>378</v>
      </c>
      <c r="E154" s="256" t="s">
        <v>379</v>
      </c>
      <c r="F154" s="252">
        <v>2000</v>
      </c>
      <c r="G154" s="252"/>
      <c r="H154" s="257">
        <f t="shared" si="4"/>
        <v>256445784</v>
      </c>
      <c r="I154" s="257">
        <f t="shared" si="5"/>
        <v>0</v>
      </c>
    </row>
    <row r="155" spans="1:9" s="245" customFormat="1" ht="22.5" customHeight="1">
      <c r="A155" s="253">
        <v>41716</v>
      </c>
      <c r="B155" s="254" t="s">
        <v>377</v>
      </c>
      <c r="C155" s="253">
        <v>41716</v>
      </c>
      <c r="D155" s="255" t="s">
        <v>378</v>
      </c>
      <c r="E155" s="256" t="s">
        <v>379</v>
      </c>
      <c r="F155" s="252">
        <v>1000</v>
      </c>
      <c r="G155" s="252"/>
      <c r="H155" s="257">
        <f t="shared" si="4"/>
        <v>256446784</v>
      </c>
      <c r="I155" s="257">
        <f t="shared" si="5"/>
        <v>0</v>
      </c>
    </row>
    <row r="156" spans="1:9" s="245" customFormat="1" ht="22.5" customHeight="1">
      <c r="A156" s="253">
        <v>41717</v>
      </c>
      <c r="B156" s="254" t="s">
        <v>401</v>
      </c>
      <c r="C156" s="253">
        <v>41717</v>
      </c>
      <c r="D156" s="255" t="s">
        <v>402</v>
      </c>
      <c r="E156" s="256" t="s">
        <v>369</v>
      </c>
      <c r="F156" s="252">
        <v>217686</v>
      </c>
      <c r="G156" s="252"/>
      <c r="H156" s="257">
        <f t="shared" si="4"/>
        <v>256664470</v>
      </c>
      <c r="I156" s="257">
        <f t="shared" si="5"/>
        <v>0</v>
      </c>
    </row>
    <row r="157" spans="1:9" s="245" customFormat="1" ht="22.5" customHeight="1">
      <c r="A157" s="253">
        <v>41717</v>
      </c>
      <c r="B157" s="254" t="s">
        <v>377</v>
      </c>
      <c r="C157" s="253">
        <v>41717</v>
      </c>
      <c r="D157" s="255" t="s">
        <v>472</v>
      </c>
      <c r="E157" s="256" t="s">
        <v>379</v>
      </c>
      <c r="F157" s="252">
        <v>3000</v>
      </c>
      <c r="G157" s="252"/>
      <c r="H157" s="257">
        <f t="shared" si="4"/>
        <v>256667470</v>
      </c>
      <c r="I157" s="257">
        <f t="shared" si="5"/>
        <v>0</v>
      </c>
    </row>
    <row r="158" spans="1:9" s="245" customFormat="1" ht="22.5" customHeight="1">
      <c r="A158" s="253">
        <v>41717</v>
      </c>
      <c r="B158" s="254" t="s">
        <v>377</v>
      </c>
      <c r="C158" s="253">
        <v>41717</v>
      </c>
      <c r="D158" s="255" t="s">
        <v>472</v>
      </c>
      <c r="E158" s="256" t="s">
        <v>379</v>
      </c>
      <c r="F158" s="252">
        <v>3000</v>
      </c>
      <c r="G158" s="252"/>
      <c r="H158" s="257">
        <f t="shared" si="4"/>
        <v>256670470</v>
      </c>
      <c r="I158" s="257">
        <f t="shared" si="5"/>
        <v>0</v>
      </c>
    </row>
    <row r="159" spans="1:9" s="245" customFormat="1" ht="22.5" customHeight="1">
      <c r="A159" s="253">
        <v>41717</v>
      </c>
      <c r="B159" s="254" t="s">
        <v>377</v>
      </c>
      <c r="C159" s="253">
        <v>41717</v>
      </c>
      <c r="D159" s="255" t="s">
        <v>472</v>
      </c>
      <c r="E159" s="256" t="s">
        <v>379</v>
      </c>
      <c r="F159" s="252">
        <v>3000</v>
      </c>
      <c r="G159" s="252"/>
      <c r="H159" s="257">
        <f t="shared" si="4"/>
        <v>256673470</v>
      </c>
      <c r="I159" s="257">
        <f t="shared" si="5"/>
        <v>0</v>
      </c>
    </row>
    <row r="160" spans="1:9" s="245" customFormat="1" ht="22.5" customHeight="1">
      <c r="A160" s="253">
        <v>41717</v>
      </c>
      <c r="B160" s="254" t="s">
        <v>377</v>
      </c>
      <c r="C160" s="253">
        <v>41717</v>
      </c>
      <c r="D160" s="255" t="s">
        <v>473</v>
      </c>
      <c r="E160" s="256" t="s">
        <v>379</v>
      </c>
      <c r="F160" s="252">
        <v>3000</v>
      </c>
      <c r="G160" s="252"/>
      <c r="H160" s="257">
        <f t="shared" si="4"/>
        <v>256676470</v>
      </c>
      <c r="I160" s="257">
        <f t="shared" si="5"/>
        <v>0</v>
      </c>
    </row>
    <row r="161" spans="1:9" s="245" customFormat="1" ht="22.5" customHeight="1">
      <c r="A161" s="253">
        <v>41717</v>
      </c>
      <c r="B161" s="254" t="s">
        <v>377</v>
      </c>
      <c r="C161" s="253">
        <v>41717</v>
      </c>
      <c r="D161" s="255" t="s">
        <v>473</v>
      </c>
      <c r="E161" s="256" t="s">
        <v>379</v>
      </c>
      <c r="F161" s="252">
        <v>3000</v>
      </c>
      <c r="G161" s="252"/>
      <c r="H161" s="257">
        <f t="shared" si="4"/>
        <v>256679470</v>
      </c>
      <c r="I161" s="257">
        <f t="shared" si="5"/>
        <v>0</v>
      </c>
    </row>
    <row r="162" spans="1:9" s="245" customFormat="1" ht="22.5" customHeight="1">
      <c r="A162" s="253">
        <v>41717</v>
      </c>
      <c r="B162" s="254" t="s">
        <v>377</v>
      </c>
      <c r="C162" s="253">
        <v>41717</v>
      </c>
      <c r="D162" s="255" t="s">
        <v>473</v>
      </c>
      <c r="E162" s="256" t="s">
        <v>379</v>
      </c>
      <c r="F162" s="252">
        <v>3000</v>
      </c>
      <c r="G162" s="252"/>
      <c r="H162" s="257">
        <f t="shared" si="4"/>
        <v>256682470</v>
      </c>
      <c r="I162" s="257">
        <f t="shared" si="5"/>
        <v>0</v>
      </c>
    </row>
    <row r="163" spans="1:9" s="245" customFormat="1" ht="22.5" customHeight="1">
      <c r="A163" s="253">
        <v>41719</v>
      </c>
      <c r="B163" s="254" t="s">
        <v>474</v>
      </c>
      <c r="C163" s="253">
        <v>41719</v>
      </c>
      <c r="D163" s="255" t="s">
        <v>475</v>
      </c>
      <c r="E163" s="256" t="s">
        <v>369</v>
      </c>
      <c r="F163" s="252">
        <v>129250</v>
      </c>
      <c r="G163" s="252"/>
      <c r="H163" s="257">
        <f t="shared" si="4"/>
        <v>256811720</v>
      </c>
      <c r="I163" s="257">
        <f t="shared" si="5"/>
        <v>0</v>
      </c>
    </row>
    <row r="164" spans="1:9" s="245" customFormat="1" ht="22.5" customHeight="1">
      <c r="A164" s="253">
        <v>41719</v>
      </c>
      <c r="B164" s="254" t="s">
        <v>448</v>
      </c>
      <c r="C164" s="253">
        <v>41719</v>
      </c>
      <c r="D164" s="255" t="s">
        <v>390</v>
      </c>
      <c r="E164" s="256" t="s">
        <v>369</v>
      </c>
      <c r="F164" s="252">
        <v>439680</v>
      </c>
      <c r="G164" s="252"/>
      <c r="H164" s="257">
        <f t="shared" si="4"/>
        <v>257251400</v>
      </c>
      <c r="I164" s="257">
        <f t="shared" si="5"/>
        <v>0</v>
      </c>
    </row>
    <row r="165" spans="1:9" s="245" customFormat="1" ht="22.5" customHeight="1">
      <c r="A165" s="253">
        <v>41723</v>
      </c>
      <c r="B165" s="254" t="s">
        <v>377</v>
      </c>
      <c r="C165" s="253">
        <v>41723</v>
      </c>
      <c r="D165" s="255" t="s">
        <v>391</v>
      </c>
      <c r="E165" s="256" t="s">
        <v>392</v>
      </c>
      <c r="F165" s="252">
        <v>220023</v>
      </c>
      <c r="G165" s="252"/>
      <c r="H165" s="257">
        <f t="shared" si="4"/>
        <v>257471423</v>
      </c>
      <c r="I165" s="257">
        <f t="shared" si="5"/>
        <v>0</v>
      </c>
    </row>
    <row r="166" spans="1:9" s="245" customFormat="1" ht="22.5" customHeight="1">
      <c r="A166" s="253">
        <v>41723</v>
      </c>
      <c r="B166" s="254" t="s">
        <v>377</v>
      </c>
      <c r="C166" s="253">
        <v>41723</v>
      </c>
      <c r="D166" s="255" t="s">
        <v>393</v>
      </c>
      <c r="E166" s="256" t="s">
        <v>392</v>
      </c>
      <c r="F166" s="252">
        <v>58167</v>
      </c>
      <c r="G166" s="252"/>
      <c r="H166" s="257">
        <f t="shared" si="4"/>
        <v>257529590</v>
      </c>
      <c r="I166" s="257">
        <f t="shared" si="5"/>
        <v>0</v>
      </c>
    </row>
    <row r="167" spans="1:9" s="245" customFormat="1" ht="22.5" customHeight="1">
      <c r="A167" s="253">
        <v>41724</v>
      </c>
      <c r="B167" s="254" t="s">
        <v>377</v>
      </c>
      <c r="C167" s="253">
        <v>41724</v>
      </c>
      <c r="D167" s="255" t="s">
        <v>378</v>
      </c>
      <c r="E167" s="256" t="s">
        <v>379</v>
      </c>
      <c r="F167" s="252">
        <v>1000</v>
      </c>
      <c r="G167" s="252"/>
      <c r="H167" s="257">
        <f t="shared" si="4"/>
        <v>257530590</v>
      </c>
      <c r="I167" s="257">
        <f t="shared" si="5"/>
        <v>0</v>
      </c>
    </row>
    <row r="168" spans="1:9" s="245" customFormat="1" ht="22.5" customHeight="1">
      <c r="A168" s="253">
        <v>41724</v>
      </c>
      <c r="B168" s="254" t="s">
        <v>377</v>
      </c>
      <c r="C168" s="253">
        <v>41724</v>
      </c>
      <c r="D168" s="255" t="s">
        <v>378</v>
      </c>
      <c r="E168" s="256" t="s">
        <v>379</v>
      </c>
      <c r="F168" s="252">
        <v>1000</v>
      </c>
      <c r="G168" s="252"/>
      <c r="H168" s="257">
        <f t="shared" si="4"/>
        <v>257531590</v>
      </c>
      <c r="I168" s="257">
        <f t="shared" si="5"/>
        <v>0</v>
      </c>
    </row>
    <row r="169" spans="1:9" s="245" customFormat="1" ht="22.5" customHeight="1">
      <c r="A169" s="253">
        <v>41724</v>
      </c>
      <c r="B169" s="254" t="s">
        <v>377</v>
      </c>
      <c r="C169" s="253">
        <v>41724</v>
      </c>
      <c r="D169" s="255" t="s">
        <v>378</v>
      </c>
      <c r="E169" s="256" t="s">
        <v>379</v>
      </c>
      <c r="F169" s="252">
        <v>1000</v>
      </c>
      <c r="G169" s="252"/>
      <c r="H169" s="257">
        <f t="shared" si="4"/>
        <v>257532590</v>
      </c>
      <c r="I169" s="257">
        <f t="shared" si="5"/>
        <v>0</v>
      </c>
    </row>
    <row r="170" spans="1:9" s="245" customFormat="1" ht="22.5" customHeight="1">
      <c r="A170" s="253">
        <v>41724</v>
      </c>
      <c r="B170" s="254" t="s">
        <v>377</v>
      </c>
      <c r="C170" s="253">
        <v>41724</v>
      </c>
      <c r="D170" s="255" t="s">
        <v>476</v>
      </c>
      <c r="E170" s="256" t="s">
        <v>379</v>
      </c>
      <c r="F170" s="252">
        <v>2000</v>
      </c>
      <c r="G170" s="252"/>
      <c r="H170" s="257">
        <f t="shared" si="4"/>
        <v>257534590</v>
      </c>
      <c r="I170" s="257">
        <f t="shared" si="5"/>
        <v>0</v>
      </c>
    </row>
    <row r="171" spans="1:9" s="245" customFormat="1" ht="22.5" customHeight="1">
      <c r="A171" s="253">
        <v>41725</v>
      </c>
      <c r="B171" s="254" t="s">
        <v>406</v>
      </c>
      <c r="C171" s="253">
        <v>41725</v>
      </c>
      <c r="D171" s="255" t="s">
        <v>477</v>
      </c>
      <c r="E171" s="256" t="s">
        <v>369</v>
      </c>
      <c r="F171" s="252">
        <v>1720000</v>
      </c>
      <c r="G171" s="252"/>
      <c r="H171" s="257">
        <f t="shared" si="4"/>
        <v>259254590</v>
      </c>
      <c r="I171" s="257">
        <f t="shared" si="5"/>
        <v>0</v>
      </c>
    </row>
    <row r="172" spans="1:9" s="245" customFormat="1" ht="22.5" customHeight="1">
      <c r="A172" s="253">
        <v>41725</v>
      </c>
      <c r="B172" s="254" t="s">
        <v>387</v>
      </c>
      <c r="C172" s="253">
        <v>41725</v>
      </c>
      <c r="D172" s="255" t="s">
        <v>478</v>
      </c>
      <c r="E172" s="256" t="s">
        <v>385</v>
      </c>
      <c r="F172" s="252">
        <v>775000</v>
      </c>
      <c r="G172" s="252"/>
      <c r="H172" s="257">
        <f t="shared" si="4"/>
        <v>260029590</v>
      </c>
      <c r="I172" s="257">
        <f t="shared" si="5"/>
        <v>0</v>
      </c>
    </row>
    <row r="173" spans="1:9" s="245" customFormat="1" ht="22.5" customHeight="1">
      <c r="A173" s="253">
        <v>41726</v>
      </c>
      <c r="B173" s="254" t="s">
        <v>408</v>
      </c>
      <c r="C173" s="253">
        <v>41726</v>
      </c>
      <c r="D173" s="255" t="s">
        <v>479</v>
      </c>
      <c r="E173" s="256" t="s">
        <v>369</v>
      </c>
      <c r="F173" s="252">
        <v>200000</v>
      </c>
      <c r="G173" s="252"/>
      <c r="H173" s="257">
        <f t="shared" si="4"/>
        <v>260229590</v>
      </c>
      <c r="I173" s="257">
        <f t="shared" si="5"/>
        <v>0</v>
      </c>
    </row>
    <row r="174" spans="1:9" s="245" customFormat="1" ht="22.5" customHeight="1">
      <c r="A174" s="253">
        <v>41727</v>
      </c>
      <c r="B174" s="254" t="s">
        <v>394</v>
      </c>
      <c r="C174" s="253">
        <v>41727</v>
      </c>
      <c r="D174" s="255" t="s">
        <v>478</v>
      </c>
      <c r="E174" s="256" t="s">
        <v>385</v>
      </c>
      <c r="F174" s="252">
        <v>775000</v>
      </c>
      <c r="G174" s="252"/>
      <c r="H174" s="257">
        <f t="shared" si="4"/>
        <v>261004590</v>
      </c>
      <c r="I174" s="257">
        <f t="shared" si="5"/>
        <v>0</v>
      </c>
    </row>
    <row r="175" spans="1:9" s="245" customFormat="1" ht="22.5" customHeight="1">
      <c r="A175" s="253">
        <v>41729</v>
      </c>
      <c r="B175" s="254" t="s">
        <v>457</v>
      </c>
      <c r="C175" s="253">
        <v>41729</v>
      </c>
      <c r="D175" s="255" t="s">
        <v>390</v>
      </c>
      <c r="E175" s="256" t="s">
        <v>369</v>
      </c>
      <c r="F175" s="252">
        <v>336630</v>
      </c>
      <c r="G175" s="252"/>
      <c r="H175" s="257">
        <f t="shared" si="4"/>
        <v>261341220</v>
      </c>
      <c r="I175" s="257">
        <f t="shared" si="5"/>
        <v>0</v>
      </c>
    </row>
    <row r="176" spans="1:9" s="245" customFormat="1" ht="22.5" customHeight="1">
      <c r="A176" s="253">
        <v>41729</v>
      </c>
      <c r="B176" s="254" t="s">
        <v>458</v>
      </c>
      <c r="C176" s="253">
        <v>41729</v>
      </c>
      <c r="D176" s="255" t="s">
        <v>402</v>
      </c>
      <c r="E176" s="256" t="s">
        <v>369</v>
      </c>
      <c r="F176" s="252">
        <v>229627</v>
      </c>
      <c r="G176" s="252"/>
      <c r="H176" s="257">
        <f t="shared" si="4"/>
        <v>261570847</v>
      </c>
      <c r="I176" s="257">
        <f t="shared" si="5"/>
        <v>0</v>
      </c>
    </row>
    <row r="177" spans="1:9" s="245" customFormat="1" ht="22.5" customHeight="1">
      <c r="A177" s="253">
        <v>41729</v>
      </c>
      <c r="B177" s="254" t="s">
        <v>459</v>
      </c>
      <c r="C177" s="253">
        <v>41723</v>
      </c>
      <c r="D177" s="255" t="s">
        <v>480</v>
      </c>
      <c r="E177" s="256" t="s">
        <v>369</v>
      </c>
      <c r="F177" s="252">
        <v>36364</v>
      </c>
      <c r="G177" s="252"/>
      <c r="H177" s="257">
        <f t="shared" si="4"/>
        <v>261607211</v>
      </c>
      <c r="I177" s="257">
        <f t="shared" si="5"/>
        <v>0</v>
      </c>
    </row>
    <row r="178" spans="1:9" s="245" customFormat="1" ht="22.5" customHeight="1">
      <c r="A178" s="253">
        <v>41729</v>
      </c>
      <c r="B178" s="254" t="s">
        <v>395</v>
      </c>
      <c r="C178" s="253">
        <v>41715</v>
      </c>
      <c r="D178" s="255" t="s">
        <v>481</v>
      </c>
      <c r="E178" s="256" t="s">
        <v>385</v>
      </c>
      <c r="F178" s="252">
        <v>1325455</v>
      </c>
      <c r="G178" s="252"/>
      <c r="H178" s="257">
        <f t="shared" si="4"/>
        <v>262932666</v>
      </c>
      <c r="I178" s="257">
        <f t="shared" si="5"/>
        <v>0</v>
      </c>
    </row>
    <row r="179" spans="1:9" s="245" customFormat="1" ht="22.5" customHeight="1">
      <c r="A179" s="253">
        <v>41729</v>
      </c>
      <c r="B179" s="254" t="s">
        <v>395</v>
      </c>
      <c r="C179" s="253">
        <v>41708</v>
      </c>
      <c r="D179" s="255" t="s">
        <v>482</v>
      </c>
      <c r="E179" s="256" t="s">
        <v>385</v>
      </c>
      <c r="F179" s="252">
        <v>2400000</v>
      </c>
      <c r="G179" s="252"/>
      <c r="H179" s="257">
        <f t="shared" si="4"/>
        <v>265332666</v>
      </c>
      <c r="I179" s="257">
        <f t="shared" si="5"/>
        <v>0</v>
      </c>
    </row>
    <row r="180" spans="1:9" s="245" customFormat="1" ht="22.5" customHeight="1">
      <c r="A180" s="253">
        <v>41729</v>
      </c>
      <c r="B180" s="254" t="s">
        <v>395</v>
      </c>
      <c r="C180" s="253">
        <v>41712</v>
      </c>
      <c r="D180" s="255" t="s">
        <v>463</v>
      </c>
      <c r="E180" s="256" t="s">
        <v>385</v>
      </c>
      <c r="F180" s="252">
        <v>498432</v>
      </c>
      <c r="G180" s="252"/>
      <c r="H180" s="257">
        <f t="shared" si="4"/>
        <v>265831098</v>
      </c>
      <c r="I180" s="257">
        <f t="shared" si="5"/>
        <v>0</v>
      </c>
    </row>
    <row r="181" spans="1:9" s="245" customFormat="1" ht="22.5" customHeight="1">
      <c r="A181" s="253">
        <v>41729</v>
      </c>
      <c r="B181" s="254" t="s">
        <v>395</v>
      </c>
      <c r="C181" s="253">
        <v>41719</v>
      </c>
      <c r="D181" s="255" t="s">
        <v>483</v>
      </c>
      <c r="E181" s="256" t="s">
        <v>385</v>
      </c>
      <c r="F181" s="252">
        <v>498048</v>
      </c>
      <c r="G181" s="252"/>
      <c r="H181" s="257">
        <f t="shared" si="4"/>
        <v>266329146</v>
      </c>
      <c r="I181" s="257">
        <f t="shared" si="5"/>
        <v>0</v>
      </c>
    </row>
    <row r="182" spans="1:9" s="245" customFormat="1" ht="22.5" customHeight="1">
      <c r="A182" s="253">
        <v>41729</v>
      </c>
      <c r="B182" s="254" t="s">
        <v>395</v>
      </c>
      <c r="C182" s="253">
        <v>41726</v>
      </c>
      <c r="D182" s="255" t="s">
        <v>420</v>
      </c>
      <c r="E182" s="256" t="s">
        <v>385</v>
      </c>
      <c r="F182" s="252">
        <v>539538</v>
      </c>
      <c r="G182" s="252"/>
      <c r="H182" s="257">
        <f t="shared" si="4"/>
        <v>266868684</v>
      </c>
      <c r="I182" s="257">
        <f t="shared" si="5"/>
        <v>0</v>
      </c>
    </row>
    <row r="183" spans="1:9" s="245" customFormat="1" ht="22.5" customHeight="1">
      <c r="A183" s="253">
        <v>41729</v>
      </c>
      <c r="B183" s="254" t="s">
        <v>395</v>
      </c>
      <c r="C183" s="253">
        <v>41713</v>
      </c>
      <c r="D183" s="255" t="s">
        <v>417</v>
      </c>
      <c r="E183" s="256" t="s">
        <v>385</v>
      </c>
      <c r="F183" s="252">
        <v>4600000</v>
      </c>
      <c r="G183" s="252"/>
      <c r="H183" s="257">
        <f t="shared" si="4"/>
        <v>271468684</v>
      </c>
      <c r="I183" s="257">
        <f t="shared" si="5"/>
        <v>0</v>
      </c>
    </row>
    <row r="184" spans="1:9" s="245" customFormat="1" ht="22.5" customHeight="1">
      <c r="A184" s="253">
        <v>41729</v>
      </c>
      <c r="B184" s="254" t="s">
        <v>395</v>
      </c>
      <c r="C184" s="253">
        <v>41703</v>
      </c>
      <c r="D184" s="255" t="s">
        <v>423</v>
      </c>
      <c r="E184" s="256" t="s">
        <v>385</v>
      </c>
      <c r="F184" s="252">
        <v>1203096</v>
      </c>
      <c r="G184" s="252"/>
      <c r="H184" s="257">
        <f t="shared" si="4"/>
        <v>272671780</v>
      </c>
      <c r="I184" s="257">
        <f t="shared" si="5"/>
        <v>0</v>
      </c>
    </row>
    <row r="185" spans="1:9" s="245" customFormat="1" ht="22.5" customHeight="1">
      <c r="A185" s="253">
        <v>41729</v>
      </c>
      <c r="B185" s="254" t="s">
        <v>395</v>
      </c>
      <c r="C185" s="253">
        <v>41729</v>
      </c>
      <c r="D185" s="255" t="s">
        <v>423</v>
      </c>
      <c r="E185" s="256" t="s">
        <v>385</v>
      </c>
      <c r="F185" s="252">
        <v>1188864</v>
      </c>
      <c r="G185" s="252"/>
      <c r="H185" s="257">
        <f t="shared" si="4"/>
        <v>273860644</v>
      </c>
      <c r="I185" s="257">
        <f t="shared" si="5"/>
        <v>0</v>
      </c>
    </row>
    <row r="186" spans="1:9" s="245" customFormat="1" ht="22.5" customHeight="1">
      <c r="A186" s="253">
        <v>41729</v>
      </c>
      <c r="B186" s="254" t="s">
        <v>395</v>
      </c>
      <c r="C186" s="253">
        <v>41708</v>
      </c>
      <c r="D186" s="255" t="s">
        <v>484</v>
      </c>
      <c r="E186" s="256" t="s">
        <v>385</v>
      </c>
      <c r="F186" s="252">
        <v>537101</v>
      </c>
      <c r="G186" s="252"/>
      <c r="H186" s="257">
        <f t="shared" si="4"/>
        <v>274397745</v>
      </c>
      <c r="I186" s="257">
        <f t="shared" si="5"/>
        <v>0</v>
      </c>
    </row>
    <row r="187" spans="1:9" s="245" customFormat="1" ht="22.5" customHeight="1">
      <c r="A187" s="253">
        <v>41729</v>
      </c>
      <c r="B187" s="254" t="s">
        <v>395</v>
      </c>
      <c r="C187" s="253">
        <v>41697</v>
      </c>
      <c r="D187" s="255" t="s">
        <v>485</v>
      </c>
      <c r="E187" s="256" t="s">
        <v>385</v>
      </c>
      <c r="F187" s="252">
        <v>1760430</v>
      </c>
      <c r="G187" s="252"/>
      <c r="H187" s="257">
        <f t="shared" si="4"/>
        <v>276158175</v>
      </c>
      <c r="I187" s="257">
        <f t="shared" si="5"/>
        <v>0</v>
      </c>
    </row>
    <row r="188" spans="1:9" s="245" customFormat="1" ht="22.5" customHeight="1">
      <c r="A188" s="253">
        <v>41729</v>
      </c>
      <c r="B188" s="254" t="s">
        <v>395</v>
      </c>
      <c r="C188" s="253">
        <v>41705</v>
      </c>
      <c r="D188" s="255" t="s">
        <v>486</v>
      </c>
      <c r="E188" s="256" t="s">
        <v>385</v>
      </c>
      <c r="F188" s="252">
        <v>1717290</v>
      </c>
      <c r="G188" s="252"/>
      <c r="H188" s="257">
        <f t="shared" si="4"/>
        <v>277875465</v>
      </c>
      <c r="I188" s="257">
        <f t="shared" si="5"/>
        <v>0</v>
      </c>
    </row>
    <row r="189" spans="1:9" s="245" customFormat="1" ht="22.5" customHeight="1">
      <c r="A189" s="253">
        <v>41729</v>
      </c>
      <c r="B189" s="254" t="s">
        <v>404</v>
      </c>
      <c r="C189" s="253">
        <v>41729</v>
      </c>
      <c r="D189" s="255" t="s">
        <v>469</v>
      </c>
      <c r="E189" s="256" t="s">
        <v>385</v>
      </c>
      <c r="F189" s="252">
        <v>1311550</v>
      </c>
      <c r="G189" s="252"/>
      <c r="H189" s="257">
        <f t="shared" si="4"/>
        <v>279187015</v>
      </c>
      <c r="I189" s="257">
        <f t="shared" si="5"/>
        <v>0</v>
      </c>
    </row>
    <row r="190" spans="1:9" s="245" customFormat="1" ht="22.5" customHeight="1">
      <c r="A190" s="253">
        <v>41729</v>
      </c>
      <c r="B190" s="254" t="s">
        <v>428</v>
      </c>
      <c r="C190" s="253">
        <v>41729</v>
      </c>
      <c r="D190" s="255" t="s">
        <v>429</v>
      </c>
      <c r="E190" s="256" t="s">
        <v>430</v>
      </c>
      <c r="F190" s="252"/>
      <c r="G190" s="252">
        <v>44968278</v>
      </c>
      <c r="H190" s="257">
        <f t="shared" si="4"/>
        <v>234218737</v>
      </c>
      <c r="I190" s="257">
        <f t="shared" si="5"/>
        <v>0</v>
      </c>
    </row>
    <row r="191" spans="1:9" s="245" customFormat="1" ht="22.5" customHeight="1">
      <c r="A191" s="253">
        <v>41730</v>
      </c>
      <c r="B191" s="254" t="s">
        <v>371</v>
      </c>
      <c r="C191" s="253">
        <v>41729</v>
      </c>
      <c r="D191" s="255" t="s">
        <v>487</v>
      </c>
      <c r="E191" s="256" t="s">
        <v>369</v>
      </c>
      <c r="F191" s="252">
        <v>221566</v>
      </c>
      <c r="G191" s="252"/>
      <c r="H191" s="257">
        <f t="shared" si="4"/>
        <v>234440303</v>
      </c>
      <c r="I191" s="257">
        <f t="shared" si="5"/>
        <v>0</v>
      </c>
    </row>
    <row r="192" spans="1:9" s="245" customFormat="1" ht="22.5" customHeight="1">
      <c r="A192" s="253">
        <v>41730</v>
      </c>
      <c r="B192" s="254" t="s">
        <v>373</v>
      </c>
      <c r="C192" s="253">
        <v>41729</v>
      </c>
      <c r="D192" s="255" t="s">
        <v>488</v>
      </c>
      <c r="E192" s="256" t="s">
        <v>369</v>
      </c>
      <c r="F192" s="252">
        <v>799450</v>
      </c>
      <c r="G192" s="252"/>
      <c r="H192" s="257">
        <f t="shared" si="4"/>
        <v>235239753</v>
      </c>
      <c r="I192" s="257">
        <f t="shared" si="5"/>
        <v>0</v>
      </c>
    </row>
    <row r="193" spans="1:9" s="245" customFormat="1" ht="22.5" customHeight="1">
      <c r="A193" s="253">
        <v>41730</v>
      </c>
      <c r="B193" s="254" t="s">
        <v>377</v>
      </c>
      <c r="C193" s="253">
        <v>41730</v>
      </c>
      <c r="D193" s="255" t="s">
        <v>489</v>
      </c>
      <c r="E193" s="256" t="s">
        <v>392</v>
      </c>
      <c r="F193" s="252">
        <v>10540</v>
      </c>
      <c r="G193" s="252"/>
      <c r="H193" s="257">
        <f t="shared" si="4"/>
        <v>235250293</v>
      </c>
      <c r="I193" s="257">
        <f t="shared" si="5"/>
        <v>0</v>
      </c>
    </row>
    <row r="194" spans="1:9" s="245" customFormat="1" ht="22.5" customHeight="1">
      <c r="A194" s="253">
        <v>41731</v>
      </c>
      <c r="B194" s="254" t="s">
        <v>377</v>
      </c>
      <c r="C194" s="253">
        <v>41731</v>
      </c>
      <c r="D194" s="255" t="s">
        <v>490</v>
      </c>
      <c r="E194" s="256" t="s">
        <v>379</v>
      </c>
      <c r="F194" s="252">
        <v>3000</v>
      </c>
      <c r="G194" s="252"/>
      <c r="H194" s="257">
        <f t="shared" si="4"/>
        <v>235253293</v>
      </c>
      <c r="I194" s="257">
        <f t="shared" si="5"/>
        <v>0</v>
      </c>
    </row>
    <row r="195" spans="1:9" s="245" customFormat="1" ht="22.5" customHeight="1">
      <c r="A195" s="253">
        <v>41732</v>
      </c>
      <c r="B195" s="254" t="s">
        <v>436</v>
      </c>
      <c r="C195" s="253">
        <v>41732</v>
      </c>
      <c r="D195" s="255" t="s">
        <v>491</v>
      </c>
      <c r="E195" s="256" t="s">
        <v>369</v>
      </c>
      <c r="F195" s="252">
        <v>9288</v>
      </c>
      <c r="G195" s="252"/>
      <c r="H195" s="257">
        <f t="shared" si="4"/>
        <v>235262581</v>
      </c>
      <c r="I195" s="257">
        <f t="shared" si="5"/>
        <v>0</v>
      </c>
    </row>
    <row r="196" spans="1:9" s="245" customFormat="1" ht="22.5" customHeight="1">
      <c r="A196" s="253">
        <v>41732</v>
      </c>
      <c r="B196" s="254" t="s">
        <v>395</v>
      </c>
      <c r="C196" s="253">
        <v>41732</v>
      </c>
      <c r="D196" s="255" t="s">
        <v>403</v>
      </c>
      <c r="E196" s="256" t="s">
        <v>397</v>
      </c>
      <c r="F196" s="252">
        <v>50580</v>
      </c>
      <c r="G196" s="252"/>
      <c r="H196" s="257">
        <f t="shared" si="4"/>
        <v>235313161</v>
      </c>
      <c r="I196" s="257">
        <f t="shared" si="5"/>
        <v>0</v>
      </c>
    </row>
    <row r="197" spans="1:9" s="245" customFormat="1" ht="22.5" customHeight="1">
      <c r="A197" s="253">
        <v>41733</v>
      </c>
      <c r="B197" s="254" t="s">
        <v>382</v>
      </c>
      <c r="C197" s="253">
        <v>41733</v>
      </c>
      <c r="D197" s="255" t="s">
        <v>492</v>
      </c>
      <c r="E197" s="256" t="s">
        <v>369</v>
      </c>
      <c r="F197" s="252">
        <v>264000</v>
      </c>
      <c r="G197" s="252"/>
      <c r="H197" s="257">
        <f t="shared" si="4"/>
        <v>235577161</v>
      </c>
      <c r="I197" s="257">
        <f t="shared" si="5"/>
        <v>0</v>
      </c>
    </row>
    <row r="198" spans="1:9" s="245" customFormat="1" ht="22.5" customHeight="1">
      <c r="A198" s="253">
        <v>41733</v>
      </c>
      <c r="B198" s="254" t="s">
        <v>437</v>
      </c>
      <c r="C198" s="253">
        <v>41733</v>
      </c>
      <c r="D198" s="255" t="s">
        <v>493</v>
      </c>
      <c r="E198" s="256" t="s">
        <v>369</v>
      </c>
      <c r="F198" s="252">
        <v>232000</v>
      </c>
      <c r="G198" s="252"/>
      <c r="H198" s="257">
        <f t="shared" si="4"/>
        <v>235809161</v>
      </c>
      <c r="I198" s="257">
        <f t="shared" si="5"/>
        <v>0</v>
      </c>
    </row>
    <row r="199" spans="1:9" s="245" customFormat="1" ht="22.5" customHeight="1">
      <c r="A199" s="253">
        <v>41733</v>
      </c>
      <c r="B199" s="254" t="s">
        <v>377</v>
      </c>
      <c r="C199" s="253">
        <v>41733</v>
      </c>
      <c r="D199" s="255" t="s">
        <v>476</v>
      </c>
      <c r="E199" s="256" t="s">
        <v>379</v>
      </c>
      <c r="F199" s="252">
        <v>2000</v>
      </c>
      <c r="G199" s="252"/>
      <c r="H199" s="257">
        <f t="shared" si="4"/>
        <v>235811161</v>
      </c>
      <c r="I199" s="257">
        <f t="shared" si="5"/>
        <v>0</v>
      </c>
    </row>
    <row r="200" spans="1:9" s="245" customFormat="1" ht="22.5" customHeight="1">
      <c r="A200" s="253">
        <v>41734</v>
      </c>
      <c r="B200" s="254" t="s">
        <v>389</v>
      </c>
      <c r="C200" s="253">
        <v>41734</v>
      </c>
      <c r="D200" s="255" t="s">
        <v>431</v>
      </c>
      <c r="E200" s="256" t="s">
        <v>369</v>
      </c>
      <c r="F200" s="252">
        <v>1088000</v>
      </c>
      <c r="G200" s="252"/>
      <c r="H200" s="257">
        <f t="shared" si="4"/>
        <v>236899161</v>
      </c>
      <c r="I200" s="257">
        <f t="shared" si="5"/>
        <v>0</v>
      </c>
    </row>
    <row r="201" spans="1:9" s="245" customFormat="1" ht="22.5" customHeight="1">
      <c r="A201" s="253">
        <v>41737</v>
      </c>
      <c r="B201" s="254" t="s">
        <v>446</v>
      </c>
      <c r="C201" s="253">
        <v>41737</v>
      </c>
      <c r="D201" s="255" t="s">
        <v>431</v>
      </c>
      <c r="E201" s="256" t="s">
        <v>369</v>
      </c>
      <c r="F201" s="252">
        <v>1344000</v>
      </c>
      <c r="G201" s="252"/>
      <c r="H201" s="257">
        <f t="shared" si="4"/>
        <v>238243161</v>
      </c>
      <c r="I201" s="257">
        <f t="shared" si="5"/>
        <v>0</v>
      </c>
    </row>
    <row r="202" spans="1:9" s="245" customFormat="1" ht="22.5" customHeight="1">
      <c r="A202" s="253">
        <v>41737</v>
      </c>
      <c r="B202" s="254" t="s">
        <v>377</v>
      </c>
      <c r="C202" s="253">
        <v>41737</v>
      </c>
      <c r="D202" s="255" t="s">
        <v>393</v>
      </c>
      <c r="E202" s="256" t="s">
        <v>379</v>
      </c>
      <c r="F202" s="252">
        <v>75457</v>
      </c>
      <c r="G202" s="252"/>
      <c r="H202" s="257">
        <f t="shared" si="4"/>
        <v>238318618</v>
      </c>
      <c r="I202" s="257">
        <f t="shared" si="5"/>
        <v>0</v>
      </c>
    </row>
    <row r="203" spans="1:9" s="245" customFormat="1" ht="22.5" customHeight="1">
      <c r="A203" s="253">
        <v>41737</v>
      </c>
      <c r="B203" s="254" t="s">
        <v>377</v>
      </c>
      <c r="C203" s="253">
        <v>41737</v>
      </c>
      <c r="D203" s="255" t="s">
        <v>393</v>
      </c>
      <c r="E203" s="256" t="s">
        <v>379</v>
      </c>
      <c r="F203" s="252">
        <v>58316</v>
      </c>
      <c r="G203" s="252"/>
      <c r="H203" s="257">
        <f t="shared" si="4"/>
        <v>238376934</v>
      </c>
      <c r="I203" s="257">
        <f t="shared" si="5"/>
        <v>0</v>
      </c>
    </row>
    <row r="204" spans="1:9" s="245" customFormat="1" ht="22.5" customHeight="1">
      <c r="A204" s="253">
        <v>41737</v>
      </c>
      <c r="B204" s="254" t="s">
        <v>377</v>
      </c>
      <c r="C204" s="253">
        <v>41737</v>
      </c>
      <c r="D204" s="255" t="s">
        <v>455</v>
      </c>
      <c r="E204" s="256" t="s">
        <v>379</v>
      </c>
      <c r="F204" s="252">
        <v>22340</v>
      </c>
      <c r="G204" s="252"/>
      <c r="H204" s="257">
        <f t="shared" si="4"/>
        <v>238399274</v>
      </c>
      <c r="I204" s="257">
        <f t="shared" si="5"/>
        <v>0</v>
      </c>
    </row>
    <row r="205" spans="1:9" s="245" customFormat="1" ht="22.5" customHeight="1">
      <c r="A205" s="253">
        <v>41739</v>
      </c>
      <c r="B205" s="254" t="s">
        <v>398</v>
      </c>
      <c r="C205" s="253">
        <v>41739</v>
      </c>
      <c r="D205" s="255" t="s">
        <v>390</v>
      </c>
      <c r="E205" s="256" t="s">
        <v>369</v>
      </c>
      <c r="F205" s="252">
        <v>249610</v>
      </c>
      <c r="G205" s="252"/>
      <c r="H205" s="257">
        <f t="shared" si="4"/>
        <v>238648884</v>
      </c>
      <c r="I205" s="257">
        <f t="shared" si="5"/>
        <v>0</v>
      </c>
    </row>
    <row r="206" spans="1:9" s="245" customFormat="1" ht="22.5" customHeight="1">
      <c r="A206" s="253">
        <v>41739</v>
      </c>
      <c r="B206" s="254" t="s">
        <v>401</v>
      </c>
      <c r="C206" s="253">
        <v>41739</v>
      </c>
      <c r="D206" s="255" t="s">
        <v>431</v>
      </c>
      <c r="E206" s="256" t="s">
        <v>369</v>
      </c>
      <c r="F206" s="252">
        <v>1240000</v>
      </c>
      <c r="G206" s="252"/>
      <c r="H206" s="257">
        <f t="shared" si="4"/>
        <v>239888884</v>
      </c>
      <c r="I206" s="257">
        <f t="shared" si="5"/>
        <v>0</v>
      </c>
    </row>
    <row r="207" spans="1:9" s="245" customFormat="1" ht="22.5" customHeight="1">
      <c r="A207" s="253">
        <v>41740</v>
      </c>
      <c r="B207" s="254" t="s">
        <v>474</v>
      </c>
      <c r="C207" s="253">
        <v>41740</v>
      </c>
      <c r="D207" s="255" t="s">
        <v>494</v>
      </c>
      <c r="E207" s="256" t="s">
        <v>369</v>
      </c>
      <c r="F207" s="252">
        <v>1117250</v>
      </c>
      <c r="G207" s="252"/>
      <c r="H207" s="257">
        <f t="shared" ref="H207:H270" si="6">ROUND(IF(H206-I206+F207-G207&gt;0,H206-I206+F207-G207,0),0)</f>
        <v>241006134</v>
      </c>
      <c r="I207" s="257">
        <f t="shared" ref="I207:I270" si="7">ROUND(IF(I206-H206+G207-F207&gt;0,I206-H206+G207-F207,0),0)</f>
        <v>0</v>
      </c>
    </row>
    <row r="208" spans="1:9" s="245" customFormat="1" ht="22.5" customHeight="1">
      <c r="A208" s="253">
        <v>41742</v>
      </c>
      <c r="B208" s="254" t="s">
        <v>450</v>
      </c>
      <c r="C208" s="253">
        <v>41742</v>
      </c>
      <c r="D208" s="255" t="s">
        <v>431</v>
      </c>
      <c r="E208" s="256" t="s">
        <v>369</v>
      </c>
      <c r="F208" s="252">
        <v>1152000</v>
      </c>
      <c r="G208" s="252"/>
      <c r="H208" s="257">
        <f t="shared" si="6"/>
        <v>242158134</v>
      </c>
      <c r="I208" s="257">
        <f t="shared" si="7"/>
        <v>0</v>
      </c>
    </row>
    <row r="209" spans="1:9" s="245" customFormat="1" ht="22.5" customHeight="1">
      <c r="A209" s="253">
        <v>41744</v>
      </c>
      <c r="B209" s="254" t="s">
        <v>451</v>
      </c>
      <c r="C209" s="253">
        <v>41744</v>
      </c>
      <c r="D209" s="255" t="s">
        <v>495</v>
      </c>
      <c r="E209" s="256" t="s">
        <v>369</v>
      </c>
      <c r="F209" s="252">
        <v>131270</v>
      </c>
      <c r="G209" s="252"/>
      <c r="H209" s="257">
        <f t="shared" si="6"/>
        <v>242289404</v>
      </c>
      <c r="I209" s="257">
        <f t="shared" si="7"/>
        <v>0</v>
      </c>
    </row>
    <row r="210" spans="1:9" s="245" customFormat="1" ht="22.5" customHeight="1">
      <c r="A210" s="253">
        <v>41745</v>
      </c>
      <c r="B210" s="254" t="s">
        <v>496</v>
      </c>
      <c r="C210" s="253">
        <v>41745</v>
      </c>
      <c r="D210" s="255" t="s">
        <v>497</v>
      </c>
      <c r="E210" s="256" t="s">
        <v>369</v>
      </c>
      <c r="F210" s="252">
        <v>1628280</v>
      </c>
      <c r="G210" s="252"/>
      <c r="H210" s="257">
        <f t="shared" si="6"/>
        <v>243917684</v>
      </c>
      <c r="I210" s="257">
        <f t="shared" si="7"/>
        <v>0</v>
      </c>
    </row>
    <row r="211" spans="1:9" s="245" customFormat="1" ht="22.5" customHeight="1">
      <c r="A211" s="253">
        <v>41746</v>
      </c>
      <c r="B211" s="254" t="s">
        <v>395</v>
      </c>
      <c r="C211" s="253">
        <v>41746</v>
      </c>
      <c r="D211" s="255" t="s">
        <v>403</v>
      </c>
      <c r="E211" s="256" t="s">
        <v>397</v>
      </c>
      <c r="F211" s="252">
        <v>116151</v>
      </c>
      <c r="G211" s="252"/>
      <c r="H211" s="257">
        <f t="shared" si="6"/>
        <v>244033835</v>
      </c>
      <c r="I211" s="257">
        <f t="shared" si="7"/>
        <v>0</v>
      </c>
    </row>
    <row r="212" spans="1:9" s="245" customFormat="1" ht="22.5" customHeight="1">
      <c r="A212" s="253">
        <v>41747</v>
      </c>
      <c r="B212" s="254" t="s">
        <v>498</v>
      </c>
      <c r="C212" s="253">
        <v>41747</v>
      </c>
      <c r="D212" s="255" t="s">
        <v>431</v>
      </c>
      <c r="E212" s="256" t="s">
        <v>369</v>
      </c>
      <c r="F212" s="252">
        <v>1216000</v>
      </c>
      <c r="G212" s="252"/>
      <c r="H212" s="257">
        <f t="shared" si="6"/>
        <v>245249835</v>
      </c>
      <c r="I212" s="257">
        <f t="shared" si="7"/>
        <v>0</v>
      </c>
    </row>
    <row r="213" spans="1:9" s="245" customFormat="1" ht="22.5" customHeight="1">
      <c r="A213" s="253">
        <v>41747</v>
      </c>
      <c r="B213" s="254" t="s">
        <v>377</v>
      </c>
      <c r="C213" s="253">
        <v>41747</v>
      </c>
      <c r="D213" s="255" t="s">
        <v>378</v>
      </c>
      <c r="E213" s="256" t="s">
        <v>379</v>
      </c>
      <c r="F213" s="252">
        <v>1000</v>
      </c>
      <c r="G213" s="252"/>
      <c r="H213" s="257">
        <f t="shared" si="6"/>
        <v>245250835</v>
      </c>
      <c r="I213" s="257">
        <f t="shared" si="7"/>
        <v>0</v>
      </c>
    </row>
    <row r="214" spans="1:9" s="245" customFormat="1" ht="22.5" customHeight="1">
      <c r="A214" s="253">
        <v>41747</v>
      </c>
      <c r="B214" s="254" t="s">
        <v>377</v>
      </c>
      <c r="C214" s="253">
        <v>41747</v>
      </c>
      <c r="D214" s="255" t="s">
        <v>378</v>
      </c>
      <c r="E214" s="256" t="s">
        <v>379</v>
      </c>
      <c r="F214" s="252">
        <v>2000</v>
      </c>
      <c r="G214" s="252"/>
      <c r="H214" s="257">
        <f t="shared" si="6"/>
        <v>245252835</v>
      </c>
      <c r="I214" s="257">
        <f t="shared" si="7"/>
        <v>0</v>
      </c>
    </row>
    <row r="215" spans="1:9" s="245" customFormat="1" ht="22.5" customHeight="1">
      <c r="A215" s="253">
        <v>41747</v>
      </c>
      <c r="B215" s="254" t="s">
        <v>377</v>
      </c>
      <c r="C215" s="253">
        <v>41747</v>
      </c>
      <c r="D215" s="255" t="s">
        <v>378</v>
      </c>
      <c r="E215" s="256" t="s">
        <v>379</v>
      </c>
      <c r="F215" s="252">
        <v>1111</v>
      </c>
      <c r="G215" s="252"/>
      <c r="H215" s="257">
        <f t="shared" si="6"/>
        <v>245253946</v>
      </c>
      <c r="I215" s="257">
        <f t="shared" si="7"/>
        <v>0</v>
      </c>
    </row>
    <row r="216" spans="1:9" s="245" customFormat="1" ht="22.5" customHeight="1">
      <c r="A216" s="253">
        <v>41747</v>
      </c>
      <c r="B216" s="254" t="s">
        <v>377</v>
      </c>
      <c r="C216" s="253">
        <v>41747</v>
      </c>
      <c r="D216" s="255" t="s">
        <v>378</v>
      </c>
      <c r="E216" s="256" t="s">
        <v>379</v>
      </c>
      <c r="F216" s="252">
        <v>5000</v>
      </c>
      <c r="G216" s="252"/>
      <c r="H216" s="257">
        <f t="shared" si="6"/>
        <v>245258946</v>
      </c>
      <c r="I216" s="257">
        <f t="shared" si="7"/>
        <v>0</v>
      </c>
    </row>
    <row r="217" spans="1:9" s="245" customFormat="1" ht="22.5" customHeight="1">
      <c r="A217" s="253">
        <v>41747</v>
      </c>
      <c r="B217" s="254" t="s">
        <v>377</v>
      </c>
      <c r="C217" s="253">
        <v>41747</v>
      </c>
      <c r="D217" s="255" t="s">
        <v>378</v>
      </c>
      <c r="E217" s="256" t="s">
        <v>379</v>
      </c>
      <c r="F217" s="252">
        <v>2000</v>
      </c>
      <c r="G217" s="252"/>
      <c r="H217" s="257">
        <f t="shared" si="6"/>
        <v>245260946</v>
      </c>
      <c r="I217" s="257">
        <f t="shared" si="7"/>
        <v>0</v>
      </c>
    </row>
    <row r="218" spans="1:9" s="245" customFormat="1" ht="22.5" customHeight="1">
      <c r="A218" s="253">
        <v>41747</v>
      </c>
      <c r="B218" s="254" t="s">
        <v>377</v>
      </c>
      <c r="C218" s="253">
        <v>41747</v>
      </c>
      <c r="D218" s="255" t="s">
        <v>378</v>
      </c>
      <c r="E218" s="256" t="s">
        <v>379</v>
      </c>
      <c r="F218" s="252">
        <v>2000</v>
      </c>
      <c r="G218" s="252"/>
      <c r="H218" s="257">
        <f t="shared" si="6"/>
        <v>245262946</v>
      </c>
      <c r="I218" s="257">
        <f t="shared" si="7"/>
        <v>0</v>
      </c>
    </row>
    <row r="219" spans="1:9" s="245" customFormat="1" ht="22.5" customHeight="1">
      <c r="A219" s="253">
        <v>41747</v>
      </c>
      <c r="B219" s="254" t="s">
        <v>383</v>
      </c>
      <c r="C219" s="253">
        <v>41747</v>
      </c>
      <c r="D219" s="255" t="s">
        <v>388</v>
      </c>
      <c r="E219" s="256" t="s">
        <v>385</v>
      </c>
      <c r="F219" s="252">
        <v>522000</v>
      </c>
      <c r="G219" s="252"/>
      <c r="H219" s="257">
        <f t="shared" si="6"/>
        <v>245784946</v>
      </c>
      <c r="I219" s="257">
        <f t="shared" si="7"/>
        <v>0</v>
      </c>
    </row>
    <row r="220" spans="1:9" s="245" customFormat="1" ht="22.5" customHeight="1">
      <c r="A220" s="253">
        <v>41747</v>
      </c>
      <c r="B220" s="254" t="s">
        <v>386</v>
      </c>
      <c r="C220" s="253">
        <v>41747</v>
      </c>
      <c r="D220" s="255" t="s">
        <v>499</v>
      </c>
      <c r="E220" s="256" t="s">
        <v>385</v>
      </c>
      <c r="F220" s="252">
        <v>3834000</v>
      </c>
      <c r="G220" s="252"/>
      <c r="H220" s="257">
        <f t="shared" si="6"/>
        <v>249618946</v>
      </c>
      <c r="I220" s="257">
        <f t="shared" si="7"/>
        <v>0</v>
      </c>
    </row>
    <row r="221" spans="1:9" s="245" customFormat="1" ht="22.5" customHeight="1">
      <c r="A221" s="253">
        <v>41748</v>
      </c>
      <c r="B221" s="254" t="s">
        <v>500</v>
      </c>
      <c r="C221" s="253">
        <v>41748</v>
      </c>
      <c r="D221" s="255" t="s">
        <v>501</v>
      </c>
      <c r="E221" s="256" t="s">
        <v>369</v>
      </c>
      <c r="F221" s="252">
        <v>153750</v>
      </c>
      <c r="G221" s="252"/>
      <c r="H221" s="257">
        <f t="shared" si="6"/>
        <v>249772696</v>
      </c>
      <c r="I221" s="257">
        <f t="shared" si="7"/>
        <v>0</v>
      </c>
    </row>
    <row r="222" spans="1:9" s="245" customFormat="1" ht="22.5" customHeight="1">
      <c r="A222" s="253">
        <v>41748</v>
      </c>
      <c r="B222" s="254" t="s">
        <v>387</v>
      </c>
      <c r="C222" s="253">
        <v>41748</v>
      </c>
      <c r="D222" s="255" t="s">
        <v>469</v>
      </c>
      <c r="E222" s="256" t="s">
        <v>385</v>
      </c>
      <c r="F222" s="252">
        <v>2216175</v>
      </c>
      <c r="G222" s="252"/>
      <c r="H222" s="257">
        <f t="shared" si="6"/>
        <v>251988871</v>
      </c>
      <c r="I222" s="257">
        <f t="shared" si="7"/>
        <v>0</v>
      </c>
    </row>
    <row r="223" spans="1:9" s="245" customFormat="1" ht="22.5" customHeight="1">
      <c r="A223" s="253">
        <v>41749</v>
      </c>
      <c r="B223" s="254" t="s">
        <v>457</v>
      </c>
      <c r="C223" s="253">
        <v>41749</v>
      </c>
      <c r="D223" s="255" t="s">
        <v>390</v>
      </c>
      <c r="E223" s="256" t="s">
        <v>369</v>
      </c>
      <c r="F223" s="252">
        <v>373270</v>
      </c>
      <c r="G223" s="252"/>
      <c r="H223" s="257">
        <f t="shared" si="6"/>
        <v>252362141</v>
      </c>
      <c r="I223" s="257">
        <f t="shared" si="7"/>
        <v>0</v>
      </c>
    </row>
    <row r="224" spans="1:9" s="245" customFormat="1" ht="22.5" customHeight="1">
      <c r="A224" s="253">
        <v>41750</v>
      </c>
      <c r="B224" s="254" t="s">
        <v>377</v>
      </c>
      <c r="C224" s="253">
        <v>41750</v>
      </c>
      <c r="D224" s="255" t="s">
        <v>378</v>
      </c>
      <c r="E224" s="256" t="s">
        <v>379</v>
      </c>
      <c r="F224" s="252">
        <v>2000</v>
      </c>
      <c r="G224" s="252"/>
      <c r="H224" s="257">
        <f t="shared" si="6"/>
        <v>252364141</v>
      </c>
      <c r="I224" s="257">
        <f t="shared" si="7"/>
        <v>0</v>
      </c>
    </row>
    <row r="225" spans="1:9" s="245" customFormat="1" ht="22.5" customHeight="1">
      <c r="A225" s="253">
        <v>41750</v>
      </c>
      <c r="B225" s="254" t="s">
        <v>377</v>
      </c>
      <c r="C225" s="253">
        <v>41750</v>
      </c>
      <c r="D225" s="255" t="s">
        <v>378</v>
      </c>
      <c r="E225" s="256" t="s">
        <v>379</v>
      </c>
      <c r="F225" s="252">
        <v>2000</v>
      </c>
      <c r="G225" s="252"/>
      <c r="H225" s="257">
        <f t="shared" si="6"/>
        <v>252366141</v>
      </c>
      <c r="I225" s="257">
        <f t="shared" si="7"/>
        <v>0</v>
      </c>
    </row>
    <row r="226" spans="1:9" s="245" customFormat="1" ht="22.5" customHeight="1">
      <c r="A226" s="253">
        <v>41750</v>
      </c>
      <c r="B226" s="254" t="s">
        <v>394</v>
      </c>
      <c r="C226" s="253">
        <v>41750</v>
      </c>
      <c r="D226" s="255" t="s">
        <v>502</v>
      </c>
      <c r="E226" s="256" t="s">
        <v>385</v>
      </c>
      <c r="F226" s="252">
        <v>325618</v>
      </c>
      <c r="G226" s="252"/>
      <c r="H226" s="257">
        <f t="shared" si="6"/>
        <v>252691759</v>
      </c>
      <c r="I226" s="257">
        <f t="shared" si="7"/>
        <v>0</v>
      </c>
    </row>
    <row r="227" spans="1:9" s="245" customFormat="1" ht="22.5" customHeight="1">
      <c r="A227" s="253">
        <v>41751</v>
      </c>
      <c r="B227" s="254" t="s">
        <v>459</v>
      </c>
      <c r="C227" s="253">
        <v>41751</v>
      </c>
      <c r="D227" s="255" t="s">
        <v>390</v>
      </c>
      <c r="E227" s="256" t="s">
        <v>369</v>
      </c>
      <c r="F227" s="252">
        <v>84730</v>
      </c>
      <c r="G227" s="252"/>
      <c r="H227" s="257">
        <f t="shared" si="6"/>
        <v>252776489</v>
      </c>
      <c r="I227" s="257">
        <f t="shared" si="7"/>
        <v>0</v>
      </c>
    </row>
    <row r="228" spans="1:9" s="245" customFormat="1" ht="22.5" customHeight="1">
      <c r="A228" s="253">
        <v>41751</v>
      </c>
      <c r="B228" s="254" t="s">
        <v>409</v>
      </c>
      <c r="C228" s="253">
        <v>41751</v>
      </c>
      <c r="D228" s="255" t="s">
        <v>470</v>
      </c>
      <c r="E228" s="256" t="s">
        <v>369</v>
      </c>
      <c r="F228" s="252">
        <v>205196</v>
      </c>
      <c r="G228" s="252"/>
      <c r="H228" s="257">
        <f t="shared" si="6"/>
        <v>252981685</v>
      </c>
      <c r="I228" s="257">
        <f t="shared" si="7"/>
        <v>0</v>
      </c>
    </row>
    <row r="229" spans="1:9" s="245" customFormat="1" ht="22.5" customHeight="1">
      <c r="A229" s="253">
        <v>41755</v>
      </c>
      <c r="B229" s="254" t="s">
        <v>412</v>
      </c>
      <c r="C229" s="253">
        <v>41755</v>
      </c>
      <c r="D229" s="255" t="s">
        <v>410</v>
      </c>
      <c r="E229" s="256" t="s">
        <v>369</v>
      </c>
      <c r="F229" s="252">
        <v>1720000</v>
      </c>
      <c r="G229" s="252"/>
      <c r="H229" s="257">
        <f t="shared" si="6"/>
        <v>254701685</v>
      </c>
      <c r="I229" s="257">
        <f t="shared" si="7"/>
        <v>0</v>
      </c>
    </row>
    <row r="230" spans="1:9" s="245" customFormat="1" ht="22.5" customHeight="1">
      <c r="A230" s="253">
        <v>41758</v>
      </c>
      <c r="B230" s="254" t="s">
        <v>503</v>
      </c>
      <c r="C230" s="253">
        <v>41758</v>
      </c>
      <c r="D230" s="255" t="s">
        <v>493</v>
      </c>
      <c r="E230" s="256" t="s">
        <v>369</v>
      </c>
      <c r="F230" s="252">
        <v>318000</v>
      </c>
      <c r="G230" s="252"/>
      <c r="H230" s="257">
        <f t="shared" si="6"/>
        <v>255019685</v>
      </c>
      <c r="I230" s="257">
        <f t="shared" si="7"/>
        <v>0</v>
      </c>
    </row>
    <row r="231" spans="1:9" s="245" customFormat="1" ht="22.5" customHeight="1">
      <c r="A231" s="253">
        <v>41758</v>
      </c>
      <c r="B231" s="254" t="s">
        <v>504</v>
      </c>
      <c r="C231" s="253">
        <v>41758</v>
      </c>
      <c r="D231" s="255" t="s">
        <v>505</v>
      </c>
      <c r="E231" s="256" t="s">
        <v>369</v>
      </c>
      <c r="F231" s="252">
        <v>75909</v>
      </c>
      <c r="G231" s="252"/>
      <c r="H231" s="257">
        <f t="shared" si="6"/>
        <v>255095594</v>
      </c>
      <c r="I231" s="257">
        <f t="shared" si="7"/>
        <v>0</v>
      </c>
    </row>
    <row r="232" spans="1:9" s="245" customFormat="1" ht="22.5" customHeight="1">
      <c r="A232" s="253">
        <v>41758</v>
      </c>
      <c r="B232" s="254" t="s">
        <v>415</v>
      </c>
      <c r="C232" s="253">
        <v>41758</v>
      </c>
      <c r="D232" s="255" t="s">
        <v>368</v>
      </c>
      <c r="E232" s="256" t="s">
        <v>369</v>
      </c>
      <c r="F232" s="252">
        <v>528900</v>
      </c>
      <c r="G232" s="252"/>
      <c r="H232" s="257">
        <f t="shared" si="6"/>
        <v>255624494</v>
      </c>
      <c r="I232" s="257">
        <f t="shared" si="7"/>
        <v>0</v>
      </c>
    </row>
    <row r="233" spans="1:9" s="245" customFormat="1" ht="22.5" customHeight="1">
      <c r="A233" s="253">
        <v>41758</v>
      </c>
      <c r="B233" s="254" t="s">
        <v>415</v>
      </c>
      <c r="C233" s="253">
        <v>41758</v>
      </c>
      <c r="D233" s="255" t="s">
        <v>506</v>
      </c>
      <c r="E233" s="256" t="s">
        <v>369</v>
      </c>
      <c r="F233" s="252">
        <v>242650</v>
      </c>
      <c r="G233" s="252"/>
      <c r="H233" s="257">
        <f t="shared" si="6"/>
        <v>255867144</v>
      </c>
      <c r="I233" s="257">
        <f t="shared" si="7"/>
        <v>0</v>
      </c>
    </row>
    <row r="234" spans="1:9" s="245" customFormat="1" ht="22.5" customHeight="1">
      <c r="A234" s="253">
        <v>41758</v>
      </c>
      <c r="B234" s="254" t="s">
        <v>377</v>
      </c>
      <c r="C234" s="253">
        <v>41758</v>
      </c>
      <c r="D234" s="255" t="s">
        <v>507</v>
      </c>
      <c r="E234" s="256" t="s">
        <v>392</v>
      </c>
      <c r="F234" s="252">
        <v>31598</v>
      </c>
      <c r="G234" s="252"/>
      <c r="H234" s="257">
        <f t="shared" si="6"/>
        <v>255898742</v>
      </c>
      <c r="I234" s="257">
        <f t="shared" si="7"/>
        <v>0</v>
      </c>
    </row>
    <row r="235" spans="1:9" s="245" customFormat="1" ht="22.5" customHeight="1">
      <c r="A235" s="253">
        <v>41759</v>
      </c>
      <c r="B235" s="254" t="s">
        <v>416</v>
      </c>
      <c r="C235" s="253">
        <v>41759</v>
      </c>
      <c r="D235" s="255" t="s">
        <v>390</v>
      </c>
      <c r="E235" s="256" t="s">
        <v>369</v>
      </c>
      <c r="F235" s="252">
        <v>237836</v>
      </c>
      <c r="G235" s="252"/>
      <c r="H235" s="257">
        <f t="shared" si="6"/>
        <v>256136578</v>
      </c>
      <c r="I235" s="257">
        <f t="shared" si="7"/>
        <v>0</v>
      </c>
    </row>
    <row r="236" spans="1:9" s="245" customFormat="1" ht="22.5" customHeight="1">
      <c r="A236" s="253">
        <v>41759</v>
      </c>
      <c r="B236" s="254" t="s">
        <v>508</v>
      </c>
      <c r="C236" s="253">
        <v>41759</v>
      </c>
      <c r="D236" s="255" t="s">
        <v>509</v>
      </c>
      <c r="E236" s="256" t="s">
        <v>369</v>
      </c>
      <c r="F236" s="252">
        <v>250374</v>
      </c>
      <c r="G236" s="252"/>
      <c r="H236" s="257">
        <f t="shared" si="6"/>
        <v>256386952</v>
      </c>
      <c r="I236" s="257">
        <f t="shared" si="7"/>
        <v>0</v>
      </c>
    </row>
    <row r="237" spans="1:9" s="245" customFormat="1" ht="22.5" customHeight="1">
      <c r="A237" s="253">
        <v>41759</v>
      </c>
      <c r="B237" s="254" t="s">
        <v>395</v>
      </c>
      <c r="C237" s="253">
        <v>41730</v>
      </c>
      <c r="D237" s="255" t="s">
        <v>420</v>
      </c>
      <c r="E237" s="256" t="s">
        <v>385</v>
      </c>
      <c r="F237" s="252">
        <v>462727</v>
      </c>
      <c r="G237" s="252"/>
      <c r="H237" s="257">
        <f t="shared" si="6"/>
        <v>256849679</v>
      </c>
      <c r="I237" s="257">
        <f t="shared" si="7"/>
        <v>0</v>
      </c>
    </row>
    <row r="238" spans="1:9" s="245" customFormat="1" ht="22.5" customHeight="1">
      <c r="A238" s="253">
        <v>41759</v>
      </c>
      <c r="B238" s="254" t="s">
        <v>395</v>
      </c>
      <c r="C238" s="253">
        <v>41730</v>
      </c>
      <c r="D238" s="255" t="s">
        <v>420</v>
      </c>
      <c r="E238" s="256" t="s">
        <v>385</v>
      </c>
      <c r="F238" s="252">
        <v>474545</v>
      </c>
      <c r="G238" s="252"/>
      <c r="H238" s="257">
        <f t="shared" si="6"/>
        <v>257324224</v>
      </c>
      <c r="I238" s="257">
        <f t="shared" si="7"/>
        <v>0</v>
      </c>
    </row>
    <row r="239" spans="1:9" s="245" customFormat="1" ht="22.5" customHeight="1">
      <c r="A239" s="253">
        <v>41759</v>
      </c>
      <c r="B239" s="254" t="s">
        <v>395</v>
      </c>
      <c r="C239" s="253">
        <v>41730</v>
      </c>
      <c r="D239" s="255" t="s">
        <v>420</v>
      </c>
      <c r="E239" s="256" t="s">
        <v>385</v>
      </c>
      <c r="F239" s="252">
        <v>468636</v>
      </c>
      <c r="G239" s="252"/>
      <c r="H239" s="257">
        <f t="shared" si="6"/>
        <v>257792860</v>
      </c>
      <c r="I239" s="257">
        <f t="shared" si="7"/>
        <v>0</v>
      </c>
    </row>
    <row r="240" spans="1:9" s="245" customFormat="1" ht="22.5" customHeight="1">
      <c r="A240" s="253">
        <v>41759</v>
      </c>
      <c r="B240" s="254" t="s">
        <v>395</v>
      </c>
      <c r="C240" s="253">
        <v>41736</v>
      </c>
      <c r="D240" s="255" t="s">
        <v>420</v>
      </c>
      <c r="E240" s="256" t="s">
        <v>385</v>
      </c>
      <c r="F240" s="252">
        <v>150351</v>
      </c>
      <c r="G240" s="252"/>
      <c r="H240" s="257">
        <f t="shared" si="6"/>
        <v>257943211</v>
      </c>
      <c r="I240" s="257">
        <f t="shared" si="7"/>
        <v>0</v>
      </c>
    </row>
    <row r="241" spans="1:9" s="245" customFormat="1" ht="22.5" customHeight="1">
      <c r="A241" s="253">
        <v>41759</v>
      </c>
      <c r="B241" s="254" t="s">
        <v>395</v>
      </c>
      <c r="C241" s="253">
        <v>41755</v>
      </c>
      <c r="D241" s="255" t="s">
        <v>420</v>
      </c>
      <c r="E241" s="256" t="s">
        <v>385</v>
      </c>
      <c r="F241" s="252">
        <v>561225</v>
      </c>
      <c r="G241" s="252"/>
      <c r="H241" s="257">
        <f t="shared" si="6"/>
        <v>258504436</v>
      </c>
      <c r="I241" s="257">
        <f t="shared" si="7"/>
        <v>0</v>
      </c>
    </row>
    <row r="242" spans="1:9" s="245" customFormat="1" ht="22.5" customHeight="1">
      <c r="A242" s="253">
        <v>41759</v>
      </c>
      <c r="B242" s="254" t="s">
        <v>395</v>
      </c>
      <c r="C242" s="253">
        <v>41744</v>
      </c>
      <c r="D242" s="255" t="s">
        <v>417</v>
      </c>
      <c r="E242" s="256" t="s">
        <v>385</v>
      </c>
      <c r="F242" s="252">
        <v>4600000</v>
      </c>
      <c r="G242" s="252"/>
      <c r="H242" s="257">
        <f t="shared" si="6"/>
        <v>263104436</v>
      </c>
      <c r="I242" s="257">
        <f t="shared" si="7"/>
        <v>0</v>
      </c>
    </row>
    <row r="243" spans="1:9" s="245" customFormat="1" ht="22.5" customHeight="1">
      <c r="A243" s="253">
        <v>41759</v>
      </c>
      <c r="B243" s="254" t="s">
        <v>395</v>
      </c>
      <c r="C243" s="253">
        <v>41739</v>
      </c>
      <c r="D243" s="255" t="s">
        <v>423</v>
      </c>
      <c r="E243" s="256" t="s">
        <v>385</v>
      </c>
      <c r="F243" s="252">
        <v>1276128</v>
      </c>
      <c r="G243" s="252"/>
      <c r="H243" s="257">
        <f t="shared" si="6"/>
        <v>264380564</v>
      </c>
      <c r="I243" s="257">
        <f t="shared" si="7"/>
        <v>0</v>
      </c>
    </row>
    <row r="244" spans="1:9" s="245" customFormat="1" ht="22.5" customHeight="1">
      <c r="A244" s="253">
        <v>41759</v>
      </c>
      <c r="B244" s="254" t="s">
        <v>395</v>
      </c>
      <c r="C244" s="253">
        <v>41731</v>
      </c>
      <c r="D244" s="255" t="s">
        <v>510</v>
      </c>
      <c r="E244" s="256" t="s">
        <v>385</v>
      </c>
      <c r="F244" s="252">
        <v>867495</v>
      </c>
      <c r="G244" s="252"/>
      <c r="H244" s="257">
        <f t="shared" si="6"/>
        <v>265248059</v>
      </c>
      <c r="I244" s="257">
        <f t="shared" si="7"/>
        <v>0</v>
      </c>
    </row>
    <row r="245" spans="1:9" s="245" customFormat="1" ht="22.5" customHeight="1">
      <c r="A245" s="253">
        <v>41759</v>
      </c>
      <c r="B245" s="254" t="s">
        <v>395</v>
      </c>
      <c r="C245" s="253">
        <v>41758</v>
      </c>
      <c r="D245" s="255" t="s">
        <v>511</v>
      </c>
      <c r="E245" s="256" t="s">
        <v>385</v>
      </c>
      <c r="F245" s="252">
        <v>542982</v>
      </c>
      <c r="G245" s="252"/>
      <c r="H245" s="257">
        <f t="shared" si="6"/>
        <v>265791041</v>
      </c>
      <c r="I245" s="257">
        <f t="shared" si="7"/>
        <v>0</v>
      </c>
    </row>
    <row r="246" spans="1:9" s="245" customFormat="1" ht="22.5" customHeight="1">
      <c r="A246" s="253">
        <v>41759</v>
      </c>
      <c r="B246" s="254" t="s">
        <v>395</v>
      </c>
      <c r="C246" s="253">
        <v>41715</v>
      </c>
      <c r="D246" s="255" t="s">
        <v>512</v>
      </c>
      <c r="E246" s="256" t="s">
        <v>385</v>
      </c>
      <c r="F246" s="252">
        <v>1753260</v>
      </c>
      <c r="G246" s="252"/>
      <c r="H246" s="257">
        <f t="shared" si="6"/>
        <v>267544301</v>
      </c>
      <c r="I246" s="257">
        <f t="shared" si="7"/>
        <v>0</v>
      </c>
    </row>
    <row r="247" spans="1:9" s="245" customFormat="1" ht="22.5" customHeight="1">
      <c r="A247" s="253">
        <v>41759</v>
      </c>
      <c r="B247" s="254" t="s">
        <v>395</v>
      </c>
      <c r="C247" s="253">
        <v>41724</v>
      </c>
      <c r="D247" s="255" t="s">
        <v>513</v>
      </c>
      <c r="E247" s="256" t="s">
        <v>385</v>
      </c>
      <c r="F247" s="252">
        <v>1921770</v>
      </c>
      <c r="G247" s="252"/>
      <c r="H247" s="257">
        <f t="shared" si="6"/>
        <v>269466071</v>
      </c>
      <c r="I247" s="257">
        <f t="shared" si="7"/>
        <v>0</v>
      </c>
    </row>
    <row r="248" spans="1:9" s="245" customFormat="1" ht="22.5" customHeight="1">
      <c r="A248" s="253">
        <v>41759</v>
      </c>
      <c r="B248" s="254" t="s">
        <v>395</v>
      </c>
      <c r="C248" s="253">
        <v>41736</v>
      </c>
      <c r="D248" s="255" t="s">
        <v>514</v>
      </c>
      <c r="E248" s="256" t="s">
        <v>385</v>
      </c>
      <c r="F248" s="252">
        <v>2566080</v>
      </c>
      <c r="G248" s="252"/>
      <c r="H248" s="257">
        <f t="shared" si="6"/>
        <v>272032151</v>
      </c>
      <c r="I248" s="257">
        <f t="shared" si="7"/>
        <v>0</v>
      </c>
    </row>
    <row r="249" spans="1:9" s="245" customFormat="1" ht="22.5" customHeight="1">
      <c r="A249" s="253">
        <v>41759</v>
      </c>
      <c r="B249" s="254" t="s">
        <v>395</v>
      </c>
      <c r="C249" s="253">
        <v>41755</v>
      </c>
      <c r="D249" s="255" t="s">
        <v>515</v>
      </c>
      <c r="E249" s="256" t="s">
        <v>385</v>
      </c>
      <c r="F249" s="252">
        <v>2160120</v>
      </c>
      <c r="G249" s="252"/>
      <c r="H249" s="257">
        <f t="shared" si="6"/>
        <v>274192271</v>
      </c>
      <c r="I249" s="257">
        <f t="shared" si="7"/>
        <v>0</v>
      </c>
    </row>
    <row r="250" spans="1:9" s="245" customFormat="1" ht="22.5" customHeight="1">
      <c r="A250" s="253">
        <v>41761</v>
      </c>
      <c r="B250" s="254" t="s">
        <v>367</v>
      </c>
      <c r="C250" s="253">
        <v>41759</v>
      </c>
      <c r="D250" s="255" t="s">
        <v>516</v>
      </c>
      <c r="E250" s="256" t="s">
        <v>369</v>
      </c>
      <c r="F250" s="252">
        <v>204620</v>
      </c>
      <c r="G250" s="252"/>
      <c r="H250" s="257">
        <f t="shared" si="6"/>
        <v>274396891</v>
      </c>
      <c r="I250" s="257">
        <f t="shared" si="7"/>
        <v>0</v>
      </c>
    </row>
    <row r="251" spans="1:9" s="245" customFormat="1" ht="22.5" customHeight="1">
      <c r="A251" s="253">
        <v>41765</v>
      </c>
      <c r="B251" s="254" t="s">
        <v>377</v>
      </c>
      <c r="C251" s="253">
        <v>41765</v>
      </c>
      <c r="D251" s="255" t="s">
        <v>393</v>
      </c>
      <c r="E251" s="256" t="s">
        <v>392</v>
      </c>
      <c r="F251" s="252">
        <v>58167</v>
      </c>
      <c r="G251" s="252"/>
      <c r="H251" s="257">
        <f t="shared" si="6"/>
        <v>274455058</v>
      </c>
      <c r="I251" s="257">
        <f t="shared" si="7"/>
        <v>0</v>
      </c>
    </row>
    <row r="252" spans="1:9" s="245" customFormat="1" ht="22.5" customHeight="1">
      <c r="A252" s="253">
        <v>41765</v>
      </c>
      <c r="B252" s="254" t="s">
        <v>377</v>
      </c>
      <c r="C252" s="253">
        <v>41765</v>
      </c>
      <c r="D252" s="255" t="s">
        <v>393</v>
      </c>
      <c r="E252" s="256" t="s">
        <v>392</v>
      </c>
      <c r="F252" s="252">
        <v>75238</v>
      </c>
      <c r="G252" s="252"/>
      <c r="H252" s="257">
        <f t="shared" si="6"/>
        <v>274530296</v>
      </c>
      <c r="I252" s="257">
        <f t="shared" si="7"/>
        <v>0</v>
      </c>
    </row>
    <row r="253" spans="1:9" s="245" customFormat="1" ht="22.5" customHeight="1">
      <c r="A253" s="253">
        <v>41765</v>
      </c>
      <c r="B253" s="254" t="s">
        <v>377</v>
      </c>
      <c r="C253" s="253">
        <v>41765</v>
      </c>
      <c r="D253" s="255" t="s">
        <v>393</v>
      </c>
      <c r="E253" s="256" t="s">
        <v>392</v>
      </c>
      <c r="F253" s="252">
        <v>58167</v>
      </c>
      <c r="G253" s="252"/>
      <c r="H253" s="257">
        <f t="shared" si="6"/>
        <v>274588463</v>
      </c>
      <c r="I253" s="257">
        <f t="shared" si="7"/>
        <v>0</v>
      </c>
    </row>
    <row r="254" spans="1:9" s="245" customFormat="1" ht="22.5" customHeight="1">
      <c r="A254" s="253">
        <v>41765</v>
      </c>
      <c r="B254" s="254" t="s">
        <v>377</v>
      </c>
      <c r="C254" s="253">
        <v>41765</v>
      </c>
      <c r="D254" s="255" t="s">
        <v>393</v>
      </c>
      <c r="E254" s="256" t="s">
        <v>392</v>
      </c>
      <c r="F254" s="252">
        <v>75238</v>
      </c>
      <c r="G254" s="252"/>
      <c r="H254" s="257">
        <f t="shared" si="6"/>
        <v>274663701</v>
      </c>
      <c r="I254" s="257">
        <f t="shared" si="7"/>
        <v>0</v>
      </c>
    </row>
    <row r="255" spans="1:9" s="245" customFormat="1" ht="22.5" customHeight="1">
      <c r="A255" s="253">
        <v>41766</v>
      </c>
      <c r="B255" s="254" t="s">
        <v>436</v>
      </c>
      <c r="C255" s="253">
        <v>41766</v>
      </c>
      <c r="D255" s="255" t="s">
        <v>431</v>
      </c>
      <c r="E255" s="256" t="s">
        <v>369</v>
      </c>
      <c r="F255" s="252">
        <v>1112000</v>
      </c>
      <c r="G255" s="252"/>
      <c r="H255" s="257">
        <f t="shared" si="6"/>
        <v>275775701</v>
      </c>
      <c r="I255" s="257">
        <f t="shared" si="7"/>
        <v>0</v>
      </c>
    </row>
    <row r="256" spans="1:9" s="245" customFormat="1" ht="22.5" customHeight="1">
      <c r="A256" s="253">
        <v>41766</v>
      </c>
      <c r="B256" s="254" t="s">
        <v>377</v>
      </c>
      <c r="C256" s="253">
        <v>41766</v>
      </c>
      <c r="D256" s="255" t="s">
        <v>378</v>
      </c>
      <c r="E256" s="256" t="s">
        <v>379</v>
      </c>
      <c r="F256" s="252">
        <v>2500</v>
      </c>
      <c r="G256" s="252"/>
      <c r="H256" s="257">
        <f t="shared" si="6"/>
        <v>275778201</v>
      </c>
      <c r="I256" s="257">
        <f t="shared" si="7"/>
        <v>0</v>
      </c>
    </row>
    <row r="257" spans="1:9" s="245" customFormat="1" ht="22.5" customHeight="1">
      <c r="A257" s="253">
        <v>41766</v>
      </c>
      <c r="B257" s="254" t="s">
        <v>377</v>
      </c>
      <c r="C257" s="253">
        <v>41766</v>
      </c>
      <c r="D257" s="255" t="s">
        <v>378</v>
      </c>
      <c r="E257" s="256" t="s">
        <v>379</v>
      </c>
      <c r="F257" s="252">
        <v>2500</v>
      </c>
      <c r="G257" s="252"/>
      <c r="H257" s="257">
        <f t="shared" si="6"/>
        <v>275780701</v>
      </c>
      <c r="I257" s="257">
        <f t="shared" si="7"/>
        <v>0</v>
      </c>
    </row>
    <row r="258" spans="1:9" s="245" customFormat="1" ht="22.5" customHeight="1">
      <c r="A258" s="253">
        <v>41766</v>
      </c>
      <c r="B258" s="254" t="s">
        <v>377</v>
      </c>
      <c r="C258" s="253">
        <v>41766</v>
      </c>
      <c r="D258" s="255" t="s">
        <v>378</v>
      </c>
      <c r="E258" s="256" t="s">
        <v>379</v>
      </c>
      <c r="F258" s="252">
        <v>2000</v>
      </c>
      <c r="G258" s="252"/>
      <c r="H258" s="257">
        <f t="shared" si="6"/>
        <v>275782701</v>
      </c>
      <c r="I258" s="257">
        <f t="shared" si="7"/>
        <v>0</v>
      </c>
    </row>
    <row r="259" spans="1:9" s="245" customFormat="1" ht="22.5" customHeight="1">
      <c r="A259" s="253">
        <v>41766</v>
      </c>
      <c r="B259" s="254" t="s">
        <v>383</v>
      </c>
      <c r="C259" s="253">
        <v>41766</v>
      </c>
      <c r="D259" s="255" t="s">
        <v>452</v>
      </c>
      <c r="E259" s="256" t="s">
        <v>385</v>
      </c>
      <c r="F259" s="252">
        <v>1277272</v>
      </c>
      <c r="G259" s="252"/>
      <c r="H259" s="257">
        <f t="shared" si="6"/>
        <v>277059973</v>
      </c>
      <c r="I259" s="257">
        <f t="shared" si="7"/>
        <v>0</v>
      </c>
    </row>
    <row r="260" spans="1:9" s="245" customFormat="1" ht="22.5" customHeight="1">
      <c r="A260" s="253">
        <v>41767</v>
      </c>
      <c r="B260" s="254" t="s">
        <v>380</v>
      </c>
      <c r="C260" s="253">
        <v>41767</v>
      </c>
      <c r="D260" s="255" t="s">
        <v>517</v>
      </c>
      <c r="E260" s="256" t="s">
        <v>369</v>
      </c>
      <c r="F260" s="252">
        <v>81500</v>
      </c>
      <c r="G260" s="252"/>
      <c r="H260" s="257">
        <f t="shared" si="6"/>
        <v>277141473</v>
      </c>
      <c r="I260" s="257">
        <f t="shared" si="7"/>
        <v>0</v>
      </c>
    </row>
    <row r="261" spans="1:9" s="245" customFormat="1" ht="22.5" customHeight="1">
      <c r="A261" s="253">
        <v>41767</v>
      </c>
      <c r="B261" s="254" t="s">
        <v>382</v>
      </c>
      <c r="C261" s="253">
        <v>41767</v>
      </c>
      <c r="D261" s="255" t="s">
        <v>518</v>
      </c>
      <c r="E261" s="256" t="s">
        <v>369</v>
      </c>
      <c r="F261" s="252">
        <v>11280</v>
      </c>
      <c r="G261" s="252"/>
      <c r="H261" s="257">
        <f t="shared" si="6"/>
        <v>277152753</v>
      </c>
      <c r="I261" s="257">
        <f t="shared" si="7"/>
        <v>0</v>
      </c>
    </row>
    <row r="262" spans="1:9" s="245" customFormat="1" ht="22.5" customHeight="1">
      <c r="A262" s="253">
        <v>41767</v>
      </c>
      <c r="B262" s="254" t="s">
        <v>377</v>
      </c>
      <c r="C262" s="253">
        <v>41767</v>
      </c>
      <c r="D262" s="255" t="s">
        <v>519</v>
      </c>
      <c r="E262" s="256" t="s">
        <v>392</v>
      </c>
      <c r="F262" s="252">
        <v>5650</v>
      </c>
      <c r="G262" s="252"/>
      <c r="H262" s="257">
        <f t="shared" si="6"/>
        <v>277158403</v>
      </c>
      <c r="I262" s="257">
        <f t="shared" si="7"/>
        <v>0</v>
      </c>
    </row>
    <row r="263" spans="1:9" s="245" customFormat="1" ht="22.5" customHeight="1">
      <c r="A263" s="253">
        <v>41769</v>
      </c>
      <c r="B263" s="254" t="s">
        <v>437</v>
      </c>
      <c r="C263" s="253">
        <v>41769</v>
      </c>
      <c r="D263" s="255" t="s">
        <v>495</v>
      </c>
      <c r="E263" s="256" t="s">
        <v>369</v>
      </c>
      <c r="F263" s="252">
        <v>337135</v>
      </c>
      <c r="G263" s="252"/>
      <c r="H263" s="257">
        <f t="shared" si="6"/>
        <v>277495538</v>
      </c>
      <c r="I263" s="257">
        <f t="shared" si="7"/>
        <v>0</v>
      </c>
    </row>
    <row r="264" spans="1:9" s="245" customFormat="1" ht="22.5" customHeight="1">
      <c r="A264" s="253">
        <v>41771</v>
      </c>
      <c r="B264" s="254" t="s">
        <v>438</v>
      </c>
      <c r="C264" s="253">
        <v>41771</v>
      </c>
      <c r="D264" s="255" t="s">
        <v>431</v>
      </c>
      <c r="E264" s="256" t="s">
        <v>369</v>
      </c>
      <c r="F264" s="252">
        <v>1224000</v>
      </c>
      <c r="G264" s="252"/>
      <c r="H264" s="257">
        <f t="shared" si="6"/>
        <v>278719538</v>
      </c>
      <c r="I264" s="257">
        <f t="shared" si="7"/>
        <v>0</v>
      </c>
    </row>
    <row r="265" spans="1:9" s="245" customFormat="1" ht="22.5" customHeight="1">
      <c r="A265" s="253">
        <v>41773</v>
      </c>
      <c r="B265" s="254" t="s">
        <v>395</v>
      </c>
      <c r="C265" s="253">
        <v>41773</v>
      </c>
      <c r="D265" s="255" t="s">
        <v>403</v>
      </c>
      <c r="E265" s="256" t="s">
        <v>397</v>
      </c>
      <c r="F265" s="252">
        <v>113832</v>
      </c>
      <c r="G265" s="252"/>
      <c r="H265" s="257">
        <f t="shared" si="6"/>
        <v>278833370</v>
      </c>
      <c r="I265" s="257">
        <f t="shared" si="7"/>
        <v>0</v>
      </c>
    </row>
    <row r="266" spans="1:9" s="245" customFormat="1" ht="22.5" customHeight="1">
      <c r="A266" s="253">
        <v>41774</v>
      </c>
      <c r="B266" s="254" t="s">
        <v>389</v>
      </c>
      <c r="C266" s="253">
        <v>41774</v>
      </c>
      <c r="D266" s="255" t="s">
        <v>495</v>
      </c>
      <c r="E266" s="256" t="s">
        <v>369</v>
      </c>
      <c r="F266" s="252">
        <v>235154</v>
      </c>
      <c r="G266" s="252"/>
      <c r="H266" s="257">
        <f t="shared" si="6"/>
        <v>279068524</v>
      </c>
      <c r="I266" s="257">
        <f t="shared" si="7"/>
        <v>0</v>
      </c>
    </row>
    <row r="267" spans="1:9" s="245" customFormat="1" ht="22.5" customHeight="1">
      <c r="A267" s="253">
        <v>41774</v>
      </c>
      <c r="B267" s="254" t="s">
        <v>471</v>
      </c>
      <c r="C267" s="253">
        <v>41774</v>
      </c>
      <c r="D267" s="255" t="s">
        <v>431</v>
      </c>
      <c r="E267" s="256" t="s">
        <v>369</v>
      </c>
      <c r="F267" s="252">
        <v>1128000</v>
      </c>
      <c r="G267" s="252"/>
      <c r="H267" s="257">
        <f t="shared" si="6"/>
        <v>280196524</v>
      </c>
      <c r="I267" s="257">
        <f t="shared" si="7"/>
        <v>0</v>
      </c>
    </row>
    <row r="268" spans="1:9" s="245" customFormat="1" ht="22.5" customHeight="1">
      <c r="A268" s="253">
        <v>41774</v>
      </c>
      <c r="B268" s="254" t="s">
        <v>377</v>
      </c>
      <c r="C268" s="253">
        <v>41774</v>
      </c>
      <c r="D268" s="255" t="s">
        <v>378</v>
      </c>
      <c r="E268" s="256" t="s">
        <v>379</v>
      </c>
      <c r="F268" s="252">
        <v>2500</v>
      </c>
      <c r="G268" s="252"/>
      <c r="H268" s="257">
        <f t="shared" si="6"/>
        <v>280199024</v>
      </c>
      <c r="I268" s="257">
        <f t="shared" si="7"/>
        <v>0</v>
      </c>
    </row>
    <row r="269" spans="1:9" s="245" customFormat="1" ht="22.5" customHeight="1">
      <c r="A269" s="253">
        <v>41774</v>
      </c>
      <c r="B269" s="254" t="s">
        <v>377</v>
      </c>
      <c r="C269" s="253">
        <v>41774</v>
      </c>
      <c r="D269" s="255" t="s">
        <v>378</v>
      </c>
      <c r="E269" s="256" t="s">
        <v>379</v>
      </c>
      <c r="F269" s="252">
        <v>2000</v>
      </c>
      <c r="G269" s="252"/>
      <c r="H269" s="257">
        <f t="shared" si="6"/>
        <v>280201024</v>
      </c>
      <c r="I269" s="257">
        <f t="shared" si="7"/>
        <v>0</v>
      </c>
    </row>
    <row r="270" spans="1:9" s="245" customFormat="1" ht="22.5" customHeight="1">
      <c r="A270" s="253">
        <v>41774</v>
      </c>
      <c r="B270" s="254" t="s">
        <v>377</v>
      </c>
      <c r="C270" s="253">
        <v>41774</v>
      </c>
      <c r="D270" s="255" t="s">
        <v>378</v>
      </c>
      <c r="E270" s="256" t="s">
        <v>379</v>
      </c>
      <c r="F270" s="252">
        <v>2826</v>
      </c>
      <c r="G270" s="252"/>
      <c r="H270" s="257">
        <f t="shared" si="6"/>
        <v>280203850</v>
      </c>
      <c r="I270" s="257">
        <f t="shared" si="7"/>
        <v>0</v>
      </c>
    </row>
    <row r="271" spans="1:9" s="245" customFormat="1" ht="22.5" customHeight="1">
      <c r="A271" s="253">
        <v>41774</v>
      </c>
      <c r="B271" s="254" t="s">
        <v>377</v>
      </c>
      <c r="C271" s="253">
        <v>41774</v>
      </c>
      <c r="D271" s="255" t="s">
        <v>378</v>
      </c>
      <c r="E271" s="256" t="s">
        <v>379</v>
      </c>
      <c r="F271" s="252">
        <v>2500</v>
      </c>
      <c r="G271" s="252"/>
      <c r="H271" s="257">
        <f t="shared" ref="H271:H334" si="8">ROUND(IF(H270-I270+F271-G271&gt;0,H270-I270+F271-G271,0),0)</f>
        <v>280206350</v>
      </c>
      <c r="I271" s="257">
        <f t="shared" ref="I271:I334" si="9">ROUND(IF(I270-H270+G271-F271&gt;0,I270-H270+G271-F271,0),0)</f>
        <v>0</v>
      </c>
    </row>
    <row r="272" spans="1:9" s="245" customFormat="1" ht="22.5" customHeight="1">
      <c r="A272" s="253">
        <v>41774</v>
      </c>
      <c r="B272" s="254" t="s">
        <v>377</v>
      </c>
      <c r="C272" s="253">
        <v>41774</v>
      </c>
      <c r="D272" s="255" t="s">
        <v>378</v>
      </c>
      <c r="E272" s="256" t="s">
        <v>379</v>
      </c>
      <c r="F272" s="252">
        <v>2000</v>
      </c>
      <c r="G272" s="252"/>
      <c r="H272" s="257">
        <f t="shared" si="8"/>
        <v>280208350</v>
      </c>
      <c r="I272" s="257">
        <f t="shared" si="9"/>
        <v>0</v>
      </c>
    </row>
    <row r="273" spans="1:9" s="245" customFormat="1" ht="22.5" customHeight="1">
      <c r="A273" s="253">
        <v>41774</v>
      </c>
      <c r="B273" s="254" t="s">
        <v>377</v>
      </c>
      <c r="C273" s="253">
        <v>41774</v>
      </c>
      <c r="D273" s="255" t="s">
        <v>378</v>
      </c>
      <c r="E273" s="256" t="s">
        <v>379</v>
      </c>
      <c r="F273" s="252">
        <v>3600</v>
      </c>
      <c r="G273" s="252"/>
      <c r="H273" s="257">
        <f t="shared" si="8"/>
        <v>280211950</v>
      </c>
      <c r="I273" s="257">
        <f t="shared" si="9"/>
        <v>0</v>
      </c>
    </row>
    <row r="274" spans="1:9" s="245" customFormat="1" ht="22.5" customHeight="1">
      <c r="A274" s="253">
        <v>41774</v>
      </c>
      <c r="B274" s="254" t="s">
        <v>377</v>
      </c>
      <c r="C274" s="253">
        <v>41774</v>
      </c>
      <c r="D274" s="255" t="s">
        <v>378</v>
      </c>
      <c r="E274" s="256" t="s">
        <v>379</v>
      </c>
      <c r="F274" s="252">
        <v>2500</v>
      </c>
      <c r="G274" s="252"/>
      <c r="H274" s="257">
        <f t="shared" si="8"/>
        <v>280214450</v>
      </c>
      <c r="I274" s="257">
        <f t="shared" si="9"/>
        <v>0</v>
      </c>
    </row>
    <row r="275" spans="1:9" s="245" customFormat="1" ht="22.5" customHeight="1">
      <c r="A275" s="253">
        <v>41774</v>
      </c>
      <c r="B275" s="254" t="s">
        <v>377</v>
      </c>
      <c r="C275" s="253">
        <v>41774</v>
      </c>
      <c r="D275" s="255" t="s">
        <v>520</v>
      </c>
      <c r="E275" s="256" t="s">
        <v>379</v>
      </c>
      <c r="F275" s="252">
        <v>4408</v>
      </c>
      <c r="G275" s="252"/>
      <c r="H275" s="257">
        <f t="shared" si="8"/>
        <v>280218858</v>
      </c>
      <c r="I275" s="257">
        <f t="shared" si="9"/>
        <v>0</v>
      </c>
    </row>
    <row r="276" spans="1:9" s="245" customFormat="1" ht="22.5" customHeight="1">
      <c r="A276" s="253">
        <v>41774</v>
      </c>
      <c r="B276" s="254" t="s">
        <v>386</v>
      </c>
      <c r="C276" s="253">
        <v>41774</v>
      </c>
      <c r="D276" s="255" t="s">
        <v>469</v>
      </c>
      <c r="E276" s="256" t="s">
        <v>385</v>
      </c>
      <c r="F276" s="252">
        <v>1915300</v>
      </c>
      <c r="G276" s="252"/>
      <c r="H276" s="257">
        <f t="shared" si="8"/>
        <v>282134158</v>
      </c>
      <c r="I276" s="257">
        <f t="shared" si="9"/>
        <v>0</v>
      </c>
    </row>
    <row r="277" spans="1:9" s="245" customFormat="1" ht="22.5" customHeight="1">
      <c r="A277" s="253">
        <v>41777</v>
      </c>
      <c r="B277" s="254" t="s">
        <v>398</v>
      </c>
      <c r="C277" s="253">
        <v>41777</v>
      </c>
      <c r="D277" s="255" t="s">
        <v>431</v>
      </c>
      <c r="E277" s="256" t="s">
        <v>369</v>
      </c>
      <c r="F277" s="252">
        <v>1136000</v>
      </c>
      <c r="G277" s="252"/>
      <c r="H277" s="257">
        <f t="shared" si="8"/>
        <v>283270158</v>
      </c>
      <c r="I277" s="257">
        <f t="shared" si="9"/>
        <v>0</v>
      </c>
    </row>
    <row r="278" spans="1:9" s="245" customFormat="1" ht="22.5" customHeight="1">
      <c r="A278" s="253">
        <v>41778</v>
      </c>
      <c r="B278" s="254" t="s">
        <v>401</v>
      </c>
      <c r="C278" s="253">
        <v>41778</v>
      </c>
      <c r="D278" s="255" t="s">
        <v>517</v>
      </c>
      <c r="E278" s="256" t="s">
        <v>369</v>
      </c>
      <c r="F278" s="252">
        <v>26250</v>
      </c>
      <c r="G278" s="252"/>
      <c r="H278" s="257">
        <f t="shared" si="8"/>
        <v>283296408</v>
      </c>
      <c r="I278" s="257">
        <f t="shared" si="9"/>
        <v>0</v>
      </c>
    </row>
    <row r="279" spans="1:9" s="245" customFormat="1" ht="22.5" customHeight="1">
      <c r="A279" s="253">
        <v>41779</v>
      </c>
      <c r="B279" s="254" t="s">
        <v>449</v>
      </c>
      <c r="C279" s="253">
        <v>41779</v>
      </c>
      <c r="D279" s="255" t="s">
        <v>521</v>
      </c>
      <c r="E279" s="256" t="s">
        <v>369</v>
      </c>
      <c r="F279" s="252">
        <v>327891</v>
      </c>
      <c r="G279" s="252"/>
      <c r="H279" s="257">
        <f t="shared" si="8"/>
        <v>283624299</v>
      </c>
      <c r="I279" s="257">
        <f t="shared" si="9"/>
        <v>0</v>
      </c>
    </row>
    <row r="280" spans="1:9" s="245" customFormat="1" ht="22.5" customHeight="1">
      <c r="A280" s="253">
        <v>41781</v>
      </c>
      <c r="B280" s="254" t="s">
        <v>377</v>
      </c>
      <c r="C280" s="253">
        <v>41781</v>
      </c>
      <c r="D280" s="255" t="s">
        <v>378</v>
      </c>
      <c r="E280" s="256" t="s">
        <v>379</v>
      </c>
      <c r="F280" s="252">
        <v>5307</v>
      </c>
      <c r="G280" s="252"/>
      <c r="H280" s="257">
        <f t="shared" si="8"/>
        <v>283629606</v>
      </c>
      <c r="I280" s="257">
        <f t="shared" si="9"/>
        <v>0</v>
      </c>
    </row>
    <row r="281" spans="1:9" s="245" customFormat="1" ht="22.5" customHeight="1">
      <c r="A281" s="253">
        <v>41783</v>
      </c>
      <c r="B281" s="254" t="s">
        <v>406</v>
      </c>
      <c r="C281" s="253">
        <v>41783</v>
      </c>
      <c r="D281" s="255" t="s">
        <v>522</v>
      </c>
      <c r="E281" s="256" t="s">
        <v>369</v>
      </c>
      <c r="F281" s="252">
        <v>293400</v>
      </c>
      <c r="G281" s="252"/>
      <c r="H281" s="257">
        <f t="shared" si="8"/>
        <v>283923006</v>
      </c>
      <c r="I281" s="257">
        <f t="shared" si="9"/>
        <v>0</v>
      </c>
    </row>
    <row r="282" spans="1:9" s="245" customFormat="1" ht="22.5" customHeight="1">
      <c r="A282" s="253">
        <v>41783</v>
      </c>
      <c r="B282" s="254" t="s">
        <v>377</v>
      </c>
      <c r="C282" s="253">
        <v>41783</v>
      </c>
      <c r="D282" s="255" t="s">
        <v>378</v>
      </c>
      <c r="E282" s="256" t="s">
        <v>379</v>
      </c>
      <c r="F282" s="252">
        <v>4500</v>
      </c>
      <c r="G282" s="252"/>
      <c r="H282" s="257">
        <f t="shared" si="8"/>
        <v>283927506</v>
      </c>
      <c r="I282" s="257">
        <f t="shared" si="9"/>
        <v>0</v>
      </c>
    </row>
    <row r="283" spans="1:9" s="245" customFormat="1" ht="22.5" customHeight="1">
      <c r="A283" s="253">
        <v>41783</v>
      </c>
      <c r="B283" s="254" t="s">
        <v>377</v>
      </c>
      <c r="C283" s="253">
        <v>41783</v>
      </c>
      <c r="D283" s="255" t="s">
        <v>378</v>
      </c>
      <c r="E283" s="256" t="s">
        <v>379</v>
      </c>
      <c r="F283" s="252">
        <v>2500</v>
      </c>
      <c r="G283" s="252"/>
      <c r="H283" s="257">
        <f t="shared" si="8"/>
        <v>283930006</v>
      </c>
      <c r="I283" s="257">
        <f t="shared" si="9"/>
        <v>0</v>
      </c>
    </row>
    <row r="284" spans="1:9" s="245" customFormat="1" ht="22.5" customHeight="1">
      <c r="A284" s="253">
        <v>41783</v>
      </c>
      <c r="B284" s="254" t="s">
        <v>377</v>
      </c>
      <c r="C284" s="253">
        <v>41783</v>
      </c>
      <c r="D284" s="255" t="s">
        <v>378</v>
      </c>
      <c r="E284" s="256" t="s">
        <v>379</v>
      </c>
      <c r="F284" s="252">
        <v>2500</v>
      </c>
      <c r="G284" s="252"/>
      <c r="H284" s="257">
        <f t="shared" si="8"/>
        <v>283932506</v>
      </c>
      <c r="I284" s="257">
        <f t="shared" si="9"/>
        <v>0</v>
      </c>
    </row>
    <row r="285" spans="1:9" s="245" customFormat="1" ht="22.5" customHeight="1">
      <c r="A285" s="253">
        <v>41785</v>
      </c>
      <c r="B285" s="254" t="s">
        <v>454</v>
      </c>
      <c r="C285" s="253">
        <v>41785</v>
      </c>
      <c r="D285" s="255" t="s">
        <v>410</v>
      </c>
      <c r="E285" s="256" t="s">
        <v>369</v>
      </c>
      <c r="F285" s="252">
        <v>1720000</v>
      </c>
      <c r="G285" s="252"/>
      <c r="H285" s="257">
        <f t="shared" si="8"/>
        <v>285652506</v>
      </c>
      <c r="I285" s="257">
        <f t="shared" si="9"/>
        <v>0</v>
      </c>
    </row>
    <row r="286" spans="1:9" s="245" customFormat="1" ht="22.5" customHeight="1">
      <c r="A286" s="253">
        <v>41785</v>
      </c>
      <c r="B286" s="254" t="s">
        <v>377</v>
      </c>
      <c r="C286" s="253">
        <v>41785</v>
      </c>
      <c r="D286" s="255" t="s">
        <v>378</v>
      </c>
      <c r="E286" s="256" t="s">
        <v>379</v>
      </c>
      <c r="F286" s="252">
        <v>2500</v>
      </c>
      <c r="G286" s="252"/>
      <c r="H286" s="257">
        <f t="shared" si="8"/>
        <v>285655006</v>
      </c>
      <c r="I286" s="257">
        <f t="shared" si="9"/>
        <v>0</v>
      </c>
    </row>
    <row r="287" spans="1:9" s="245" customFormat="1" ht="22.5" customHeight="1">
      <c r="A287" s="253">
        <v>41786</v>
      </c>
      <c r="B287" s="254" t="s">
        <v>408</v>
      </c>
      <c r="C287" s="253">
        <v>41786</v>
      </c>
      <c r="D287" s="255" t="s">
        <v>523</v>
      </c>
      <c r="E287" s="256" t="s">
        <v>369</v>
      </c>
      <c r="F287" s="252">
        <v>50000</v>
      </c>
      <c r="G287" s="252"/>
      <c r="H287" s="257">
        <f t="shared" si="8"/>
        <v>285705006</v>
      </c>
      <c r="I287" s="257">
        <f t="shared" si="9"/>
        <v>0</v>
      </c>
    </row>
    <row r="288" spans="1:9" s="245" customFormat="1" ht="22.5" customHeight="1">
      <c r="A288" s="253">
        <v>41787</v>
      </c>
      <c r="B288" s="254" t="s">
        <v>457</v>
      </c>
      <c r="C288" s="253">
        <v>41787</v>
      </c>
      <c r="D288" s="255" t="s">
        <v>524</v>
      </c>
      <c r="E288" s="256" t="s">
        <v>369</v>
      </c>
      <c r="F288" s="252">
        <v>295455</v>
      </c>
      <c r="G288" s="252"/>
      <c r="H288" s="257">
        <f t="shared" si="8"/>
        <v>286000461</v>
      </c>
      <c r="I288" s="257">
        <f t="shared" si="9"/>
        <v>0</v>
      </c>
    </row>
    <row r="289" spans="1:9" s="245" customFormat="1" ht="22.5" customHeight="1">
      <c r="A289" s="253">
        <v>41790</v>
      </c>
      <c r="B289" s="254" t="s">
        <v>458</v>
      </c>
      <c r="C289" s="253">
        <v>41790</v>
      </c>
      <c r="D289" s="255" t="s">
        <v>495</v>
      </c>
      <c r="E289" s="256" t="s">
        <v>369</v>
      </c>
      <c r="F289" s="252">
        <v>356127</v>
      </c>
      <c r="G289" s="252"/>
      <c r="H289" s="257">
        <f t="shared" si="8"/>
        <v>286356588</v>
      </c>
      <c r="I289" s="257">
        <f t="shared" si="9"/>
        <v>0</v>
      </c>
    </row>
    <row r="290" spans="1:9" s="245" customFormat="1" ht="22.5" customHeight="1">
      <c r="A290" s="253">
        <v>41790</v>
      </c>
      <c r="B290" s="254" t="s">
        <v>459</v>
      </c>
      <c r="C290" s="253">
        <v>41790</v>
      </c>
      <c r="D290" s="255" t="s">
        <v>495</v>
      </c>
      <c r="E290" s="256" t="s">
        <v>369</v>
      </c>
      <c r="F290" s="252">
        <v>539426</v>
      </c>
      <c r="G290" s="252"/>
      <c r="H290" s="257">
        <f t="shared" si="8"/>
        <v>286896014</v>
      </c>
      <c r="I290" s="257">
        <f t="shared" si="9"/>
        <v>0</v>
      </c>
    </row>
    <row r="291" spans="1:9" s="245" customFormat="1" ht="22.5" customHeight="1">
      <c r="A291" s="253">
        <v>41790</v>
      </c>
      <c r="B291" s="254" t="s">
        <v>395</v>
      </c>
      <c r="C291" s="253">
        <v>41781</v>
      </c>
      <c r="D291" s="255" t="s">
        <v>525</v>
      </c>
      <c r="E291" s="256" t="s">
        <v>385</v>
      </c>
      <c r="F291" s="252">
        <v>582912</v>
      </c>
      <c r="G291" s="252"/>
      <c r="H291" s="257">
        <f t="shared" si="8"/>
        <v>287478926</v>
      </c>
      <c r="I291" s="257">
        <f t="shared" si="9"/>
        <v>0</v>
      </c>
    </row>
    <row r="292" spans="1:9" s="245" customFormat="1" ht="22.5" customHeight="1">
      <c r="A292" s="253">
        <v>41790</v>
      </c>
      <c r="B292" s="254" t="s">
        <v>395</v>
      </c>
      <c r="C292" s="253">
        <v>41764</v>
      </c>
      <c r="D292" s="255" t="s">
        <v>420</v>
      </c>
      <c r="E292" s="256" t="s">
        <v>385</v>
      </c>
      <c r="F292" s="252">
        <v>474546</v>
      </c>
      <c r="G292" s="252"/>
      <c r="H292" s="257">
        <f t="shared" si="8"/>
        <v>287953472</v>
      </c>
      <c r="I292" s="257">
        <f t="shared" si="9"/>
        <v>0</v>
      </c>
    </row>
    <row r="293" spans="1:9" s="245" customFormat="1" ht="22.5" customHeight="1">
      <c r="A293" s="253">
        <v>41790</v>
      </c>
      <c r="B293" s="254" t="s">
        <v>395</v>
      </c>
      <c r="C293" s="253">
        <v>41768</v>
      </c>
      <c r="D293" s="255" t="s">
        <v>526</v>
      </c>
      <c r="E293" s="256" t="s">
        <v>385</v>
      </c>
      <c r="F293" s="252">
        <v>190944</v>
      </c>
      <c r="G293" s="252"/>
      <c r="H293" s="257">
        <f t="shared" si="8"/>
        <v>288144416</v>
      </c>
      <c r="I293" s="257">
        <f t="shared" si="9"/>
        <v>0</v>
      </c>
    </row>
    <row r="294" spans="1:9" s="245" customFormat="1" ht="22.5" customHeight="1">
      <c r="A294" s="253">
        <v>41790</v>
      </c>
      <c r="B294" s="254" t="s">
        <v>395</v>
      </c>
      <c r="C294" s="253">
        <v>41768</v>
      </c>
      <c r="D294" s="255" t="s">
        <v>526</v>
      </c>
      <c r="E294" s="256" t="s">
        <v>385</v>
      </c>
      <c r="F294" s="252">
        <v>387360</v>
      </c>
      <c r="G294" s="252"/>
      <c r="H294" s="257">
        <f t="shared" si="8"/>
        <v>288531776</v>
      </c>
      <c r="I294" s="257">
        <f t="shared" si="9"/>
        <v>0</v>
      </c>
    </row>
    <row r="295" spans="1:9" s="245" customFormat="1" ht="22.5" customHeight="1">
      <c r="A295" s="253">
        <v>41790</v>
      </c>
      <c r="B295" s="254" t="s">
        <v>395</v>
      </c>
      <c r="C295" s="253">
        <v>41768</v>
      </c>
      <c r="D295" s="255" t="s">
        <v>420</v>
      </c>
      <c r="E295" s="256" t="s">
        <v>385</v>
      </c>
      <c r="F295" s="252">
        <v>458182</v>
      </c>
      <c r="G295" s="252"/>
      <c r="H295" s="257">
        <f t="shared" si="8"/>
        <v>288989958</v>
      </c>
      <c r="I295" s="257">
        <f t="shared" si="9"/>
        <v>0</v>
      </c>
    </row>
    <row r="296" spans="1:9" s="245" customFormat="1" ht="22.5" customHeight="1">
      <c r="A296" s="253">
        <v>41790</v>
      </c>
      <c r="B296" s="254" t="s">
        <v>395</v>
      </c>
      <c r="C296" s="253">
        <v>41788</v>
      </c>
      <c r="D296" s="255" t="s">
        <v>526</v>
      </c>
      <c r="E296" s="256" t="s">
        <v>385</v>
      </c>
      <c r="F296" s="252">
        <v>449391</v>
      </c>
      <c r="G296" s="252"/>
      <c r="H296" s="257">
        <f t="shared" si="8"/>
        <v>289439349</v>
      </c>
      <c r="I296" s="257">
        <f t="shared" si="9"/>
        <v>0</v>
      </c>
    </row>
    <row r="297" spans="1:9" s="245" customFormat="1" ht="22.5" customHeight="1">
      <c r="A297" s="253">
        <v>41790</v>
      </c>
      <c r="B297" s="254" t="s">
        <v>395</v>
      </c>
      <c r="C297" s="253">
        <v>41779</v>
      </c>
      <c r="D297" s="255" t="s">
        <v>417</v>
      </c>
      <c r="E297" s="256" t="s">
        <v>385</v>
      </c>
      <c r="F297" s="252">
        <v>4600000</v>
      </c>
      <c r="G297" s="252"/>
      <c r="H297" s="257">
        <f t="shared" si="8"/>
        <v>294039349</v>
      </c>
      <c r="I297" s="257">
        <f t="shared" si="9"/>
        <v>0</v>
      </c>
    </row>
    <row r="298" spans="1:9" s="245" customFormat="1" ht="22.5" customHeight="1">
      <c r="A298" s="253">
        <v>41790</v>
      </c>
      <c r="B298" s="254" t="s">
        <v>395</v>
      </c>
      <c r="C298" s="253">
        <v>41790</v>
      </c>
      <c r="D298" s="255" t="s">
        <v>423</v>
      </c>
      <c r="E298" s="256" t="s">
        <v>385</v>
      </c>
      <c r="F298" s="252">
        <v>1009800</v>
      </c>
      <c r="G298" s="252"/>
      <c r="H298" s="257">
        <f t="shared" si="8"/>
        <v>295049149</v>
      </c>
      <c r="I298" s="257">
        <f t="shared" si="9"/>
        <v>0</v>
      </c>
    </row>
    <row r="299" spans="1:9" s="245" customFormat="1" ht="22.5" customHeight="1">
      <c r="A299" s="253">
        <v>41790</v>
      </c>
      <c r="B299" s="254" t="s">
        <v>395</v>
      </c>
      <c r="C299" s="253">
        <v>41789</v>
      </c>
      <c r="D299" s="255" t="s">
        <v>527</v>
      </c>
      <c r="E299" s="256" t="s">
        <v>385</v>
      </c>
      <c r="F299" s="252">
        <v>1887760</v>
      </c>
      <c r="G299" s="252"/>
      <c r="H299" s="257">
        <f t="shared" si="8"/>
        <v>296936909</v>
      </c>
      <c r="I299" s="257">
        <f t="shared" si="9"/>
        <v>0</v>
      </c>
    </row>
    <row r="300" spans="1:9" s="245" customFormat="1" ht="22.5" customHeight="1">
      <c r="A300" s="253">
        <v>41790</v>
      </c>
      <c r="B300" s="254" t="s">
        <v>395</v>
      </c>
      <c r="C300" s="253">
        <v>41766</v>
      </c>
      <c r="D300" s="255" t="s">
        <v>528</v>
      </c>
      <c r="E300" s="256" t="s">
        <v>385</v>
      </c>
      <c r="F300" s="252">
        <v>1748430</v>
      </c>
      <c r="G300" s="252"/>
      <c r="H300" s="257">
        <f t="shared" si="8"/>
        <v>298685339</v>
      </c>
      <c r="I300" s="257">
        <f t="shared" si="9"/>
        <v>0</v>
      </c>
    </row>
    <row r="301" spans="1:9" s="245" customFormat="1" ht="22.5" customHeight="1">
      <c r="A301" s="253">
        <v>41790</v>
      </c>
      <c r="B301" s="254" t="s">
        <v>395</v>
      </c>
      <c r="C301" s="253">
        <v>41775</v>
      </c>
      <c r="D301" s="255" t="s">
        <v>529</v>
      </c>
      <c r="E301" s="256" t="s">
        <v>385</v>
      </c>
      <c r="F301" s="252">
        <v>1804860</v>
      </c>
      <c r="G301" s="252"/>
      <c r="H301" s="257">
        <f t="shared" si="8"/>
        <v>300490199</v>
      </c>
      <c r="I301" s="257">
        <f t="shared" si="9"/>
        <v>0</v>
      </c>
    </row>
    <row r="302" spans="1:9" s="245" customFormat="1" ht="22.5" customHeight="1">
      <c r="A302" s="253">
        <v>41790</v>
      </c>
      <c r="B302" s="254" t="s">
        <v>395</v>
      </c>
      <c r="C302" s="253">
        <v>41785</v>
      </c>
      <c r="D302" s="255" t="s">
        <v>530</v>
      </c>
      <c r="E302" s="256" t="s">
        <v>385</v>
      </c>
      <c r="F302" s="252">
        <v>2282400</v>
      </c>
      <c r="G302" s="252"/>
      <c r="H302" s="257">
        <f t="shared" si="8"/>
        <v>302772599</v>
      </c>
      <c r="I302" s="257">
        <f t="shared" si="9"/>
        <v>0</v>
      </c>
    </row>
    <row r="303" spans="1:9" s="245" customFormat="1" ht="22.5" customHeight="1">
      <c r="A303" s="253">
        <v>41790</v>
      </c>
      <c r="B303" s="254" t="s">
        <v>387</v>
      </c>
      <c r="C303" s="253">
        <v>41790</v>
      </c>
      <c r="D303" s="255" t="s">
        <v>469</v>
      </c>
      <c r="E303" s="256" t="s">
        <v>385</v>
      </c>
      <c r="F303" s="252">
        <v>2139200</v>
      </c>
      <c r="G303" s="252"/>
      <c r="H303" s="257">
        <f t="shared" si="8"/>
        <v>304911799</v>
      </c>
      <c r="I303" s="257">
        <f t="shared" si="9"/>
        <v>0</v>
      </c>
    </row>
    <row r="304" spans="1:9" s="245" customFormat="1" ht="22.5" customHeight="1">
      <c r="A304" s="253">
        <v>41790</v>
      </c>
      <c r="B304" s="254" t="s">
        <v>428</v>
      </c>
      <c r="C304" s="253">
        <v>41790</v>
      </c>
      <c r="D304" s="255" t="s">
        <v>429</v>
      </c>
      <c r="E304" s="256" t="s">
        <v>430</v>
      </c>
      <c r="F304" s="252"/>
      <c r="G304" s="252">
        <v>113152500</v>
      </c>
      <c r="H304" s="257">
        <f t="shared" si="8"/>
        <v>191759299</v>
      </c>
      <c r="I304" s="257">
        <f t="shared" si="9"/>
        <v>0</v>
      </c>
    </row>
    <row r="305" spans="1:9" s="245" customFormat="1" ht="22.5" customHeight="1">
      <c r="A305" s="253">
        <v>41791</v>
      </c>
      <c r="B305" s="254" t="s">
        <v>367</v>
      </c>
      <c r="C305" s="253">
        <v>41788</v>
      </c>
      <c r="D305" s="255" t="s">
        <v>453</v>
      </c>
      <c r="E305" s="256" t="s">
        <v>369</v>
      </c>
      <c r="F305" s="252">
        <v>96364</v>
      </c>
      <c r="G305" s="252"/>
      <c r="H305" s="257">
        <f t="shared" si="8"/>
        <v>191855663</v>
      </c>
      <c r="I305" s="257">
        <f t="shared" si="9"/>
        <v>0</v>
      </c>
    </row>
    <row r="306" spans="1:9" s="245" customFormat="1" ht="22.5" customHeight="1">
      <c r="A306" s="253">
        <v>41791</v>
      </c>
      <c r="B306" s="254" t="s">
        <v>373</v>
      </c>
      <c r="C306" s="253">
        <v>41789</v>
      </c>
      <c r="D306" s="255" t="s">
        <v>368</v>
      </c>
      <c r="E306" s="256" t="s">
        <v>369</v>
      </c>
      <c r="F306" s="252">
        <v>517500</v>
      </c>
      <c r="G306" s="252"/>
      <c r="H306" s="257">
        <f t="shared" si="8"/>
        <v>192373163</v>
      </c>
      <c r="I306" s="257">
        <f t="shared" si="9"/>
        <v>0</v>
      </c>
    </row>
    <row r="307" spans="1:9" s="245" customFormat="1" ht="22.5" customHeight="1">
      <c r="A307" s="253">
        <v>41791</v>
      </c>
      <c r="B307" s="254" t="s">
        <v>373</v>
      </c>
      <c r="C307" s="253">
        <v>41789</v>
      </c>
      <c r="D307" s="255" t="s">
        <v>506</v>
      </c>
      <c r="E307" s="256" t="s">
        <v>369</v>
      </c>
      <c r="F307" s="252">
        <v>244375</v>
      </c>
      <c r="G307" s="252"/>
      <c r="H307" s="257">
        <f t="shared" si="8"/>
        <v>192617538</v>
      </c>
      <c r="I307" s="257">
        <f t="shared" si="9"/>
        <v>0</v>
      </c>
    </row>
    <row r="308" spans="1:9" s="245" customFormat="1" ht="22.5" customHeight="1">
      <c r="A308" s="253">
        <v>41791</v>
      </c>
      <c r="B308" s="254" t="s">
        <v>375</v>
      </c>
      <c r="C308" s="253">
        <v>41790</v>
      </c>
      <c r="D308" s="255" t="s">
        <v>531</v>
      </c>
      <c r="E308" s="256" t="s">
        <v>369</v>
      </c>
      <c r="F308" s="252">
        <v>223997</v>
      </c>
      <c r="G308" s="252"/>
      <c r="H308" s="257">
        <f t="shared" si="8"/>
        <v>192841535</v>
      </c>
      <c r="I308" s="257">
        <f t="shared" si="9"/>
        <v>0</v>
      </c>
    </row>
    <row r="309" spans="1:9" s="245" customFormat="1" ht="22.5" customHeight="1">
      <c r="A309" s="253">
        <v>41793</v>
      </c>
      <c r="B309" s="254" t="s">
        <v>436</v>
      </c>
      <c r="C309" s="253">
        <v>41793</v>
      </c>
      <c r="D309" s="255" t="s">
        <v>532</v>
      </c>
      <c r="E309" s="256" t="s">
        <v>369</v>
      </c>
      <c r="F309" s="252">
        <v>6360</v>
      </c>
      <c r="G309" s="252"/>
      <c r="H309" s="257">
        <f t="shared" si="8"/>
        <v>192847895</v>
      </c>
      <c r="I309" s="257">
        <f t="shared" si="9"/>
        <v>0</v>
      </c>
    </row>
    <row r="310" spans="1:9" s="245" customFormat="1" ht="22.5" customHeight="1">
      <c r="A310" s="253">
        <v>41793</v>
      </c>
      <c r="B310" s="254" t="s">
        <v>395</v>
      </c>
      <c r="C310" s="253">
        <v>41793</v>
      </c>
      <c r="D310" s="255" t="s">
        <v>533</v>
      </c>
      <c r="E310" s="256" t="s">
        <v>397</v>
      </c>
      <c r="F310" s="252">
        <v>33676</v>
      </c>
      <c r="G310" s="252"/>
      <c r="H310" s="257">
        <f t="shared" si="8"/>
        <v>192881571</v>
      </c>
      <c r="I310" s="257">
        <f t="shared" si="9"/>
        <v>0</v>
      </c>
    </row>
    <row r="311" spans="1:9" s="245" customFormat="1" ht="22.5" customHeight="1">
      <c r="A311" s="253">
        <v>41793</v>
      </c>
      <c r="B311" s="254" t="s">
        <v>395</v>
      </c>
      <c r="C311" s="253">
        <v>41793</v>
      </c>
      <c r="D311" s="255" t="s">
        <v>534</v>
      </c>
      <c r="E311" s="256" t="s">
        <v>397</v>
      </c>
      <c r="F311" s="252">
        <v>52950</v>
      </c>
      <c r="G311" s="252"/>
      <c r="H311" s="257">
        <f t="shared" si="8"/>
        <v>192934521</v>
      </c>
      <c r="I311" s="257">
        <f t="shared" si="9"/>
        <v>0</v>
      </c>
    </row>
    <row r="312" spans="1:9" s="245" customFormat="1" ht="22.5" customHeight="1">
      <c r="A312" s="253">
        <v>41795</v>
      </c>
      <c r="B312" s="254" t="s">
        <v>377</v>
      </c>
      <c r="C312" s="253">
        <v>41795</v>
      </c>
      <c r="D312" s="255" t="s">
        <v>535</v>
      </c>
      <c r="E312" s="256" t="s">
        <v>379</v>
      </c>
      <c r="F312" s="252">
        <v>3000</v>
      </c>
      <c r="G312" s="252"/>
      <c r="H312" s="257">
        <f t="shared" si="8"/>
        <v>192937521</v>
      </c>
      <c r="I312" s="257">
        <f t="shared" si="9"/>
        <v>0</v>
      </c>
    </row>
    <row r="313" spans="1:9" s="245" customFormat="1" ht="22.5" customHeight="1">
      <c r="A313" s="253">
        <v>41795</v>
      </c>
      <c r="B313" s="254" t="s">
        <v>377</v>
      </c>
      <c r="C313" s="253">
        <v>41795</v>
      </c>
      <c r="D313" s="255" t="s">
        <v>535</v>
      </c>
      <c r="E313" s="256" t="s">
        <v>379</v>
      </c>
      <c r="F313" s="252">
        <v>2000</v>
      </c>
      <c r="G313" s="252"/>
      <c r="H313" s="257">
        <f t="shared" si="8"/>
        <v>192939521</v>
      </c>
      <c r="I313" s="257">
        <f t="shared" si="9"/>
        <v>0</v>
      </c>
    </row>
    <row r="314" spans="1:9" s="245" customFormat="1" ht="22.5" customHeight="1">
      <c r="A314" s="253">
        <v>41795</v>
      </c>
      <c r="B314" s="254" t="s">
        <v>377</v>
      </c>
      <c r="C314" s="253">
        <v>41795</v>
      </c>
      <c r="D314" s="255" t="s">
        <v>535</v>
      </c>
      <c r="E314" s="256" t="s">
        <v>379</v>
      </c>
      <c r="F314" s="252">
        <v>2000</v>
      </c>
      <c r="G314" s="252"/>
      <c r="H314" s="257">
        <f t="shared" si="8"/>
        <v>192941521</v>
      </c>
      <c r="I314" s="257">
        <f t="shared" si="9"/>
        <v>0</v>
      </c>
    </row>
    <row r="315" spans="1:9" s="245" customFormat="1" ht="22.5" customHeight="1">
      <c r="A315" s="253">
        <v>41795</v>
      </c>
      <c r="B315" s="254" t="s">
        <v>377</v>
      </c>
      <c r="C315" s="253">
        <v>41795</v>
      </c>
      <c r="D315" s="255" t="s">
        <v>535</v>
      </c>
      <c r="E315" s="256" t="s">
        <v>379</v>
      </c>
      <c r="F315" s="252">
        <v>2500</v>
      </c>
      <c r="G315" s="252"/>
      <c r="H315" s="257">
        <f t="shared" si="8"/>
        <v>192944021</v>
      </c>
      <c r="I315" s="257">
        <f t="shared" si="9"/>
        <v>0</v>
      </c>
    </row>
    <row r="316" spans="1:9" s="245" customFormat="1" ht="22.5" customHeight="1">
      <c r="A316" s="253">
        <v>41795</v>
      </c>
      <c r="B316" s="254" t="s">
        <v>377</v>
      </c>
      <c r="C316" s="253">
        <v>41795</v>
      </c>
      <c r="D316" s="255" t="s">
        <v>535</v>
      </c>
      <c r="E316" s="256" t="s">
        <v>379</v>
      </c>
      <c r="F316" s="252">
        <v>2000</v>
      </c>
      <c r="G316" s="252"/>
      <c r="H316" s="257">
        <f t="shared" si="8"/>
        <v>192946021</v>
      </c>
      <c r="I316" s="257">
        <f t="shared" si="9"/>
        <v>0</v>
      </c>
    </row>
    <row r="317" spans="1:9" s="245" customFormat="1" ht="22.5" customHeight="1">
      <c r="A317" s="253">
        <v>41795</v>
      </c>
      <c r="B317" s="254" t="s">
        <v>377</v>
      </c>
      <c r="C317" s="253">
        <v>41795</v>
      </c>
      <c r="D317" s="255" t="s">
        <v>535</v>
      </c>
      <c r="E317" s="256" t="s">
        <v>379</v>
      </c>
      <c r="F317" s="252">
        <v>2000</v>
      </c>
      <c r="G317" s="252"/>
      <c r="H317" s="257">
        <f t="shared" si="8"/>
        <v>192948021</v>
      </c>
      <c r="I317" s="257">
        <f t="shared" si="9"/>
        <v>0</v>
      </c>
    </row>
    <row r="318" spans="1:9" s="245" customFormat="1" ht="22.5" customHeight="1">
      <c r="A318" s="253">
        <v>41795</v>
      </c>
      <c r="B318" s="254" t="s">
        <v>377</v>
      </c>
      <c r="C318" s="253">
        <v>41795</v>
      </c>
      <c r="D318" s="255" t="s">
        <v>535</v>
      </c>
      <c r="E318" s="256" t="s">
        <v>379</v>
      </c>
      <c r="F318" s="252">
        <v>2000</v>
      </c>
      <c r="G318" s="252"/>
      <c r="H318" s="257">
        <f t="shared" si="8"/>
        <v>192950021</v>
      </c>
      <c r="I318" s="257">
        <f t="shared" si="9"/>
        <v>0</v>
      </c>
    </row>
    <row r="319" spans="1:9" s="245" customFormat="1" ht="22.5" customHeight="1">
      <c r="A319" s="253">
        <v>41795</v>
      </c>
      <c r="B319" s="254" t="s">
        <v>377</v>
      </c>
      <c r="C319" s="253">
        <v>41795</v>
      </c>
      <c r="D319" s="255" t="s">
        <v>535</v>
      </c>
      <c r="E319" s="256" t="s">
        <v>379</v>
      </c>
      <c r="F319" s="252">
        <v>2500</v>
      </c>
      <c r="G319" s="252"/>
      <c r="H319" s="257">
        <f t="shared" si="8"/>
        <v>192952521</v>
      </c>
      <c r="I319" s="257">
        <f t="shared" si="9"/>
        <v>0</v>
      </c>
    </row>
    <row r="320" spans="1:9" s="245" customFormat="1" ht="22.5" customHeight="1">
      <c r="A320" s="253">
        <v>41802</v>
      </c>
      <c r="B320" s="254" t="s">
        <v>382</v>
      </c>
      <c r="C320" s="253">
        <v>41802</v>
      </c>
      <c r="D320" s="255" t="s">
        <v>390</v>
      </c>
      <c r="E320" s="256" t="s">
        <v>369</v>
      </c>
      <c r="F320" s="252">
        <v>337127</v>
      </c>
      <c r="G320" s="252"/>
      <c r="H320" s="257">
        <f t="shared" si="8"/>
        <v>193289648</v>
      </c>
      <c r="I320" s="257">
        <f t="shared" si="9"/>
        <v>0</v>
      </c>
    </row>
    <row r="321" spans="1:9" s="245" customFormat="1" ht="22.5" customHeight="1">
      <c r="A321" s="253">
        <v>41802</v>
      </c>
      <c r="B321" s="254" t="s">
        <v>437</v>
      </c>
      <c r="C321" s="253">
        <v>41802</v>
      </c>
      <c r="D321" s="255" t="s">
        <v>536</v>
      </c>
      <c r="E321" s="256" t="s">
        <v>369</v>
      </c>
      <c r="F321" s="252">
        <v>270663</v>
      </c>
      <c r="G321" s="252"/>
      <c r="H321" s="257">
        <f t="shared" si="8"/>
        <v>193560311</v>
      </c>
      <c r="I321" s="257">
        <f t="shared" si="9"/>
        <v>0</v>
      </c>
    </row>
    <row r="322" spans="1:9" s="245" customFormat="1" ht="22.5" customHeight="1">
      <c r="A322" s="253">
        <v>41802</v>
      </c>
      <c r="B322" s="254" t="s">
        <v>438</v>
      </c>
      <c r="C322" s="253">
        <v>41802</v>
      </c>
      <c r="D322" s="255" t="s">
        <v>445</v>
      </c>
      <c r="E322" s="256" t="s">
        <v>369</v>
      </c>
      <c r="F322" s="252">
        <v>116446</v>
      </c>
      <c r="G322" s="252"/>
      <c r="H322" s="257">
        <f t="shared" si="8"/>
        <v>193676757</v>
      </c>
      <c r="I322" s="257">
        <f t="shared" si="9"/>
        <v>0</v>
      </c>
    </row>
    <row r="323" spans="1:9" s="245" customFormat="1" ht="22.5" customHeight="1">
      <c r="A323" s="253">
        <v>41802</v>
      </c>
      <c r="B323" s="254" t="s">
        <v>395</v>
      </c>
      <c r="C323" s="253">
        <v>41802</v>
      </c>
      <c r="D323" s="255" t="s">
        <v>537</v>
      </c>
      <c r="E323" s="256" t="s">
        <v>397</v>
      </c>
      <c r="F323" s="252">
        <v>183717</v>
      </c>
      <c r="G323" s="252"/>
      <c r="H323" s="257">
        <f t="shared" si="8"/>
        <v>193860474</v>
      </c>
      <c r="I323" s="257">
        <f t="shared" si="9"/>
        <v>0</v>
      </c>
    </row>
    <row r="324" spans="1:9" s="245" customFormat="1" ht="22.5" customHeight="1">
      <c r="A324" s="253">
        <v>41802</v>
      </c>
      <c r="B324" s="254" t="s">
        <v>395</v>
      </c>
      <c r="C324" s="253">
        <v>41802</v>
      </c>
      <c r="D324" s="255" t="s">
        <v>534</v>
      </c>
      <c r="E324" s="256" t="s">
        <v>397</v>
      </c>
      <c r="F324" s="252">
        <v>58273</v>
      </c>
      <c r="G324" s="252"/>
      <c r="H324" s="257">
        <f t="shared" si="8"/>
        <v>193918747</v>
      </c>
      <c r="I324" s="257">
        <f t="shared" si="9"/>
        <v>0</v>
      </c>
    </row>
    <row r="325" spans="1:9" s="245" customFormat="1" ht="22.5" customHeight="1">
      <c r="A325" s="253">
        <v>41802</v>
      </c>
      <c r="B325" s="254" t="s">
        <v>383</v>
      </c>
      <c r="C325" s="253">
        <v>41802</v>
      </c>
      <c r="D325" s="255" t="s">
        <v>499</v>
      </c>
      <c r="E325" s="256" t="s">
        <v>385</v>
      </c>
      <c r="F325" s="252">
        <v>3834000</v>
      </c>
      <c r="G325" s="252"/>
      <c r="H325" s="257">
        <f t="shared" si="8"/>
        <v>197752747</v>
      </c>
      <c r="I325" s="257">
        <f t="shared" si="9"/>
        <v>0</v>
      </c>
    </row>
    <row r="326" spans="1:9" s="245" customFormat="1" ht="22.5" customHeight="1">
      <c r="A326" s="253">
        <v>41802</v>
      </c>
      <c r="B326" s="254" t="s">
        <v>387</v>
      </c>
      <c r="C326" s="253">
        <v>41802</v>
      </c>
      <c r="D326" s="255" t="s">
        <v>538</v>
      </c>
      <c r="E326" s="256" t="s">
        <v>385</v>
      </c>
      <c r="F326" s="252">
        <v>610000</v>
      </c>
      <c r="G326" s="252"/>
      <c r="H326" s="257">
        <f t="shared" si="8"/>
        <v>198362747</v>
      </c>
      <c r="I326" s="257">
        <f t="shared" si="9"/>
        <v>0</v>
      </c>
    </row>
    <row r="327" spans="1:9" s="245" customFormat="1" ht="22.5" customHeight="1">
      <c r="A327" s="253">
        <v>41803</v>
      </c>
      <c r="B327" s="254" t="s">
        <v>377</v>
      </c>
      <c r="C327" s="253">
        <v>41803</v>
      </c>
      <c r="D327" s="255" t="s">
        <v>378</v>
      </c>
      <c r="E327" s="256" t="s">
        <v>379</v>
      </c>
      <c r="F327" s="252">
        <v>2500</v>
      </c>
      <c r="G327" s="252"/>
      <c r="H327" s="257">
        <f t="shared" si="8"/>
        <v>198365247</v>
      </c>
      <c r="I327" s="257">
        <f t="shared" si="9"/>
        <v>0</v>
      </c>
    </row>
    <row r="328" spans="1:9" s="245" customFormat="1" ht="22.5" customHeight="1">
      <c r="A328" s="253">
        <v>41803</v>
      </c>
      <c r="B328" s="254" t="s">
        <v>377</v>
      </c>
      <c r="C328" s="253">
        <v>41803</v>
      </c>
      <c r="D328" s="255" t="s">
        <v>378</v>
      </c>
      <c r="E328" s="256" t="s">
        <v>379</v>
      </c>
      <c r="F328" s="252">
        <v>2500</v>
      </c>
      <c r="G328" s="252"/>
      <c r="H328" s="257">
        <f t="shared" si="8"/>
        <v>198367747</v>
      </c>
      <c r="I328" s="257">
        <f t="shared" si="9"/>
        <v>0</v>
      </c>
    </row>
    <row r="329" spans="1:9" s="245" customFormat="1" ht="22.5" customHeight="1">
      <c r="A329" s="253">
        <v>41803</v>
      </c>
      <c r="B329" s="254" t="s">
        <v>377</v>
      </c>
      <c r="C329" s="253">
        <v>41803</v>
      </c>
      <c r="D329" s="255" t="s">
        <v>378</v>
      </c>
      <c r="E329" s="256" t="s">
        <v>379</v>
      </c>
      <c r="F329" s="252">
        <v>2000</v>
      </c>
      <c r="G329" s="252"/>
      <c r="H329" s="257">
        <f t="shared" si="8"/>
        <v>198369747</v>
      </c>
      <c r="I329" s="257">
        <f t="shared" si="9"/>
        <v>0</v>
      </c>
    </row>
    <row r="330" spans="1:9" s="245" customFormat="1" ht="22.5" customHeight="1">
      <c r="A330" s="253">
        <v>41803</v>
      </c>
      <c r="B330" s="254" t="s">
        <v>377</v>
      </c>
      <c r="C330" s="253">
        <v>41803</v>
      </c>
      <c r="D330" s="255" t="s">
        <v>378</v>
      </c>
      <c r="E330" s="256" t="s">
        <v>379</v>
      </c>
      <c r="F330" s="252">
        <v>2000</v>
      </c>
      <c r="G330" s="252"/>
      <c r="H330" s="257">
        <f t="shared" si="8"/>
        <v>198371747</v>
      </c>
      <c r="I330" s="257">
        <f t="shared" si="9"/>
        <v>0</v>
      </c>
    </row>
    <row r="331" spans="1:9" s="245" customFormat="1" ht="22.5" customHeight="1">
      <c r="A331" s="253">
        <v>41803</v>
      </c>
      <c r="B331" s="254" t="s">
        <v>395</v>
      </c>
      <c r="C331" s="253">
        <v>41803</v>
      </c>
      <c r="D331" s="255" t="s">
        <v>539</v>
      </c>
      <c r="E331" s="256" t="s">
        <v>397</v>
      </c>
      <c r="F331" s="252">
        <v>51492</v>
      </c>
      <c r="G331" s="252"/>
      <c r="H331" s="257">
        <f t="shared" si="8"/>
        <v>198423239</v>
      </c>
      <c r="I331" s="257">
        <f t="shared" si="9"/>
        <v>0</v>
      </c>
    </row>
    <row r="332" spans="1:9" s="245" customFormat="1" ht="22.5" customHeight="1">
      <c r="A332" s="253">
        <v>41804</v>
      </c>
      <c r="B332" s="254" t="s">
        <v>377</v>
      </c>
      <c r="C332" s="253">
        <v>41804</v>
      </c>
      <c r="D332" s="255" t="s">
        <v>378</v>
      </c>
      <c r="E332" s="256" t="s">
        <v>379</v>
      </c>
      <c r="F332" s="252">
        <v>4000</v>
      </c>
      <c r="G332" s="252"/>
      <c r="H332" s="257">
        <f t="shared" si="8"/>
        <v>198427239</v>
      </c>
      <c r="I332" s="257">
        <f t="shared" si="9"/>
        <v>0</v>
      </c>
    </row>
    <row r="333" spans="1:9" s="245" customFormat="1" ht="22.5" customHeight="1">
      <c r="A333" s="253">
        <v>41804</v>
      </c>
      <c r="B333" s="254" t="s">
        <v>387</v>
      </c>
      <c r="C333" s="253">
        <v>41804</v>
      </c>
      <c r="D333" s="255" t="s">
        <v>469</v>
      </c>
      <c r="E333" s="256" t="s">
        <v>385</v>
      </c>
      <c r="F333" s="252">
        <v>858200</v>
      </c>
      <c r="G333" s="252"/>
      <c r="H333" s="257">
        <f t="shared" si="8"/>
        <v>199285439</v>
      </c>
      <c r="I333" s="257">
        <f t="shared" si="9"/>
        <v>0</v>
      </c>
    </row>
    <row r="334" spans="1:9" s="245" customFormat="1" ht="22.5" customHeight="1">
      <c r="A334" s="253">
        <v>41805</v>
      </c>
      <c r="B334" s="254" t="s">
        <v>444</v>
      </c>
      <c r="C334" s="253">
        <v>41805</v>
      </c>
      <c r="D334" s="255" t="s">
        <v>540</v>
      </c>
      <c r="E334" s="256" t="s">
        <v>369</v>
      </c>
      <c r="F334" s="252">
        <v>113500</v>
      </c>
      <c r="G334" s="252"/>
      <c r="H334" s="257">
        <f t="shared" si="8"/>
        <v>199398939</v>
      </c>
      <c r="I334" s="257">
        <f t="shared" si="9"/>
        <v>0</v>
      </c>
    </row>
    <row r="335" spans="1:9" s="245" customFormat="1" ht="22.5" customHeight="1">
      <c r="A335" s="253">
        <v>41806</v>
      </c>
      <c r="B335" s="254" t="s">
        <v>446</v>
      </c>
      <c r="C335" s="253">
        <v>41806</v>
      </c>
      <c r="D335" s="255" t="s">
        <v>541</v>
      </c>
      <c r="E335" s="256" t="s">
        <v>369</v>
      </c>
      <c r="F335" s="252">
        <v>42000</v>
      </c>
      <c r="G335" s="252"/>
      <c r="H335" s="257">
        <f t="shared" ref="H335:H398" si="10">ROUND(IF(H334-I334+F335-G335&gt;0,H334-I334+F335-G335,0),0)</f>
        <v>199440939</v>
      </c>
      <c r="I335" s="257">
        <f t="shared" ref="I335:I398" si="11">ROUND(IF(I334-H334+G335-F335&gt;0,I334-H334+G335-F335,0),0)</f>
        <v>0</v>
      </c>
    </row>
    <row r="336" spans="1:9" s="245" customFormat="1" ht="22.5" customHeight="1">
      <c r="A336" s="253">
        <v>41807</v>
      </c>
      <c r="B336" s="254" t="s">
        <v>398</v>
      </c>
      <c r="C336" s="253">
        <v>41807</v>
      </c>
      <c r="D336" s="255" t="s">
        <v>453</v>
      </c>
      <c r="E336" s="256" t="s">
        <v>369</v>
      </c>
      <c r="F336" s="252">
        <v>96364</v>
      </c>
      <c r="G336" s="252"/>
      <c r="H336" s="257">
        <f t="shared" si="10"/>
        <v>199537303</v>
      </c>
      <c r="I336" s="257">
        <f t="shared" si="11"/>
        <v>0</v>
      </c>
    </row>
    <row r="337" spans="1:9" s="245" customFormat="1" ht="22.5" customHeight="1">
      <c r="A337" s="253">
        <v>41810</v>
      </c>
      <c r="B337" s="254" t="s">
        <v>377</v>
      </c>
      <c r="C337" s="253">
        <v>41810</v>
      </c>
      <c r="D337" s="255" t="s">
        <v>472</v>
      </c>
      <c r="E337" s="256" t="s">
        <v>379</v>
      </c>
      <c r="F337" s="252">
        <v>5000</v>
      </c>
      <c r="G337" s="252"/>
      <c r="H337" s="257">
        <f t="shared" si="10"/>
        <v>199542303</v>
      </c>
      <c r="I337" s="257">
        <f t="shared" si="11"/>
        <v>0</v>
      </c>
    </row>
    <row r="338" spans="1:9" s="245" customFormat="1" ht="22.5" customHeight="1">
      <c r="A338" s="253">
        <v>41810</v>
      </c>
      <c r="B338" s="254" t="s">
        <v>377</v>
      </c>
      <c r="C338" s="253">
        <v>41810</v>
      </c>
      <c r="D338" s="255" t="s">
        <v>472</v>
      </c>
      <c r="E338" s="256" t="s">
        <v>379</v>
      </c>
      <c r="F338" s="252">
        <v>3100</v>
      </c>
      <c r="G338" s="252"/>
      <c r="H338" s="257">
        <f t="shared" si="10"/>
        <v>199545403</v>
      </c>
      <c r="I338" s="257">
        <f t="shared" si="11"/>
        <v>0</v>
      </c>
    </row>
    <row r="339" spans="1:9" s="245" customFormat="1" ht="22.5" customHeight="1">
      <c r="A339" s="253">
        <v>41810</v>
      </c>
      <c r="B339" s="254" t="s">
        <v>377</v>
      </c>
      <c r="C339" s="253">
        <v>41810</v>
      </c>
      <c r="D339" s="255" t="s">
        <v>542</v>
      </c>
      <c r="E339" s="256" t="s">
        <v>392</v>
      </c>
      <c r="F339" s="252">
        <v>4895</v>
      </c>
      <c r="G339" s="252"/>
      <c r="H339" s="257">
        <f t="shared" si="10"/>
        <v>199550298</v>
      </c>
      <c r="I339" s="257">
        <f t="shared" si="11"/>
        <v>0</v>
      </c>
    </row>
    <row r="340" spans="1:9" s="245" customFormat="1" ht="22.5" customHeight="1">
      <c r="A340" s="253">
        <v>41810</v>
      </c>
      <c r="B340" s="254" t="s">
        <v>377</v>
      </c>
      <c r="C340" s="253">
        <v>41810</v>
      </c>
      <c r="D340" s="255" t="s">
        <v>542</v>
      </c>
      <c r="E340" s="256" t="s">
        <v>392</v>
      </c>
      <c r="F340" s="252">
        <v>4894</v>
      </c>
      <c r="G340" s="252"/>
      <c r="H340" s="257">
        <f t="shared" si="10"/>
        <v>199555192</v>
      </c>
      <c r="I340" s="257">
        <f t="shared" si="11"/>
        <v>0</v>
      </c>
    </row>
    <row r="341" spans="1:9" s="245" customFormat="1" ht="22.5" customHeight="1">
      <c r="A341" s="253">
        <v>41810</v>
      </c>
      <c r="B341" s="254" t="s">
        <v>377</v>
      </c>
      <c r="C341" s="253">
        <v>41810</v>
      </c>
      <c r="D341" s="255" t="s">
        <v>542</v>
      </c>
      <c r="E341" s="256" t="s">
        <v>392</v>
      </c>
      <c r="F341" s="252">
        <v>4894</v>
      </c>
      <c r="G341" s="252"/>
      <c r="H341" s="257">
        <f t="shared" si="10"/>
        <v>199560086</v>
      </c>
      <c r="I341" s="257">
        <f t="shared" si="11"/>
        <v>0</v>
      </c>
    </row>
    <row r="342" spans="1:9" s="245" customFormat="1" ht="22.5" customHeight="1">
      <c r="A342" s="253">
        <v>41810</v>
      </c>
      <c r="B342" s="254" t="s">
        <v>377</v>
      </c>
      <c r="C342" s="253">
        <v>41810</v>
      </c>
      <c r="D342" s="255" t="s">
        <v>543</v>
      </c>
      <c r="E342" s="256" t="s">
        <v>392</v>
      </c>
      <c r="F342" s="252">
        <v>31920</v>
      </c>
      <c r="G342" s="252"/>
      <c r="H342" s="257">
        <f t="shared" si="10"/>
        <v>199592006</v>
      </c>
      <c r="I342" s="257">
        <f t="shared" si="11"/>
        <v>0</v>
      </c>
    </row>
    <row r="343" spans="1:9" s="245" customFormat="1" ht="22.5" customHeight="1">
      <c r="A343" s="253">
        <v>41810</v>
      </c>
      <c r="B343" s="254" t="s">
        <v>395</v>
      </c>
      <c r="C343" s="253">
        <v>41810</v>
      </c>
      <c r="D343" s="255" t="s">
        <v>534</v>
      </c>
      <c r="E343" s="256" t="s">
        <v>397</v>
      </c>
      <c r="F343" s="252">
        <v>63840</v>
      </c>
      <c r="G343" s="252"/>
      <c r="H343" s="257">
        <f t="shared" si="10"/>
        <v>199655846</v>
      </c>
      <c r="I343" s="257">
        <f t="shared" si="11"/>
        <v>0</v>
      </c>
    </row>
    <row r="344" spans="1:9" s="245" customFormat="1" ht="22.5" customHeight="1">
      <c r="A344" s="253">
        <v>41811</v>
      </c>
      <c r="B344" s="254" t="s">
        <v>377</v>
      </c>
      <c r="C344" s="253">
        <v>41811</v>
      </c>
      <c r="D344" s="255" t="s">
        <v>472</v>
      </c>
      <c r="E344" s="256" t="s">
        <v>379</v>
      </c>
      <c r="F344" s="252">
        <v>1900</v>
      </c>
      <c r="G344" s="252"/>
      <c r="H344" s="257">
        <f t="shared" si="10"/>
        <v>199657746</v>
      </c>
      <c r="I344" s="257">
        <f t="shared" si="11"/>
        <v>0</v>
      </c>
    </row>
    <row r="345" spans="1:9" s="245" customFormat="1" ht="22.5" customHeight="1">
      <c r="A345" s="253">
        <v>41811</v>
      </c>
      <c r="B345" s="254" t="s">
        <v>377</v>
      </c>
      <c r="C345" s="253">
        <v>41811</v>
      </c>
      <c r="D345" s="255" t="s">
        <v>472</v>
      </c>
      <c r="E345" s="256" t="s">
        <v>379</v>
      </c>
      <c r="F345" s="252">
        <v>5000</v>
      </c>
      <c r="G345" s="252"/>
      <c r="H345" s="257">
        <f t="shared" si="10"/>
        <v>199662746</v>
      </c>
      <c r="I345" s="257">
        <f t="shared" si="11"/>
        <v>0</v>
      </c>
    </row>
    <row r="346" spans="1:9" s="245" customFormat="1" ht="22.5" customHeight="1">
      <c r="A346" s="253">
        <v>41813</v>
      </c>
      <c r="B346" s="254" t="s">
        <v>448</v>
      </c>
      <c r="C346" s="253">
        <v>41813</v>
      </c>
      <c r="D346" s="255" t="s">
        <v>544</v>
      </c>
      <c r="E346" s="256" t="s">
        <v>369</v>
      </c>
      <c r="F346" s="252">
        <v>117240</v>
      </c>
      <c r="G346" s="252"/>
      <c r="H346" s="257">
        <f t="shared" si="10"/>
        <v>199779986</v>
      </c>
      <c r="I346" s="257">
        <f t="shared" si="11"/>
        <v>0</v>
      </c>
    </row>
    <row r="347" spans="1:9" s="245" customFormat="1" ht="22.5" customHeight="1">
      <c r="A347" s="253">
        <v>41813</v>
      </c>
      <c r="B347" s="254" t="s">
        <v>449</v>
      </c>
      <c r="C347" s="253">
        <v>41813</v>
      </c>
      <c r="D347" s="255" t="s">
        <v>495</v>
      </c>
      <c r="E347" s="256" t="s">
        <v>369</v>
      </c>
      <c r="F347" s="252">
        <v>522847</v>
      </c>
      <c r="G347" s="252"/>
      <c r="H347" s="257">
        <f t="shared" si="10"/>
        <v>200302833</v>
      </c>
      <c r="I347" s="257">
        <f t="shared" si="11"/>
        <v>0</v>
      </c>
    </row>
    <row r="348" spans="1:9" s="245" customFormat="1" ht="22.5" customHeight="1">
      <c r="A348" s="253">
        <v>41814</v>
      </c>
      <c r="B348" s="254" t="s">
        <v>450</v>
      </c>
      <c r="C348" s="253">
        <v>41814</v>
      </c>
      <c r="D348" s="255" t="s">
        <v>545</v>
      </c>
      <c r="E348" s="256" t="s">
        <v>369</v>
      </c>
      <c r="F348" s="252">
        <v>115160</v>
      </c>
      <c r="G348" s="252"/>
      <c r="H348" s="257">
        <f t="shared" si="10"/>
        <v>200417993</v>
      </c>
      <c r="I348" s="257">
        <f t="shared" si="11"/>
        <v>0</v>
      </c>
    </row>
    <row r="349" spans="1:9" s="245" customFormat="1" ht="22.5" customHeight="1">
      <c r="A349" s="253">
        <v>41814</v>
      </c>
      <c r="B349" s="254" t="s">
        <v>404</v>
      </c>
      <c r="C349" s="253">
        <v>41814</v>
      </c>
      <c r="D349" s="255" t="s">
        <v>546</v>
      </c>
      <c r="E349" s="256" t="s">
        <v>385</v>
      </c>
      <c r="F349" s="252">
        <v>2073600</v>
      </c>
      <c r="G349" s="252"/>
      <c r="H349" s="257">
        <f t="shared" si="10"/>
        <v>202491593</v>
      </c>
      <c r="I349" s="257">
        <f t="shared" si="11"/>
        <v>0</v>
      </c>
    </row>
    <row r="350" spans="1:9" s="245" customFormat="1" ht="22.5" customHeight="1">
      <c r="A350" s="253">
        <v>41816</v>
      </c>
      <c r="B350" s="254" t="s">
        <v>496</v>
      </c>
      <c r="C350" s="253">
        <v>41816</v>
      </c>
      <c r="D350" s="255" t="s">
        <v>410</v>
      </c>
      <c r="E350" s="256" t="s">
        <v>369</v>
      </c>
      <c r="F350" s="252">
        <v>1720000</v>
      </c>
      <c r="G350" s="252"/>
      <c r="H350" s="257">
        <f t="shared" si="10"/>
        <v>204211593</v>
      </c>
      <c r="I350" s="257">
        <f t="shared" si="11"/>
        <v>0</v>
      </c>
    </row>
    <row r="351" spans="1:9" s="245" customFormat="1" ht="22.5" customHeight="1">
      <c r="A351" s="253">
        <v>41816</v>
      </c>
      <c r="B351" s="254" t="s">
        <v>395</v>
      </c>
      <c r="C351" s="253">
        <v>41816</v>
      </c>
      <c r="D351" s="255" t="s">
        <v>534</v>
      </c>
      <c r="E351" s="256" t="s">
        <v>397</v>
      </c>
      <c r="F351" s="252">
        <v>47948</v>
      </c>
      <c r="G351" s="252"/>
      <c r="H351" s="257">
        <f t="shared" si="10"/>
        <v>204259541</v>
      </c>
      <c r="I351" s="257">
        <f t="shared" si="11"/>
        <v>0</v>
      </c>
    </row>
    <row r="352" spans="1:9" s="245" customFormat="1" ht="22.5" customHeight="1">
      <c r="A352" s="253">
        <v>41818</v>
      </c>
      <c r="B352" s="254" t="s">
        <v>408</v>
      </c>
      <c r="C352" s="253">
        <v>41818</v>
      </c>
      <c r="D352" s="255" t="s">
        <v>547</v>
      </c>
      <c r="E352" s="256" t="s">
        <v>369</v>
      </c>
      <c r="F352" s="252">
        <v>19000</v>
      </c>
      <c r="G352" s="252"/>
      <c r="H352" s="257">
        <f t="shared" si="10"/>
        <v>204278541</v>
      </c>
      <c r="I352" s="257">
        <f t="shared" si="11"/>
        <v>0</v>
      </c>
    </row>
    <row r="353" spans="1:9" s="245" customFormat="1" ht="22.5" customHeight="1">
      <c r="A353" s="253">
        <v>41820</v>
      </c>
      <c r="B353" s="254" t="s">
        <v>498</v>
      </c>
      <c r="C353" s="253">
        <v>41820</v>
      </c>
      <c r="D353" s="255" t="s">
        <v>390</v>
      </c>
      <c r="E353" s="256" t="s">
        <v>369</v>
      </c>
      <c r="F353" s="252">
        <v>535652</v>
      </c>
      <c r="G353" s="252"/>
      <c r="H353" s="257">
        <f t="shared" si="10"/>
        <v>204814193</v>
      </c>
      <c r="I353" s="257">
        <f t="shared" si="11"/>
        <v>0</v>
      </c>
    </row>
    <row r="354" spans="1:9" s="245" customFormat="1" ht="22.5" customHeight="1">
      <c r="A354" s="253">
        <v>41820</v>
      </c>
      <c r="B354" s="254" t="s">
        <v>500</v>
      </c>
      <c r="C354" s="253">
        <v>41820</v>
      </c>
      <c r="D354" s="255" t="s">
        <v>495</v>
      </c>
      <c r="E354" s="256" t="s">
        <v>369</v>
      </c>
      <c r="F354" s="252">
        <v>111448</v>
      </c>
      <c r="G354" s="252"/>
      <c r="H354" s="257">
        <f t="shared" si="10"/>
        <v>204925641</v>
      </c>
      <c r="I354" s="257">
        <f t="shared" si="11"/>
        <v>0</v>
      </c>
    </row>
    <row r="355" spans="1:9" s="245" customFormat="1" ht="22.5" customHeight="1">
      <c r="A355" s="253">
        <v>41820</v>
      </c>
      <c r="B355" s="254" t="s">
        <v>457</v>
      </c>
      <c r="C355" s="253">
        <v>41820</v>
      </c>
      <c r="D355" s="255" t="s">
        <v>368</v>
      </c>
      <c r="E355" s="256" t="s">
        <v>369</v>
      </c>
      <c r="F355" s="252">
        <v>608100</v>
      </c>
      <c r="G355" s="252"/>
      <c r="H355" s="257">
        <f t="shared" si="10"/>
        <v>205533741</v>
      </c>
      <c r="I355" s="257">
        <f t="shared" si="11"/>
        <v>0</v>
      </c>
    </row>
    <row r="356" spans="1:9" s="245" customFormat="1" ht="22.5" customHeight="1">
      <c r="A356" s="253">
        <v>41820</v>
      </c>
      <c r="B356" s="254" t="s">
        <v>457</v>
      </c>
      <c r="C356" s="253">
        <v>41820</v>
      </c>
      <c r="D356" s="255" t="s">
        <v>506</v>
      </c>
      <c r="E356" s="256" t="s">
        <v>369</v>
      </c>
      <c r="F356" s="252">
        <v>245525</v>
      </c>
      <c r="G356" s="252"/>
      <c r="H356" s="257">
        <f t="shared" si="10"/>
        <v>205779266</v>
      </c>
      <c r="I356" s="257">
        <f t="shared" si="11"/>
        <v>0</v>
      </c>
    </row>
    <row r="357" spans="1:9" s="245" customFormat="1" ht="22.5" customHeight="1">
      <c r="A357" s="253">
        <v>41820</v>
      </c>
      <c r="B357" s="254" t="s">
        <v>395</v>
      </c>
      <c r="C357" s="253">
        <v>41792</v>
      </c>
      <c r="D357" s="255" t="s">
        <v>548</v>
      </c>
      <c r="E357" s="256" t="s">
        <v>385</v>
      </c>
      <c r="F357" s="252">
        <v>332500</v>
      </c>
      <c r="G357" s="252"/>
      <c r="H357" s="257">
        <f t="shared" si="10"/>
        <v>206111766</v>
      </c>
      <c r="I357" s="257">
        <f t="shared" si="11"/>
        <v>0</v>
      </c>
    </row>
    <row r="358" spans="1:9" s="245" customFormat="1" ht="22.5" customHeight="1">
      <c r="A358" s="253">
        <v>41820</v>
      </c>
      <c r="B358" s="254" t="s">
        <v>395</v>
      </c>
      <c r="C358" s="253">
        <v>41793</v>
      </c>
      <c r="D358" s="255" t="s">
        <v>526</v>
      </c>
      <c r="E358" s="256" t="s">
        <v>385</v>
      </c>
      <c r="F358" s="252">
        <v>180240</v>
      </c>
      <c r="G358" s="252"/>
      <c r="H358" s="257">
        <f t="shared" si="10"/>
        <v>206292006</v>
      </c>
      <c r="I358" s="257">
        <f t="shared" si="11"/>
        <v>0</v>
      </c>
    </row>
    <row r="359" spans="1:9" s="245" customFormat="1" ht="22.5" customHeight="1">
      <c r="A359" s="253">
        <v>41820</v>
      </c>
      <c r="B359" s="254" t="s">
        <v>395</v>
      </c>
      <c r="C359" s="253">
        <v>41802</v>
      </c>
      <c r="D359" s="255" t="s">
        <v>526</v>
      </c>
      <c r="E359" s="256" t="s">
        <v>385</v>
      </c>
      <c r="F359" s="252">
        <v>665997</v>
      </c>
      <c r="G359" s="252"/>
      <c r="H359" s="257">
        <f t="shared" si="10"/>
        <v>206958003</v>
      </c>
      <c r="I359" s="257">
        <f t="shared" si="11"/>
        <v>0</v>
      </c>
    </row>
    <row r="360" spans="1:9" s="245" customFormat="1" ht="22.5" customHeight="1">
      <c r="A360" s="253">
        <v>41820</v>
      </c>
      <c r="B360" s="254" t="s">
        <v>395</v>
      </c>
      <c r="C360" s="253">
        <v>41802</v>
      </c>
      <c r="D360" s="255" t="s">
        <v>420</v>
      </c>
      <c r="E360" s="256" t="s">
        <v>385</v>
      </c>
      <c r="F360" s="252">
        <v>548182</v>
      </c>
      <c r="G360" s="252"/>
      <c r="H360" s="257">
        <f t="shared" si="10"/>
        <v>207506185</v>
      </c>
      <c r="I360" s="257">
        <f t="shared" si="11"/>
        <v>0</v>
      </c>
    </row>
    <row r="361" spans="1:9" s="245" customFormat="1" ht="22.5" customHeight="1">
      <c r="A361" s="253">
        <v>41820</v>
      </c>
      <c r="B361" s="254" t="s">
        <v>395</v>
      </c>
      <c r="C361" s="253">
        <v>41805</v>
      </c>
      <c r="D361" s="255" t="s">
        <v>417</v>
      </c>
      <c r="E361" s="256" t="s">
        <v>385</v>
      </c>
      <c r="F361" s="252">
        <v>4600000</v>
      </c>
      <c r="G361" s="252"/>
      <c r="H361" s="257">
        <f t="shared" si="10"/>
        <v>212106185</v>
      </c>
      <c r="I361" s="257">
        <f t="shared" si="11"/>
        <v>0</v>
      </c>
    </row>
    <row r="362" spans="1:9" s="245" customFormat="1" ht="22.5" customHeight="1">
      <c r="A362" s="253">
        <v>41820</v>
      </c>
      <c r="B362" s="254" t="s">
        <v>395</v>
      </c>
      <c r="C362" s="253">
        <v>41812</v>
      </c>
      <c r="D362" s="255" t="s">
        <v>423</v>
      </c>
      <c r="E362" s="256" t="s">
        <v>385</v>
      </c>
      <c r="F362" s="252">
        <v>2249100</v>
      </c>
      <c r="G362" s="252"/>
      <c r="H362" s="257">
        <f t="shared" si="10"/>
        <v>214355285</v>
      </c>
      <c r="I362" s="257">
        <f t="shared" si="11"/>
        <v>0</v>
      </c>
    </row>
    <row r="363" spans="1:9" s="245" customFormat="1" ht="22.5" customHeight="1">
      <c r="A363" s="253">
        <v>41820</v>
      </c>
      <c r="B363" s="254" t="s">
        <v>395</v>
      </c>
      <c r="C363" s="253">
        <v>41820</v>
      </c>
      <c r="D363" s="255" t="s">
        <v>423</v>
      </c>
      <c r="E363" s="256" t="s">
        <v>385</v>
      </c>
      <c r="F363" s="252">
        <v>145440</v>
      </c>
      <c r="G363" s="252"/>
      <c r="H363" s="257">
        <f t="shared" si="10"/>
        <v>214500725</v>
      </c>
      <c r="I363" s="257">
        <f t="shared" si="11"/>
        <v>0</v>
      </c>
    </row>
    <row r="364" spans="1:9" s="245" customFormat="1" ht="22.5" customHeight="1">
      <c r="A364" s="253">
        <v>41820</v>
      </c>
      <c r="B364" s="254" t="s">
        <v>395</v>
      </c>
      <c r="C364" s="253">
        <v>41807</v>
      </c>
      <c r="D364" s="255" t="s">
        <v>549</v>
      </c>
      <c r="E364" s="256" t="s">
        <v>385</v>
      </c>
      <c r="F364" s="252">
        <v>449632</v>
      </c>
      <c r="G364" s="252"/>
      <c r="H364" s="257">
        <f t="shared" si="10"/>
        <v>214950357</v>
      </c>
      <c r="I364" s="257">
        <f t="shared" si="11"/>
        <v>0</v>
      </c>
    </row>
    <row r="365" spans="1:9" s="245" customFormat="1" ht="22.5" customHeight="1">
      <c r="A365" s="253">
        <v>41820</v>
      </c>
      <c r="B365" s="254" t="s">
        <v>395</v>
      </c>
      <c r="C365" s="253">
        <v>41799</v>
      </c>
      <c r="D365" s="255" t="s">
        <v>550</v>
      </c>
      <c r="E365" s="256" t="s">
        <v>385</v>
      </c>
      <c r="F365" s="252">
        <v>2557750</v>
      </c>
      <c r="G365" s="252"/>
      <c r="H365" s="257">
        <f t="shared" si="10"/>
        <v>217508107</v>
      </c>
      <c r="I365" s="257">
        <f t="shared" si="11"/>
        <v>0</v>
      </c>
    </row>
    <row r="366" spans="1:9" s="245" customFormat="1" ht="22.5" customHeight="1">
      <c r="A366" s="253">
        <v>41820</v>
      </c>
      <c r="B366" s="254" t="s">
        <v>395</v>
      </c>
      <c r="C366" s="253">
        <v>41807</v>
      </c>
      <c r="D366" s="255" t="s">
        <v>551</v>
      </c>
      <c r="E366" s="256" t="s">
        <v>385</v>
      </c>
      <c r="F366" s="252">
        <v>2079000</v>
      </c>
      <c r="G366" s="252"/>
      <c r="H366" s="257">
        <f t="shared" si="10"/>
        <v>219587107</v>
      </c>
      <c r="I366" s="257">
        <f t="shared" si="11"/>
        <v>0</v>
      </c>
    </row>
    <row r="367" spans="1:9" s="245" customFormat="1" ht="22.5" customHeight="1">
      <c r="A367" s="253">
        <v>41820</v>
      </c>
      <c r="B367" s="254" t="s">
        <v>395</v>
      </c>
      <c r="C367" s="253">
        <v>41816</v>
      </c>
      <c r="D367" s="255" t="s">
        <v>552</v>
      </c>
      <c r="E367" s="256" t="s">
        <v>385</v>
      </c>
      <c r="F367" s="252">
        <v>2385380</v>
      </c>
      <c r="G367" s="252"/>
      <c r="H367" s="257">
        <f t="shared" si="10"/>
        <v>221972487</v>
      </c>
      <c r="I367" s="257">
        <f t="shared" si="11"/>
        <v>0</v>
      </c>
    </row>
    <row r="368" spans="1:9" s="245" customFormat="1" ht="22.5" customHeight="1">
      <c r="A368" s="253">
        <v>41821</v>
      </c>
      <c r="B368" s="254" t="s">
        <v>367</v>
      </c>
      <c r="C368" s="253">
        <v>41806</v>
      </c>
      <c r="D368" s="255" t="s">
        <v>553</v>
      </c>
      <c r="E368" s="256" t="s">
        <v>369</v>
      </c>
      <c r="F368" s="252">
        <v>79455</v>
      </c>
      <c r="G368" s="252"/>
      <c r="H368" s="257">
        <f t="shared" si="10"/>
        <v>222051942</v>
      </c>
      <c r="I368" s="257">
        <f t="shared" si="11"/>
        <v>0</v>
      </c>
    </row>
    <row r="369" spans="1:9" s="245" customFormat="1" ht="22.5" customHeight="1">
      <c r="A369" s="253">
        <v>41821</v>
      </c>
      <c r="B369" s="254" t="s">
        <v>373</v>
      </c>
      <c r="C369" s="253">
        <v>41820</v>
      </c>
      <c r="D369" s="255" t="s">
        <v>554</v>
      </c>
      <c r="E369" s="256" t="s">
        <v>369</v>
      </c>
      <c r="F369" s="252">
        <v>218211</v>
      </c>
      <c r="G369" s="252"/>
      <c r="H369" s="257">
        <f t="shared" si="10"/>
        <v>222270153</v>
      </c>
      <c r="I369" s="257">
        <f t="shared" si="11"/>
        <v>0</v>
      </c>
    </row>
    <row r="370" spans="1:9" s="245" customFormat="1" ht="22.5" customHeight="1">
      <c r="A370" s="253">
        <v>41822</v>
      </c>
      <c r="B370" s="254" t="s">
        <v>375</v>
      </c>
      <c r="C370" s="253">
        <v>41822</v>
      </c>
      <c r="D370" s="255" t="s">
        <v>555</v>
      </c>
      <c r="E370" s="256" t="s">
        <v>369</v>
      </c>
      <c r="F370" s="252">
        <v>4686</v>
      </c>
      <c r="G370" s="252"/>
      <c r="H370" s="257">
        <f t="shared" si="10"/>
        <v>222274839</v>
      </c>
      <c r="I370" s="257">
        <f t="shared" si="11"/>
        <v>0</v>
      </c>
    </row>
    <row r="371" spans="1:9" s="245" customFormat="1" ht="22.5" customHeight="1">
      <c r="A371" s="253">
        <v>41823</v>
      </c>
      <c r="B371" s="254" t="s">
        <v>377</v>
      </c>
      <c r="C371" s="253">
        <v>41823</v>
      </c>
      <c r="D371" s="255" t="s">
        <v>556</v>
      </c>
      <c r="E371" s="256" t="s">
        <v>379</v>
      </c>
      <c r="F371" s="252">
        <v>7967</v>
      </c>
      <c r="G371" s="252"/>
      <c r="H371" s="257">
        <f t="shared" si="10"/>
        <v>222282806</v>
      </c>
      <c r="I371" s="257">
        <f t="shared" si="11"/>
        <v>0</v>
      </c>
    </row>
    <row r="372" spans="1:9" s="245" customFormat="1" ht="22.5" customHeight="1">
      <c r="A372" s="253">
        <v>41823</v>
      </c>
      <c r="B372" s="254" t="s">
        <v>377</v>
      </c>
      <c r="C372" s="253">
        <v>41823</v>
      </c>
      <c r="D372" s="255" t="s">
        <v>557</v>
      </c>
      <c r="E372" s="256" t="s">
        <v>379</v>
      </c>
      <c r="F372" s="252">
        <v>2000</v>
      </c>
      <c r="G372" s="252"/>
      <c r="H372" s="257">
        <f t="shared" si="10"/>
        <v>222284806</v>
      </c>
      <c r="I372" s="257">
        <f t="shared" si="11"/>
        <v>0</v>
      </c>
    </row>
    <row r="373" spans="1:9" s="245" customFormat="1" ht="22.5" customHeight="1">
      <c r="A373" s="253">
        <v>41823</v>
      </c>
      <c r="B373" s="254" t="s">
        <v>377</v>
      </c>
      <c r="C373" s="253">
        <v>41823</v>
      </c>
      <c r="D373" s="255" t="s">
        <v>556</v>
      </c>
      <c r="E373" s="256" t="s">
        <v>379</v>
      </c>
      <c r="F373" s="252">
        <v>4500</v>
      </c>
      <c r="G373" s="252"/>
      <c r="H373" s="257">
        <f t="shared" si="10"/>
        <v>222289306</v>
      </c>
      <c r="I373" s="257">
        <f t="shared" si="11"/>
        <v>0</v>
      </c>
    </row>
    <row r="374" spans="1:9" s="245" customFormat="1" ht="22.5" customHeight="1">
      <c r="A374" s="253">
        <v>41823</v>
      </c>
      <c r="B374" s="254" t="s">
        <v>377</v>
      </c>
      <c r="C374" s="253">
        <v>41823</v>
      </c>
      <c r="D374" s="255" t="s">
        <v>556</v>
      </c>
      <c r="E374" s="256" t="s">
        <v>379</v>
      </c>
      <c r="F374" s="252">
        <v>5000</v>
      </c>
      <c r="G374" s="252"/>
      <c r="H374" s="257">
        <f t="shared" si="10"/>
        <v>222294306</v>
      </c>
      <c r="I374" s="257">
        <f t="shared" si="11"/>
        <v>0</v>
      </c>
    </row>
    <row r="375" spans="1:9" s="245" customFormat="1" ht="22.5" customHeight="1">
      <c r="A375" s="253">
        <v>41823</v>
      </c>
      <c r="B375" s="254" t="s">
        <v>377</v>
      </c>
      <c r="C375" s="253">
        <v>41823</v>
      </c>
      <c r="D375" s="255" t="s">
        <v>556</v>
      </c>
      <c r="E375" s="256" t="s">
        <v>379</v>
      </c>
      <c r="F375" s="252">
        <v>4500</v>
      </c>
      <c r="G375" s="252"/>
      <c r="H375" s="257">
        <f t="shared" si="10"/>
        <v>222298806</v>
      </c>
      <c r="I375" s="257">
        <f t="shared" si="11"/>
        <v>0</v>
      </c>
    </row>
    <row r="376" spans="1:9" s="245" customFormat="1" ht="22.5" customHeight="1">
      <c r="A376" s="253">
        <v>41823</v>
      </c>
      <c r="B376" s="254" t="s">
        <v>377</v>
      </c>
      <c r="C376" s="253">
        <v>41823</v>
      </c>
      <c r="D376" s="255" t="s">
        <v>556</v>
      </c>
      <c r="E376" s="256" t="s">
        <v>379</v>
      </c>
      <c r="F376" s="252">
        <v>4500</v>
      </c>
      <c r="G376" s="252"/>
      <c r="H376" s="257">
        <f t="shared" si="10"/>
        <v>222303306</v>
      </c>
      <c r="I376" s="257">
        <f t="shared" si="11"/>
        <v>0</v>
      </c>
    </row>
    <row r="377" spans="1:9" s="245" customFormat="1" ht="22.5" customHeight="1">
      <c r="A377" s="253">
        <v>41824</v>
      </c>
      <c r="B377" s="254" t="s">
        <v>395</v>
      </c>
      <c r="C377" s="253">
        <v>41824</v>
      </c>
      <c r="D377" s="255" t="s">
        <v>558</v>
      </c>
      <c r="E377" s="256" t="s">
        <v>385</v>
      </c>
      <c r="F377" s="252">
        <v>420000</v>
      </c>
      <c r="G377" s="252"/>
      <c r="H377" s="257">
        <f t="shared" si="10"/>
        <v>222723306</v>
      </c>
      <c r="I377" s="257">
        <f t="shared" si="11"/>
        <v>0</v>
      </c>
    </row>
    <row r="378" spans="1:9" s="245" customFormat="1" ht="22.5" customHeight="1">
      <c r="A378" s="253">
        <v>41825</v>
      </c>
      <c r="B378" s="254" t="s">
        <v>438</v>
      </c>
      <c r="C378" s="253">
        <v>41825</v>
      </c>
      <c r="D378" s="255" t="s">
        <v>559</v>
      </c>
      <c r="E378" s="256" t="s">
        <v>369</v>
      </c>
      <c r="F378" s="252">
        <v>497060</v>
      </c>
      <c r="G378" s="252"/>
      <c r="H378" s="257">
        <f t="shared" si="10"/>
        <v>223220366</v>
      </c>
      <c r="I378" s="257">
        <f t="shared" si="11"/>
        <v>0</v>
      </c>
    </row>
    <row r="379" spans="1:9" s="245" customFormat="1" ht="22.5" customHeight="1">
      <c r="A379" s="253">
        <v>41825</v>
      </c>
      <c r="B379" s="254" t="s">
        <v>389</v>
      </c>
      <c r="C379" s="253">
        <v>41825</v>
      </c>
      <c r="D379" s="255" t="s">
        <v>431</v>
      </c>
      <c r="E379" s="256" t="s">
        <v>369</v>
      </c>
      <c r="F379" s="252">
        <v>1240000</v>
      </c>
      <c r="G379" s="252"/>
      <c r="H379" s="257">
        <f t="shared" si="10"/>
        <v>224460366</v>
      </c>
      <c r="I379" s="257">
        <f t="shared" si="11"/>
        <v>0</v>
      </c>
    </row>
    <row r="380" spans="1:9" s="245" customFormat="1" ht="22.5" customHeight="1">
      <c r="A380" s="253">
        <v>41825</v>
      </c>
      <c r="B380" s="254" t="s">
        <v>383</v>
      </c>
      <c r="C380" s="253">
        <v>41825</v>
      </c>
      <c r="D380" s="255" t="s">
        <v>469</v>
      </c>
      <c r="E380" s="256" t="s">
        <v>385</v>
      </c>
      <c r="F380" s="252">
        <v>1700000</v>
      </c>
      <c r="G380" s="252"/>
      <c r="H380" s="257">
        <f t="shared" si="10"/>
        <v>226160366</v>
      </c>
      <c r="I380" s="257">
        <f t="shared" si="11"/>
        <v>0</v>
      </c>
    </row>
    <row r="381" spans="1:9" s="245" customFormat="1" ht="22.5" customHeight="1">
      <c r="A381" s="253">
        <v>41827</v>
      </c>
      <c r="B381" s="254" t="s">
        <v>444</v>
      </c>
      <c r="C381" s="253">
        <v>41827</v>
      </c>
      <c r="D381" s="255" t="s">
        <v>470</v>
      </c>
      <c r="E381" s="256" t="s">
        <v>369</v>
      </c>
      <c r="F381" s="252">
        <v>118328</v>
      </c>
      <c r="G381" s="252"/>
      <c r="H381" s="257">
        <f t="shared" si="10"/>
        <v>226278694</v>
      </c>
      <c r="I381" s="257">
        <f t="shared" si="11"/>
        <v>0</v>
      </c>
    </row>
    <row r="382" spans="1:9" s="245" customFormat="1" ht="22.5" customHeight="1">
      <c r="A382" s="253">
        <v>41827</v>
      </c>
      <c r="B382" s="254" t="s">
        <v>560</v>
      </c>
      <c r="C382" s="253">
        <v>41827</v>
      </c>
      <c r="D382" s="255" t="s">
        <v>390</v>
      </c>
      <c r="E382" s="256" t="s">
        <v>369</v>
      </c>
      <c r="F382" s="252">
        <v>203501</v>
      </c>
      <c r="G382" s="252"/>
      <c r="H382" s="257">
        <f t="shared" si="10"/>
        <v>226482195</v>
      </c>
      <c r="I382" s="257">
        <f t="shared" si="11"/>
        <v>0</v>
      </c>
    </row>
    <row r="383" spans="1:9" s="245" customFormat="1" ht="22.5" customHeight="1">
      <c r="A383" s="253">
        <v>41827</v>
      </c>
      <c r="B383" s="254" t="s">
        <v>377</v>
      </c>
      <c r="C383" s="253">
        <v>41827</v>
      </c>
      <c r="D383" s="255" t="s">
        <v>561</v>
      </c>
      <c r="E383" s="256" t="s">
        <v>392</v>
      </c>
      <c r="F383" s="252">
        <v>21250</v>
      </c>
      <c r="G383" s="252"/>
      <c r="H383" s="257">
        <f t="shared" si="10"/>
        <v>226503445</v>
      </c>
      <c r="I383" s="257">
        <f t="shared" si="11"/>
        <v>0</v>
      </c>
    </row>
    <row r="384" spans="1:9" s="245" customFormat="1" ht="22.5" customHeight="1">
      <c r="A384" s="253">
        <v>41827</v>
      </c>
      <c r="B384" s="254" t="s">
        <v>377</v>
      </c>
      <c r="C384" s="253">
        <v>41827</v>
      </c>
      <c r="D384" s="255" t="s">
        <v>393</v>
      </c>
      <c r="E384" s="256" t="s">
        <v>392</v>
      </c>
      <c r="F384" s="252">
        <v>58650</v>
      </c>
      <c r="G384" s="252"/>
      <c r="H384" s="257">
        <f t="shared" si="10"/>
        <v>226562095</v>
      </c>
      <c r="I384" s="257">
        <f t="shared" si="11"/>
        <v>0</v>
      </c>
    </row>
    <row r="385" spans="1:9" s="245" customFormat="1" ht="22.5" customHeight="1">
      <c r="A385" s="253">
        <v>41828</v>
      </c>
      <c r="B385" s="254" t="s">
        <v>471</v>
      </c>
      <c r="C385" s="253">
        <v>41828</v>
      </c>
      <c r="D385" s="255" t="s">
        <v>431</v>
      </c>
      <c r="E385" s="256" t="s">
        <v>369</v>
      </c>
      <c r="F385" s="252">
        <v>1144000</v>
      </c>
      <c r="G385" s="252"/>
      <c r="H385" s="257">
        <f t="shared" si="10"/>
        <v>227706095</v>
      </c>
      <c r="I385" s="257">
        <f t="shared" si="11"/>
        <v>0</v>
      </c>
    </row>
    <row r="386" spans="1:9" s="245" customFormat="1" ht="22.5" customHeight="1">
      <c r="A386" s="253">
        <v>41828</v>
      </c>
      <c r="B386" s="254" t="s">
        <v>395</v>
      </c>
      <c r="C386" s="253">
        <v>41828</v>
      </c>
      <c r="D386" s="255" t="s">
        <v>534</v>
      </c>
      <c r="E386" s="256" t="s">
        <v>397</v>
      </c>
      <c r="F386" s="252">
        <v>46574</v>
      </c>
      <c r="G386" s="252"/>
      <c r="H386" s="257">
        <f t="shared" si="10"/>
        <v>227752669</v>
      </c>
      <c r="I386" s="257">
        <f t="shared" si="11"/>
        <v>0</v>
      </c>
    </row>
    <row r="387" spans="1:9" s="245" customFormat="1" ht="22.5" customHeight="1">
      <c r="A387" s="253">
        <v>41830</v>
      </c>
      <c r="B387" s="254" t="s">
        <v>474</v>
      </c>
      <c r="C387" s="253">
        <v>41830</v>
      </c>
      <c r="D387" s="255" t="s">
        <v>390</v>
      </c>
      <c r="E387" s="256" t="s">
        <v>369</v>
      </c>
      <c r="F387" s="252">
        <v>104560</v>
      </c>
      <c r="G387" s="252"/>
      <c r="H387" s="257">
        <f t="shared" si="10"/>
        <v>227857229</v>
      </c>
      <c r="I387" s="257">
        <f t="shared" si="11"/>
        <v>0</v>
      </c>
    </row>
    <row r="388" spans="1:9" s="245" customFormat="1" ht="22.5" customHeight="1">
      <c r="A388" s="253">
        <v>41830</v>
      </c>
      <c r="B388" s="254" t="s">
        <v>395</v>
      </c>
      <c r="C388" s="253">
        <v>41830</v>
      </c>
      <c r="D388" s="255" t="s">
        <v>558</v>
      </c>
      <c r="E388" s="256" t="s">
        <v>385</v>
      </c>
      <c r="F388" s="252">
        <v>440000</v>
      </c>
      <c r="G388" s="252"/>
      <c r="H388" s="257">
        <f t="shared" si="10"/>
        <v>228297229</v>
      </c>
      <c r="I388" s="257">
        <f t="shared" si="11"/>
        <v>0</v>
      </c>
    </row>
    <row r="389" spans="1:9" s="245" customFormat="1" ht="22.5" customHeight="1">
      <c r="A389" s="253">
        <v>41831</v>
      </c>
      <c r="B389" s="254" t="s">
        <v>448</v>
      </c>
      <c r="C389" s="253">
        <v>41831</v>
      </c>
      <c r="D389" s="255" t="s">
        <v>562</v>
      </c>
      <c r="E389" s="256" t="s">
        <v>369</v>
      </c>
      <c r="F389" s="252">
        <v>100920</v>
      </c>
      <c r="G389" s="252"/>
      <c r="H389" s="257">
        <f t="shared" si="10"/>
        <v>228398149</v>
      </c>
      <c r="I389" s="257">
        <f t="shared" si="11"/>
        <v>0</v>
      </c>
    </row>
    <row r="390" spans="1:9" s="245" customFormat="1" ht="22.5" customHeight="1">
      <c r="A390" s="253">
        <v>41831</v>
      </c>
      <c r="B390" s="254" t="s">
        <v>450</v>
      </c>
      <c r="C390" s="253">
        <v>41831</v>
      </c>
      <c r="D390" s="255" t="s">
        <v>559</v>
      </c>
      <c r="E390" s="256" t="s">
        <v>369</v>
      </c>
      <c r="F390" s="252">
        <v>552175</v>
      </c>
      <c r="G390" s="252"/>
      <c r="H390" s="257">
        <f t="shared" si="10"/>
        <v>228950324</v>
      </c>
      <c r="I390" s="257">
        <f t="shared" si="11"/>
        <v>0</v>
      </c>
    </row>
    <row r="391" spans="1:9" s="245" customFormat="1" ht="22.5" customHeight="1">
      <c r="A391" s="253">
        <v>41831</v>
      </c>
      <c r="B391" s="254" t="s">
        <v>377</v>
      </c>
      <c r="C391" s="253">
        <v>41831</v>
      </c>
      <c r="D391" s="255" t="s">
        <v>556</v>
      </c>
      <c r="E391" s="256" t="s">
        <v>379</v>
      </c>
      <c r="F391" s="252">
        <v>7077</v>
      </c>
      <c r="G391" s="252"/>
      <c r="H391" s="257">
        <f t="shared" si="10"/>
        <v>228957401</v>
      </c>
      <c r="I391" s="257">
        <f t="shared" si="11"/>
        <v>0</v>
      </c>
    </row>
    <row r="392" spans="1:9" s="245" customFormat="1" ht="22.5" customHeight="1">
      <c r="A392" s="253">
        <v>41832</v>
      </c>
      <c r="B392" s="254" t="s">
        <v>451</v>
      </c>
      <c r="C392" s="253">
        <v>41832</v>
      </c>
      <c r="D392" s="255" t="s">
        <v>431</v>
      </c>
      <c r="E392" s="256" t="s">
        <v>369</v>
      </c>
      <c r="F392" s="252">
        <v>1056000</v>
      </c>
      <c r="G392" s="252"/>
      <c r="H392" s="257">
        <f t="shared" si="10"/>
        <v>230013401</v>
      </c>
      <c r="I392" s="257">
        <f t="shared" si="11"/>
        <v>0</v>
      </c>
    </row>
    <row r="393" spans="1:9" s="245" customFormat="1" ht="22.5" customHeight="1">
      <c r="A393" s="253">
        <v>41834</v>
      </c>
      <c r="B393" s="254" t="s">
        <v>386</v>
      </c>
      <c r="C393" s="253">
        <v>41834</v>
      </c>
      <c r="D393" s="255" t="s">
        <v>452</v>
      </c>
      <c r="E393" s="256" t="s">
        <v>385</v>
      </c>
      <c r="F393" s="252">
        <v>1294545</v>
      </c>
      <c r="G393" s="252"/>
      <c r="H393" s="257">
        <f t="shared" si="10"/>
        <v>231307946</v>
      </c>
      <c r="I393" s="257">
        <f t="shared" si="11"/>
        <v>0</v>
      </c>
    </row>
    <row r="394" spans="1:9" s="245" customFormat="1" ht="22.5" customHeight="1">
      <c r="A394" s="253">
        <v>41835</v>
      </c>
      <c r="B394" s="254" t="s">
        <v>406</v>
      </c>
      <c r="C394" s="253">
        <v>41835</v>
      </c>
      <c r="D394" s="255" t="s">
        <v>470</v>
      </c>
      <c r="E394" s="256" t="s">
        <v>369</v>
      </c>
      <c r="F394" s="252">
        <v>221003</v>
      </c>
      <c r="G394" s="252"/>
      <c r="H394" s="257">
        <f t="shared" si="10"/>
        <v>231528949</v>
      </c>
      <c r="I394" s="257">
        <f t="shared" si="11"/>
        <v>0</v>
      </c>
    </row>
    <row r="395" spans="1:9" s="245" customFormat="1" ht="22.5" customHeight="1">
      <c r="A395" s="253">
        <v>41835</v>
      </c>
      <c r="B395" s="254" t="s">
        <v>395</v>
      </c>
      <c r="C395" s="253">
        <v>41835</v>
      </c>
      <c r="D395" s="255" t="s">
        <v>563</v>
      </c>
      <c r="E395" s="256" t="s">
        <v>397</v>
      </c>
      <c r="F395" s="252">
        <v>234775</v>
      </c>
      <c r="G395" s="252"/>
      <c r="H395" s="257">
        <f t="shared" si="10"/>
        <v>231763724</v>
      </c>
      <c r="I395" s="257">
        <f t="shared" si="11"/>
        <v>0</v>
      </c>
    </row>
    <row r="396" spans="1:9" s="245" customFormat="1" ht="22.5" customHeight="1">
      <c r="A396" s="253">
        <v>41835</v>
      </c>
      <c r="B396" s="254" t="s">
        <v>395</v>
      </c>
      <c r="C396" s="253">
        <v>41835</v>
      </c>
      <c r="D396" s="255" t="s">
        <v>534</v>
      </c>
      <c r="E396" s="256" t="s">
        <v>397</v>
      </c>
      <c r="F396" s="252">
        <v>47632</v>
      </c>
      <c r="G396" s="252"/>
      <c r="H396" s="257">
        <f t="shared" si="10"/>
        <v>231811356</v>
      </c>
      <c r="I396" s="257">
        <f t="shared" si="11"/>
        <v>0</v>
      </c>
    </row>
    <row r="397" spans="1:9" s="245" customFormat="1" ht="22.5" customHeight="1">
      <c r="A397" s="253">
        <v>41836</v>
      </c>
      <c r="B397" s="254" t="s">
        <v>377</v>
      </c>
      <c r="C397" s="253">
        <v>41836</v>
      </c>
      <c r="D397" s="255" t="s">
        <v>561</v>
      </c>
      <c r="E397" s="256" t="s">
        <v>392</v>
      </c>
      <c r="F397" s="252">
        <v>21230</v>
      </c>
      <c r="G397" s="252"/>
      <c r="H397" s="257">
        <f t="shared" si="10"/>
        <v>231832586</v>
      </c>
      <c r="I397" s="257">
        <f t="shared" si="11"/>
        <v>0</v>
      </c>
    </row>
    <row r="398" spans="1:9" s="245" customFormat="1" ht="22.5" customHeight="1">
      <c r="A398" s="253">
        <v>41836</v>
      </c>
      <c r="B398" s="254" t="s">
        <v>377</v>
      </c>
      <c r="C398" s="253">
        <v>41836</v>
      </c>
      <c r="D398" s="255" t="s">
        <v>393</v>
      </c>
      <c r="E398" s="256" t="s">
        <v>392</v>
      </c>
      <c r="F398" s="252">
        <v>58595</v>
      </c>
      <c r="G398" s="252"/>
      <c r="H398" s="257">
        <f t="shared" si="10"/>
        <v>231891181</v>
      </c>
      <c r="I398" s="257">
        <f t="shared" si="11"/>
        <v>0</v>
      </c>
    </row>
    <row r="399" spans="1:9" s="245" customFormat="1" ht="22.5" customHeight="1">
      <c r="A399" s="253">
        <v>41836</v>
      </c>
      <c r="B399" s="254" t="s">
        <v>377</v>
      </c>
      <c r="C399" s="253">
        <v>41836</v>
      </c>
      <c r="D399" s="255" t="s">
        <v>393</v>
      </c>
      <c r="E399" s="256" t="s">
        <v>392</v>
      </c>
      <c r="F399" s="252">
        <v>75791</v>
      </c>
      <c r="G399" s="252"/>
      <c r="H399" s="257">
        <f t="shared" ref="H399:H462" si="12">ROUND(IF(H398-I398+F399-G399&gt;0,H398-I398+F399-G399,0),0)</f>
        <v>231966972</v>
      </c>
      <c r="I399" s="257">
        <f t="shared" ref="I399:I462" si="13">ROUND(IF(I398-H398+G399-F399&gt;0,I398-H398+G399-F399,0),0)</f>
        <v>0</v>
      </c>
    </row>
    <row r="400" spans="1:9" s="245" customFormat="1" ht="22.5" customHeight="1">
      <c r="A400" s="253">
        <v>41837</v>
      </c>
      <c r="B400" s="254" t="s">
        <v>457</v>
      </c>
      <c r="C400" s="253">
        <v>41837</v>
      </c>
      <c r="D400" s="255" t="s">
        <v>431</v>
      </c>
      <c r="E400" s="256" t="s">
        <v>369</v>
      </c>
      <c r="F400" s="252">
        <v>1192000</v>
      </c>
      <c r="G400" s="252"/>
      <c r="H400" s="257">
        <f t="shared" si="12"/>
        <v>233158972</v>
      </c>
      <c r="I400" s="257">
        <f t="shared" si="13"/>
        <v>0</v>
      </c>
    </row>
    <row r="401" spans="1:9" s="245" customFormat="1" ht="22.5" customHeight="1">
      <c r="A401" s="253">
        <v>41837</v>
      </c>
      <c r="B401" s="254" t="s">
        <v>377</v>
      </c>
      <c r="C401" s="253">
        <v>41837</v>
      </c>
      <c r="D401" s="255" t="s">
        <v>378</v>
      </c>
      <c r="E401" s="256" t="s">
        <v>379</v>
      </c>
      <c r="F401" s="252">
        <v>2500</v>
      </c>
      <c r="G401" s="252"/>
      <c r="H401" s="257">
        <f t="shared" si="12"/>
        <v>233161472</v>
      </c>
      <c r="I401" s="257">
        <f t="shared" si="13"/>
        <v>0</v>
      </c>
    </row>
    <row r="402" spans="1:9" s="245" customFormat="1" ht="22.5" customHeight="1">
      <c r="A402" s="253">
        <v>41837</v>
      </c>
      <c r="B402" s="254" t="s">
        <v>377</v>
      </c>
      <c r="C402" s="253">
        <v>41837</v>
      </c>
      <c r="D402" s="255" t="s">
        <v>378</v>
      </c>
      <c r="E402" s="256" t="s">
        <v>379</v>
      </c>
      <c r="F402" s="252">
        <v>2000</v>
      </c>
      <c r="G402" s="252"/>
      <c r="H402" s="257">
        <f t="shared" si="12"/>
        <v>233163472</v>
      </c>
      <c r="I402" s="257">
        <f t="shared" si="13"/>
        <v>0</v>
      </c>
    </row>
    <row r="403" spans="1:9" s="245" customFormat="1" ht="22.5" customHeight="1">
      <c r="A403" s="253">
        <v>41837</v>
      </c>
      <c r="B403" s="254" t="s">
        <v>377</v>
      </c>
      <c r="C403" s="253">
        <v>41837</v>
      </c>
      <c r="D403" s="255" t="s">
        <v>378</v>
      </c>
      <c r="E403" s="256" t="s">
        <v>379</v>
      </c>
      <c r="F403" s="252">
        <v>2500</v>
      </c>
      <c r="G403" s="252"/>
      <c r="H403" s="257">
        <f t="shared" si="12"/>
        <v>233165972</v>
      </c>
      <c r="I403" s="257">
        <f t="shared" si="13"/>
        <v>0</v>
      </c>
    </row>
    <row r="404" spans="1:9" s="245" customFormat="1" ht="22.5" customHeight="1">
      <c r="A404" s="253">
        <v>41837</v>
      </c>
      <c r="B404" s="254" t="s">
        <v>377</v>
      </c>
      <c r="C404" s="253">
        <v>41837</v>
      </c>
      <c r="D404" s="255" t="s">
        <v>378</v>
      </c>
      <c r="E404" s="256" t="s">
        <v>379</v>
      </c>
      <c r="F404" s="252">
        <v>2500</v>
      </c>
      <c r="G404" s="252"/>
      <c r="H404" s="257">
        <f t="shared" si="12"/>
        <v>233168472</v>
      </c>
      <c r="I404" s="257">
        <f t="shared" si="13"/>
        <v>0</v>
      </c>
    </row>
    <row r="405" spans="1:9" s="245" customFormat="1" ht="22.5" customHeight="1">
      <c r="A405" s="253">
        <v>41838</v>
      </c>
      <c r="B405" s="254" t="s">
        <v>458</v>
      </c>
      <c r="C405" s="253">
        <v>41838</v>
      </c>
      <c r="D405" s="255" t="s">
        <v>390</v>
      </c>
      <c r="E405" s="256" t="s">
        <v>369</v>
      </c>
      <c r="F405" s="252">
        <v>103500</v>
      </c>
      <c r="G405" s="252"/>
      <c r="H405" s="257">
        <f t="shared" si="12"/>
        <v>233271972</v>
      </c>
      <c r="I405" s="257">
        <f t="shared" si="13"/>
        <v>0</v>
      </c>
    </row>
    <row r="406" spans="1:9" s="245" customFormat="1" ht="22.5" customHeight="1">
      <c r="A406" s="253">
        <v>41840</v>
      </c>
      <c r="B406" s="254" t="s">
        <v>459</v>
      </c>
      <c r="C406" s="253">
        <v>41840</v>
      </c>
      <c r="D406" s="255" t="s">
        <v>431</v>
      </c>
      <c r="E406" s="256" t="s">
        <v>369</v>
      </c>
      <c r="F406" s="252">
        <v>1088000</v>
      </c>
      <c r="G406" s="252"/>
      <c r="H406" s="257">
        <f t="shared" si="12"/>
        <v>234359972</v>
      </c>
      <c r="I406" s="257">
        <f t="shared" si="13"/>
        <v>0</v>
      </c>
    </row>
    <row r="407" spans="1:9" s="245" customFormat="1" ht="22.5" customHeight="1">
      <c r="A407" s="253">
        <v>41841</v>
      </c>
      <c r="B407" s="254" t="s">
        <v>409</v>
      </c>
      <c r="C407" s="253">
        <v>41841</v>
      </c>
      <c r="D407" s="255" t="s">
        <v>495</v>
      </c>
      <c r="E407" s="256" t="s">
        <v>369</v>
      </c>
      <c r="F407" s="252">
        <v>382629</v>
      </c>
      <c r="G407" s="252"/>
      <c r="H407" s="257">
        <f t="shared" si="12"/>
        <v>234742601</v>
      </c>
      <c r="I407" s="257">
        <f t="shared" si="13"/>
        <v>0</v>
      </c>
    </row>
    <row r="408" spans="1:9" s="245" customFormat="1" ht="22.5" customHeight="1">
      <c r="A408" s="253">
        <v>41841</v>
      </c>
      <c r="B408" s="254" t="s">
        <v>377</v>
      </c>
      <c r="C408" s="253">
        <v>41841</v>
      </c>
      <c r="D408" s="255" t="s">
        <v>507</v>
      </c>
      <c r="E408" s="256" t="s">
        <v>392</v>
      </c>
      <c r="F408" s="252">
        <v>31785</v>
      </c>
      <c r="G408" s="252"/>
      <c r="H408" s="257">
        <f t="shared" si="12"/>
        <v>234774386</v>
      </c>
      <c r="I408" s="257">
        <f t="shared" si="13"/>
        <v>0</v>
      </c>
    </row>
    <row r="409" spans="1:9" s="245" customFormat="1" ht="22.5" customHeight="1">
      <c r="A409" s="253">
        <v>41841</v>
      </c>
      <c r="B409" s="254" t="s">
        <v>395</v>
      </c>
      <c r="C409" s="253">
        <v>41841</v>
      </c>
      <c r="D409" s="255" t="s">
        <v>564</v>
      </c>
      <c r="E409" s="256" t="s">
        <v>385</v>
      </c>
      <c r="F409" s="252">
        <v>930000</v>
      </c>
      <c r="G409" s="252"/>
      <c r="H409" s="257">
        <f t="shared" si="12"/>
        <v>235704386</v>
      </c>
      <c r="I409" s="257">
        <f t="shared" si="13"/>
        <v>0</v>
      </c>
    </row>
    <row r="410" spans="1:9" s="245" customFormat="1" ht="22.5" customHeight="1">
      <c r="A410" s="253">
        <v>41841</v>
      </c>
      <c r="B410" s="254" t="s">
        <v>387</v>
      </c>
      <c r="C410" s="253">
        <v>41841</v>
      </c>
      <c r="D410" s="255" t="s">
        <v>565</v>
      </c>
      <c r="E410" s="256" t="s">
        <v>385</v>
      </c>
      <c r="F410" s="252">
        <v>4426300</v>
      </c>
      <c r="G410" s="252"/>
      <c r="H410" s="257">
        <f t="shared" si="12"/>
        <v>240130686</v>
      </c>
      <c r="I410" s="257">
        <f t="shared" si="13"/>
        <v>0</v>
      </c>
    </row>
    <row r="411" spans="1:9" s="245" customFormat="1" ht="22.5" customHeight="1">
      <c r="A411" s="253">
        <v>41842</v>
      </c>
      <c r="B411" s="254" t="s">
        <v>377</v>
      </c>
      <c r="C411" s="253">
        <v>41842</v>
      </c>
      <c r="D411" s="255" t="s">
        <v>378</v>
      </c>
      <c r="E411" s="256" t="s">
        <v>379</v>
      </c>
      <c r="F411" s="252">
        <v>2000</v>
      </c>
      <c r="G411" s="252"/>
      <c r="H411" s="257">
        <f t="shared" si="12"/>
        <v>240132686</v>
      </c>
      <c r="I411" s="257">
        <f t="shared" si="13"/>
        <v>0</v>
      </c>
    </row>
    <row r="412" spans="1:9" s="245" customFormat="1" ht="22.5" customHeight="1">
      <c r="A412" s="253">
        <v>41842</v>
      </c>
      <c r="B412" s="254" t="s">
        <v>377</v>
      </c>
      <c r="C412" s="253">
        <v>41842</v>
      </c>
      <c r="D412" s="255" t="s">
        <v>378</v>
      </c>
      <c r="E412" s="256" t="s">
        <v>379</v>
      </c>
      <c r="F412" s="252">
        <v>2000</v>
      </c>
      <c r="G412" s="252"/>
      <c r="H412" s="257">
        <f t="shared" si="12"/>
        <v>240134686</v>
      </c>
      <c r="I412" s="257">
        <f t="shared" si="13"/>
        <v>0</v>
      </c>
    </row>
    <row r="413" spans="1:9" s="245" customFormat="1" ht="22.5" customHeight="1">
      <c r="A413" s="253">
        <v>41842</v>
      </c>
      <c r="B413" s="254" t="s">
        <v>377</v>
      </c>
      <c r="C413" s="253">
        <v>41842</v>
      </c>
      <c r="D413" s="255" t="s">
        <v>535</v>
      </c>
      <c r="E413" s="256" t="s">
        <v>379</v>
      </c>
      <c r="F413" s="252">
        <v>2500</v>
      </c>
      <c r="G413" s="252"/>
      <c r="H413" s="257">
        <f t="shared" si="12"/>
        <v>240137186</v>
      </c>
      <c r="I413" s="257">
        <f t="shared" si="13"/>
        <v>0</v>
      </c>
    </row>
    <row r="414" spans="1:9" s="245" customFormat="1" ht="22.5" customHeight="1">
      <c r="A414" s="253">
        <v>41843</v>
      </c>
      <c r="B414" s="254" t="s">
        <v>412</v>
      </c>
      <c r="C414" s="253">
        <v>41843</v>
      </c>
      <c r="D414" s="255" t="s">
        <v>453</v>
      </c>
      <c r="E414" s="256" t="s">
        <v>369</v>
      </c>
      <c r="F414" s="252">
        <v>100000</v>
      </c>
      <c r="G414" s="252"/>
      <c r="H414" s="257">
        <f t="shared" si="12"/>
        <v>240237186</v>
      </c>
      <c r="I414" s="257">
        <f t="shared" si="13"/>
        <v>0</v>
      </c>
    </row>
    <row r="415" spans="1:9" s="245" customFormat="1" ht="22.5" customHeight="1">
      <c r="A415" s="253">
        <v>41843</v>
      </c>
      <c r="B415" s="254" t="s">
        <v>395</v>
      </c>
      <c r="C415" s="253">
        <v>41843</v>
      </c>
      <c r="D415" s="255" t="s">
        <v>566</v>
      </c>
      <c r="E415" s="256" t="s">
        <v>397</v>
      </c>
      <c r="F415" s="252">
        <v>41138</v>
      </c>
      <c r="G415" s="252"/>
      <c r="H415" s="257">
        <f t="shared" si="12"/>
        <v>240278324</v>
      </c>
      <c r="I415" s="257">
        <f t="shared" si="13"/>
        <v>0</v>
      </c>
    </row>
    <row r="416" spans="1:9" s="245" customFormat="1" ht="22.5" customHeight="1">
      <c r="A416" s="253">
        <v>41843</v>
      </c>
      <c r="B416" s="254" t="s">
        <v>394</v>
      </c>
      <c r="C416" s="253">
        <v>41843</v>
      </c>
      <c r="D416" s="255" t="s">
        <v>567</v>
      </c>
      <c r="E416" s="256" t="s">
        <v>385</v>
      </c>
      <c r="F416" s="252">
        <v>5365000</v>
      </c>
      <c r="G416" s="252"/>
      <c r="H416" s="257">
        <f t="shared" si="12"/>
        <v>245643324</v>
      </c>
      <c r="I416" s="257">
        <f t="shared" si="13"/>
        <v>0</v>
      </c>
    </row>
    <row r="417" spans="1:9" s="245" customFormat="1" ht="22.5" customHeight="1">
      <c r="A417" s="253">
        <v>41846</v>
      </c>
      <c r="B417" s="254" t="s">
        <v>568</v>
      </c>
      <c r="C417" s="253">
        <v>41846</v>
      </c>
      <c r="D417" s="255" t="s">
        <v>569</v>
      </c>
      <c r="E417" s="256" t="s">
        <v>369</v>
      </c>
      <c r="F417" s="252">
        <v>1440000</v>
      </c>
      <c r="G417" s="252"/>
      <c r="H417" s="257">
        <f t="shared" si="12"/>
        <v>247083324</v>
      </c>
      <c r="I417" s="257">
        <f t="shared" si="13"/>
        <v>0</v>
      </c>
    </row>
    <row r="418" spans="1:9" s="245" customFormat="1" ht="22.5" customHeight="1">
      <c r="A418" s="253">
        <v>41846</v>
      </c>
      <c r="B418" s="254" t="s">
        <v>404</v>
      </c>
      <c r="C418" s="253">
        <v>41846</v>
      </c>
      <c r="D418" s="255" t="s">
        <v>570</v>
      </c>
      <c r="E418" s="256" t="s">
        <v>385</v>
      </c>
      <c r="F418" s="252">
        <v>3500000</v>
      </c>
      <c r="G418" s="252"/>
      <c r="H418" s="257">
        <f t="shared" si="12"/>
        <v>250583324</v>
      </c>
      <c r="I418" s="257">
        <f t="shared" si="13"/>
        <v>0</v>
      </c>
    </row>
    <row r="419" spans="1:9" s="245" customFormat="1" ht="22.5" customHeight="1">
      <c r="A419" s="253">
        <v>41847</v>
      </c>
      <c r="B419" s="254" t="s">
        <v>571</v>
      </c>
      <c r="C419" s="253">
        <v>41847</v>
      </c>
      <c r="D419" s="255" t="s">
        <v>572</v>
      </c>
      <c r="E419" s="256" t="s">
        <v>385</v>
      </c>
      <c r="F419" s="252">
        <v>1152900</v>
      </c>
      <c r="G419" s="252"/>
      <c r="H419" s="257">
        <f t="shared" si="12"/>
        <v>251736224</v>
      </c>
      <c r="I419" s="257">
        <f t="shared" si="13"/>
        <v>0</v>
      </c>
    </row>
    <row r="420" spans="1:9" s="245" customFormat="1" ht="22.5" customHeight="1">
      <c r="A420" s="253">
        <v>41848</v>
      </c>
      <c r="B420" s="254" t="s">
        <v>573</v>
      </c>
      <c r="C420" s="253">
        <v>41848</v>
      </c>
      <c r="D420" s="255" t="s">
        <v>390</v>
      </c>
      <c r="E420" s="256" t="s">
        <v>369</v>
      </c>
      <c r="F420" s="252">
        <v>339820</v>
      </c>
      <c r="G420" s="252"/>
      <c r="H420" s="257">
        <f t="shared" si="12"/>
        <v>252076044</v>
      </c>
      <c r="I420" s="257">
        <f t="shared" si="13"/>
        <v>0</v>
      </c>
    </row>
    <row r="421" spans="1:9" s="245" customFormat="1" ht="22.5" customHeight="1">
      <c r="A421" s="253">
        <v>41848</v>
      </c>
      <c r="B421" s="254" t="s">
        <v>503</v>
      </c>
      <c r="C421" s="253">
        <v>41848</v>
      </c>
      <c r="D421" s="255" t="s">
        <v>574</v>
      </c>
      <c r="E421" s="256" t="s">
        <v>369</v>
      </c>
      <c r="F421" s="252">
        <v>629600</v>
      </c>
      <c r="G421" s="252"/>
      <c r="H421" s="257">
        <f t="shared" si="12"/>
        <v>252705644</v>
      </c>
      <c r="I421" s="257">
        <f t="shared" si="13"/>
        <v>0</v>
      </c>
    </row>
    <row r="422" spans="1:9" s="245" customFormat="1" ht="22.5" customHeight="1">
      <c r="A422" s="253">
        <v>41848</v>
      </c>
      <c r="B422" s="254" t="s">
        <v>504</v>
      </c>
      <c r="C422" s="253">
        <v>41848</v>
      </c>
      <c r="D422" s="255" t="s">
        <v>575</v>
      </c>
      <c r="E422" s="256" t="s">
        <v>369</v>
      </c>
      <c r="F422" s="252">
        <v>268662</v>
      </c>
      <c r="G422" s="252"/>
      <c r="H422" s="257">
        <f t="shared" si="12"/>
        <v>252974306</v>
      </c>
      <c r="I422" s="257">
        <f t="shared" si="13"/>
        <v>0</v>
      </c>
    </row>
    <row r="423" spans="1:9" s="245" customFormat="1" ht="22.5" customHeight="1">
      <c r="A423" s="253">
        <v>41848</v>
      </c>
      <c r="B423" s="254" t="s">
        <v>576</v>
      </c>
      <c r="C423" s="253">
        <v>41848</v>
      </c>
      <c r="D423" s="255" t="s">
        <v>577</v>
      </c>
      <c r="E423" s="256" t="s">
        <v>385</v>
      </c>
      <c r="F423" s="252">
        <v>4332200</v>
      </c>
      <c r="G423" s="252"/>
      <c r="H423" s="257">
        <f t="shared" si="12"/>
        <v>257306506</v>
      </c>
      <c r="I423" s="257">
        <f t="shared" si="13"/>
        <v>0</v>
      </c>
    </row>
    <row r="424" spans="1:9" s="245" customFormat="1" ht="22.5" customHeight="1">
      <c r="A424" s="253">
        <v>41849</v>
      </c>
      <c r="B424" s="254" t="s">
        <v>377</v>
      </c>
      <c r="C424" s="253">
        <v>41849</v>
      </c>
      <c r="D424" s="255" t="s">
        <v>378</v>
      </c>
      <c r="E424" s="256" t="s">
        <v>379</v>
      </c>
      <c r="F424" s="252">
        <v>2000</v>
      </c>
      <c r="G424" s="252"/>
      <c r="H424" s="257">
        <f t="shared" si="12"/>
        <v>257308506</v>
      </c>
      <c r="I424" s="257">
        <f t="shared" si="13"/>
        <v>0</v>
      </c>
    </row>
    <row r="425" spans="1:9" s="245" customFormat="1" ht="22.5" customHeight="1">
      <c r="A425" s="253">
        <v>41849</v>
      </c>
      <c r="B425" s="254" t="s">
        <v>377</v>
      </c>
      <c r="C425" s="253">
        <v>41849</v>
      </c>
      <c r="D425" s="255" t="s">
        <v>578</v>
      </c>
      <c r="E425" s="256" t="s">
        <v>392</v>
      </c>
      <c r="F425" s="252">
        <v>10598</v>
      </c>
      <c r="G425" s="252"/>
      <c r="H425" s="257">
        <f t="shared" si="12"/>
        <v>257319104</v>
      </c>
      <c r="I425" s="257">
        <f t="shared" si="13"/>
        <v>0</v>
      </c>
    </row>
    <row r="426" spans="1:9" s="245" customFormat="1" ht="22.5" customHeight="1">
      <c r="A426" s="253">
        <v>41849</v>
      </c>
      <c r="B426" s="254" t="s">
        <v>395</v>
      </c>
      <c r="C426" s="253">
        <v>41849</v>
      </c>
      <c r="D426" s="255" t="s">
        <v>579</v>
      </c>
      <c r="E426" s="256" t="s">
        <v>397</v>
      </c>
      <c r="F426" s="252">
        <v>120388</v>
      </c>
      <c r="G426" s="252"/>
      <c r="H426" s="257">
        <f t="shared" si="12"/>
        <v>257439492</v>
      </c>
      <c r="I426" s="257">
        <f t="shared" si="13"/>
        <v>0</v>
      </c>
    </row>
    <row r="427" spans="1:9" s="245" customFormat="1" ht="22.5" customHeight="1">
      <c r="A427" s="253">
        <v>41850</v>
      </c>
      <c r="B427" s="254" t="s">
        <v>508</v>
      </c>
      <c r="C427" s="253">
        <v>41850</v>
      </c>
      <c r="D427" s="255" t="s">
        <v>501</v>
      </c>
      <c r="E427" s="256" t="s">
        <v>369</v>
      </c>
      <c r="F427" s="252">
        <v>134250</v>
      </c>
      <c r="G427" s="252"/>
      <c r="H427" s="257">
        <f t="shared" si="12"/>
        <v>257573742</v>
      </c>
      <c r="I427" s="257">
        <f t="shared" si="13"/>
        <v>0</v>
      </c>
    </row>
    <row r="428" spans="1:9" s="245" customFormat="1" ht="22.5" customHeight="1">
      <c r="A428" s="253">
        <v>41850</v>
      </c>
      <c r="B428" s="254" t="s">
        <v>580</v>
      </c>
      <c r="C428" s="253">
        <v>41850</v>
      </c>
      <c r="D428" s="255" t="s">
        <v>581</v>
      </c>
      <c r="E428" s="256" t="s">
        <v>369</v>
      </c>
      <c r="F428" s="252">
        <v>305455</v>
      </c>
      <c r="G428" s="252"/>
      <c r="H428" s="257">
        <f t="shared" si="12"/>
        <v>257879197</v>
      </c>
      <c r="I428" s="257">
        <f t="shared" si="13"/>
        <v>0</v>
      </c>
    </row>
    <row r="429" spans="1:9" s="245" customFormat="1" ht="22.5" customHeight="1">
      <c r="A429" s="253">
        <v>41850</v>
      </c>
      <c r="B429" s="254" t="s">
        <v>395</v>
      </c>
      <c r="C429" s="253">
        <v>41850</v>
      </c>
      <c r="D429" s="255" t="s">
        <v>537</v>
      </c>
      <c r="E429" s="256" t="s">
        <v>397</v>
      </c>
      <c r="F429" s="252">
        <v>242218</v>
      </c>
      <c r="G429" s="252"/>
      <c r="H429" s="257">
        <f t="shared" si="12"/>
        <v>258121415</v>
      </c>
      <c r="I429" s="257">
        <f t="shared" si="13"/>
        <v>0</v>
      </c>
    </row>
    <row r="430" spans="1:9" s="245" customFormat="1" ht="22.5" customHeight="1">
      <c r="A430" s="253">
        <v>41850</v>
      </c>
      <c r="B430" s="254" t="s">
        <v>395</v>
      </c>
      <c r="C430" s="253">
        <v>41835</v>
      </c>
      <c r="D430" s="255" t="s">
        <v>417</v>
      </c>
      <c r="E430" s="256" t="s">
        <v>385</v>
      </c>
      <c r="F430" s="252">
        <v>4600000</v>
      </c>
      <c r="G430" s="252"/>
      <c r="H430" s="257">
        <f t="shared" si="12"/>
        <v>262721415</v>
      </c>
      <c r="I430" s="257">
        <f t="shared" si="13"/>
        <v>0</v>
      </c>
    </row>
    <row r="431" spans="1:9" s="245" customFormat="1" ht="22.5" customHeight="1">
      <c r="A431" s="253">
        <v>41851</v>
      </c>
      <c r="B431" s="254" t="s">
        <v>582</v>
      </c>
      <c r="C431" s="253">
        <v>41851</v>
      </c>
      <c r="D431" s="255" t="s">
        <v>390</v>
      </c>
      <c r="E431" s="256" t="s">
        <v>369</v>
      </c>
      <c r="F431" s="252">
        <v>206480</v>
      </c>
      <c r="G431" s="252"/>
      <c r="H431" s="257">
        <f t="shared" si="12"/>
        <v>262927895</v>
      </c>
      <c r="I431" s="257">
        <f t="shared" si="13"/>
        <v>0</v>
      </c>
    </row>
    <row r="432" spans="1:9" s="245" customFormat="1" ht="22.5" customHeight="1">
      <c r="A432" s="253">
        <v>41851</v>
      </c>
      <c r="B432" s="254" t="s">
        <v>583</v>
      </c>
      <c r="C432" s="253">
        <v>41851</v>
      </c>
      <c r="D432" s="255" t="s">
        <v>575</v>
      </c>
      <c r="E432" s="256" t="s">
        <v>369</v>
      </c>
      <c r="F432" s="252">
        <v>117379</v>
      </c>
      <c r="G432" s="252"/>
      <c r="H432" s="257">
        <f t="shared" si="12"/>
        <v>263045274</v>
      </c>
      <c r="I432" s="257">
        <f t="shared" si="13"/>
        <v>0</v>
      </c>
    </row>
    <row r="433" spans="1:9" s="245" customFormat="1" ht="22.5" customHeight="1">
      <c r="A433" s="253">
        <v>41851</v>
      </c>
      <c r="B433" s="254" t="s">
        <v>377</v>
      </c>
      <c r="C433" s="253">
        <v>41851</v>
      </c>
      <c r="D433" s="255" t="s">
        <v>378</v>
      </c>
      <c r="E433" s="256" t="s">
        <v>379</v>
      </c>
      <c r="F433" s="252">
        <v>2500</v>
      </c>
      <c r="G433" s="252"/>
      <c r="H433" s="257">
        <f t="shared" si="12"/>
        <v>263047774</v>
      </c>
      <c r="I433" s="257">
        <f t="shared" si="13"/>
        <v>0</v>
      </c>
    </row>
    <row r="434" spans="1:9" s="245" customFormat="1" ht="22.5" customHeight="1">
      <c r="A434" s="253">
        <v>41851</v>
      </c>
      <c r="B434" s="254" t="s">
        <v>395</v>
      </c>
      <c r="C434" s="253">
        <v>41844</v>
      </c>
      <c r="D434" s="255" t="s">
        <v>584</v>
      </c>
      <c r="E434" s="256" t="s">
        <v>385</v>
      </c>
      <c r="F434" s="252">
        <v>454943</v>
      </c>
      <c r="G434" s="252"/>
      <c r="H434" s="257">
        <f t="shared" si="12"/>
        <v>263502717</v>
      </c>
      <c r="I434" s="257">
        <f t="shared" si="13"/>
        <v>0</v>
      </c>
    </row>
    <row r="435" spans="1:9" s="245" customFormat="1" ht="22.5" customHeight="1">
      <c r="A435" s="253">
        <v>41851</v>
      </c>
      <c r="B435" s="254" t="s">
        <v>395</v>
      </c>
      <c r="C435" s="253">
        <v>41835</v>
      </c>
      <c r="D435" s="255" t="s">
        <v>526</v>
      </c>
      <c r="E435" s="256" t="s">
        <v>385</v>
      </c>
      <c r="F435" s="252">
        <v>178273</v>
      </c>
      <c r="G435" s="252"/>
      <c r="H435" s="257">
        <f t="shared" si="12"/>
        <v>263680990</v>
      </c>
      <c r="I435" s="257">
        <f t="shared" si="13"/>
        <v>0</v>
      </c>
    </row>
    <row r="436" spans="1:9" s="245" customFormat="1" ht="22.5" customHeight="1">
      <c r="A436" s="253">
        <v>41851</v>
      </c>
      <c r="B436" s="254" t="s">
        <v>395</v>
      </c>
      <c r="C436" s="253">
        <v>41835</v>
      </c>
      <c r="D436" s="255" t="s">
        <v>420</v>
      </c>
      <c r="E436" s="256" t="s">
        <v>385</v>
      </c>
      <c r="F436" s="252">
        <v>674091</v>
      </c>
      <c r="G436" s="252"/>
      <c r="H436" s="257">
        <f t="shared" si="12"/>
        <v>264355081</v>
      </c>
      <c r="I436" s="257">
        <f t="shared" si="13"/>
        <v>0</v>
      </c>
    </row>
    <row r="437" spans="1:9" s="245" customFormat="1" ht="22.5" customHeight="1">
      <c r="A437" s="253">
        <v>41851</v>
      </c>
      <c r="B437" s="254" t="s">
        <v>395</v>
      </c>
      <c r="C437" s="253">
        <v>41841</v>
      </c>
      <c r="D437" s="255" t="s">
        <v>423</v>
      </c>
      <c r="E437" s="256" t="s">
        <v>385</v>
      </c>
      <c r="F437" s="252">
        <v>2448396</v>
      </c>
      <c r="G437" s="252"/>
      <c r="H437" s="257">
        <f t="shared" si="12"/>
        <v>266803477</v>
      </c>
      <c r="I437" s="257">
        <f t="shared" si="13"/>
        <v>0</v>
      </c>
    </row>
    <row r="438" spans="1:9" s="245" customFormat="1" ht="22.5" customHeight="1">
      <c r="A438" s="253">
        <v>41851</v>
      </c>
      <c r="B438" s="254" t="s">
        <v>395</v>
      </c>
      <c r="C438" s="253">
        <v>41845</v>
      </c>
      <c r="D438" s="255" t="s">
        <v>423</v>
      </c>
      <c r="E438" s="256" t="s">
        <v>385</v>
      </c>
      <c r="F438" s="252">
        <v>200000</v>
      </c>
      <c r="G438" s="252"/>
      <c r="H438" s="257">
        <f t="shared" si="12"/>
        <v>267003477</v>
      </c>
      <c r="I438" s="257">
        <f t="shared" si="13"/>
        <v>0</v>
      </c>
    </row>
    <row r="439" spans="1:9" s="245" customFormat="1" ht="22.5" customHeight="1">
      <c r="A439" s="253">
        <v>41851</v>
      </c>
      <c r="B439" s="254" t="s">
        <v>395</v>
      </c>
      <c r="C439" s="253">
        <v>41851</v>
      </c>
      <c r="D439" s="255" t="s">
        <v>423</v>
      </c>
      <c r="E439" s="256" t="s">
        <v>385</v>
      </c>
      <c r="F439" s="252">
        <v>200000</v>
      </c>
      <c r="G439" s="252"/>
      <c r="H439" s="257">
        <f t="shared" si="12"/>
        <v>267203477</v>
      </c>
      <c r="I439" s="257">
        <f t="shared" si="13"/>
        <v>0</v>
      </c>
    </row>
    <row r="440" spans="1:9" s="245" customFormat="1" ht="22.5" customHeight="1">
      <c r="A440" s="253">
        <v>41851</v>
      </c>
      <c r="B440" s="254" t="s">
        <v>395</v>
      </c>
      <c r="C440" s="253">
        <v>41835</v>
      </c>
      <c r="D440" s="255" t="s">
        <v>585</v>
      </c>
      <c r="E440" s="256" t="s">
        <v>385</v>
      </c>
      <c r="F440" s="252">
        <v>362724</v>
      </c>
      <c r="G440" s="252"/>
      <c r="H440" s="257">
        <f t="shared" si="12"/>
        <v>267566201</v>
      </c>
      <c r="I440" s="257">
        <f t="shared" si="13"/>
        <v>0</v>
      </c>
    </row>
    <row r="441" spans="1:9" s="245" customFormat="1" ht="22.5" customHeight="1">
      <c r="A441" s="253">
        <v>41851</v>
      </c>
      <c r="B441" s="254" t="s">
        <v>395</v>
      </c>
      <c r="C441" s="253">
        <v>41828</v>
      </c>
      <c r="D441" s="255" t="s">
        <v>586</v>
      </c>
      <c r="E441" s="256" t="s">
        <v>385</v>
      </c>
      <c r="F441" s="252">
        <v>2810670</v>
      </c>
      <c r="G441" s="252"/>
      <c r="H441" s="257">
        <f t="shared" si="12"/>
        <v>270376871</v>
      </c>
      <c r="I441" s="257">
        <f t="shared" si="13"/>
        <v>0</v>
      </c>
    </row>
    <row r="442" spans="1:9" s="245" customFormat="1" ht="22.5" customHeight="1">
      <c r="A442" s="253">
        <v>41851</v>
      </c>
      <c r="B442" s="254" t="s">
        <v>395</v>
      </c>
      <c r="C442" s="253">
        <v>41836</v>
      </c>
      <c r="D442" s="255" t="s">
        <v>587</v>
      </c>
      <c r="E442" s="256" t="s">
        <v>385</v>
      </c>
      <c r="F442" s="252">
        <v>2844920</v>
      </c>
      <c r="G442" s="252"/>
      <c r="H442" s="257">
        <f t="shared" si="12"/>
        <v>273221791</v>
      </c>
      <c r="I442" s="257">
        <f t="shared" si="13"/>
        <v>0</v>
      </c>
    </row>
    <row r="443" spans="1:9" s="245" customFormat="1" ht="22.5" customHeight="1">
      <c r="A443" s="253">
        <v>41851</v>
      </c>
      <c r="B443" s="254" t="s">
        <v>395</v>
      </c>
      <c r="C443" s="253">
        <v>41838</v>
      </c>
      <c r="D443" s="255" t="s">
        <v>588</v>
      </c>
      <c r="E443" s="256" t="s">
        <v>385</v>
      </c>
      <c r="F443" s="252">
        <v>620500</v>
      </c>
      <c r="G443" s="252"/>
      <c r="H443" s="257">
        <f t="shared" si="12"/>
        <v>273842291</v>
      </c>
      <c r="I443" s="257">
        <f t="shared" si="13"/>
        <v>0</v>
      </c>
    </row>
    <row r="444" spans="1:9" s="245" customFormat="1" ht="22.5" customHeight="1">
      <c r="A444" s="253">
        <v>41851</v>
      </c>
      <c r="B444" s="254" t="s">
        <v>395</v>
      </c>
      <c r="C444" s="253">
        <v>41839</v>
      </c>
      <c r="D444" s="255" t="s">
        <v>588</v>
      </c>
      <c r="E444" s="256" t="s">
        <v>385</v>
      </c>
      <c r="F444" s="252">
        <v>516375</v>
      </c>
      <c r="G444" s="252"/>
      <c r="H444" s="257">
        <f t="shared" si="12"/>
        <v>274358666</v>
      </c>
      <c r="I444" s="257">
        <f t="shared" si="13"/>
        <v>0</v>
      </c>
    </row>
    <row r="445" spans="1:9" s="245" customFormat="1" ht="22.5" customHeight="1">
      <c r="A445" s="253">
        <v>41852</v>
      </c>
      <c r="B445" s="254" t="s">
        <v>367</v>
      </c>
      <c r="C445" s="253">
        <v>41836</v>
      </c>
      <c r="D445" s="255" t="s">
        <v>589</v>
      </c>
      <c r="E445" s="256" t="s">
        <v>369</v>
      </c>
      <c r="F445" s="252">
        <v>166363</v>
      </c>
      <c r="G445" s="252"/>
      <c r="H445" s="257">
        <f t="shared" si="12"/>
        <v>274525029</v>
      </c>
      <c r="I445" s="257">
        <f t="shared" si="13"/>
        <v>0</v>
      </c>
    </row>
    <row r="446" spans="1:9" s="245" customFormat="1" ht="22.5" customHeight="1">
      <c r="A446" s="253">
        <v>41852</v>
      </c>
      <c r="B446" s="254" t="s">
        <v>371</v>
      </c>
      <c r="C446" s="253">
        <v>41851</v>
      </c>
      <c r="D446" s="255" t="s">
        <v>590</v>
      </c>
      <c r="E446" s="256" t="s">
        <v>369</v>
      </c>
      <c r="F446" s="252">
        <v>225337</v>
      </c>
      <c r="G446" s="252"/>
      <c r="H446" s="257">
        <f t="shared" si="12"/>
        <v>274750366</v>
      </c>
      <c r="I446" s="257">
        <f t="shared" si="13"/>
        <v>0</v>
      </c>
    </row>
    <row r="447" spans="1:9" s="245" customFormat="1" ht="22.5" customHeight="1">
      <c r="A447" s="253">
        <v>41852</v>
      </c>
      <c r="B447" s="254" t="s">
        <v>383</v>
      </c>
      <c r="C447" s="253">
        <v>41852</v>
      </c>
      <c r="D447" s="255" t="s">
        <v>388</v>
      </c>
      <c r="E447" s="256" t="s">
        <v>385</v>
      </c>
      <c r="F447" s="252">
        <v>522000</v>
      </c>
      <c r="G447" s="252"/>
      <c r="H447" s="257">
        <f t="shared" si="12"/>
        <v>275272366</v>
      </c>
      <c r="I447" s="257">
        <f t="shared" si="13"/>
        <v>0</v>
      </c>
    </row>
    <row r="448" spans="1:9" s="245" customFormat="1" ht="22.5" customHeight="1">
      <c r="A448" s="253">
        <v>41853</v>
      </c>
      <c r="B448" s="254" t="s">
        <v>436</v>
      </c>
      <c r="C448" s="253">
        <v>41853</v>
      </c>
      <c r="D448" s="255" t="s">
        <v>591</v>
      </c>
      <c r="E448" s="256" t="s">
        <v>369</v>
      </c>
      <c r="F448" s="252">
        <v>9380</v>
      </c>
      <c r="G448" s="252"/>
      <c r="H448" s="257">
        <f t="shared" si="12"/>
        <v>275281746</v>
      </c>
      <c r="I448" s="257">
        <f t="shared" si="13"/>
        <v>0</v>
      </c>
    </row>
    <row r="449" spans="1:9" s="245" customFormat="1" ht="22.5" customHeight="1">
      <c r="A449" s="253">
        <v>41855</v>
      </c>
      <c r="B449" s="254" t="s">
        <v>377</v>
      </c>
      <c r="C449" s="253">
        <v>41855</v>
      </c>
      <c r="D449" s="255" t="s">
        <v>378</v>
      </c>
      <c r="E449" s="256" t="s">
        <v>379</v>
      </c>
      <c r="F449" s="252">
        <v>2000</v>
      </c>
      <c r="G449" s="252"/>
      <c r="H449" s="257">
        <f t="shared" si="12"/>
        <v>275283746</v>
      </c>
      <c r="I449" s="257">
        <f t="shared" si="13"/>
        <v>0</v>
      </c>
    </row>
    <row r="450" spans="1:9" s="245" customFormat="1" ht="22.5" customHeight="1">
      <c r="A450" s="253">
        <v>41855</v>
      </c>
      <c r="B450" s="254" t="s">
        <v>377</v>
      </c>
      <c r="C450" s="253">
        <v>41855</v>
      </c>
      <c r="D450" s="255" t="s">
        <v>378</v>
      </c>
      <c r="E450" s="256" t="s">
        <v>379</v>
      </c>
      <c r="F450" s="252">
        <v>2500</v>
      </c>
      <c r="G450" s="252"/>
      <c r="H450" s="257">
        <f t="shared" si="12"/>
        <v>275286246</v>
      </c>
      <c r="I450" s="257">
        <f t="shared" si="13"/>
        <v>0</v>
      </c>
    </row>
    <row r="451" spans="1:9" s="245" customFormat="1" ht="22.5" customHeight="1">
      <c r="A451" s="253">
        <v>41855</v>
      </c>
      <c r="B451" s="254" t="s">
        <v>377</v>
      </c>
      <c r="C451" s="253">
        <v>41855</v>
      </c>
      <c r="D451" s="255" t="s">
        <v>378</v>
      </c>
      <c r="E451" s="256" t="s">
        <v>379</v>
      </c>
      <c r="F451" s="252">
        <v>2500</v>
      </c>
      <c r="G451" s="252"/>
      <c r="H451" s="257">
        <f t="shared" si="12"/>
        <v>275288746</v>
      </c>
      <c r="I451" s="257">
        <f t="shared" si="13"/>
        <v>0</v>
      </c>
    </row>
    <row r="452" spans="1:9" s="245" customFormat="1" ht="22.5" customHeight="1">
      <c r="A452" s="253">
        <v>41855</v>
      </c>
      <c r="B452" s="254" t="s">
        <v>377</v>
      </c>
      <c r="C452" s="253">
        <v>41855</v>
      </c>
      <c r="D452" s="255" t="s">
        <v>378</v>
      </c>
      <c r="E452" s="256" t="s">
        <v>379</v>
      </c>
      <c r="F452" s="252">
        <v>2500</v>
      </c>
      <c r="G452" s="252"/>
      <c r="H452" s="257">
        <f t="shared" si="12"/>
        <v>275291246</v>
      </c>
      <c r="I452" s="257">
        <f t="shared" si="13"/>
        <v>0</v>
      </c>
    </row>
    <row r="453" spans="1:9" s="245" customFormat="1" ht="22.5" customHeight="1">
      <c r="A453" s="253">
        <v>41855</v>
      </c>
      <c r="B453" s="254" t="s">
        <v>377</v>
      </c>
      <c r="C453" s="253">
        <v>41855</v>
      </c>
      <c r="D453" s="255" t="s">
        <v>378</v>
      </c>
      <c r="E453" s="256" t="s">
        <v>379</v>
      </c>
      <c r="F453" s="252">
        <v>2500</v>
      </c>
      <c r="G453" s="252"/>
      <c r="H453" s="257">
        <f t="shared" si="12"/>
        <v>275293746</v>
      </c>
      <c r="I453" s="257">
        <f t="shared" si="13"/>
        <v>0</v>
      </c>
    </row>
    <row r="454" spans="1:9" s="245" customFormat="1" ht="22.5" customHeight="1">
      <c r="A454" s="253">
        <v>41856</v>
      </c>
      <c r="B454" s="254" t="s">
        <v>380</v>
      </c>
      <c r="C454" s="253">
        <v>41856</v>
      </c>
      <c r="D454" s="255" t="s">
        <v>592</v>
      </c>
      <c r="E454" s="256" t="s">
        <v>369</v>
      </c>
      <c r="F454" s="252">
        <v>870000</v>
      </c>
      <c r="G454" s="252"/>
      <c r="H454" s="257">
        <f t="shared" si="12"/>
        <v>276163746</v>
      </c>
      <c r="I454" s="257">
        <f t="shared" si="13"/>
        <v>0</v>
      </c>
    </row>
    <row r="455" spans="1:9" s="245" customFormat="1" ht="22.5" customHeight="1">
      <c r="A455" s="253">
        <v>41856</v>
      </c>
      <c r="B455" s="254" t="s">
        <v>382</v>
      </c>
      <c r="C455" s="253">
        <v>41856</v>
      </c>
      <c r="D455" s="255" t="s">
        <v>368</v>
      </c>
      <c r="E455" s="256" t="s">
        <v>369</v>
      </c>
      <c r="F455" s="252">
        <v>552600</v>
      </c>
      <c r="G455" s="252"/>
      <c r="H455" s="257">
        <f t="shared" si="12"/>
        <v>276716346</v>
      </c>
      <c r="I455" s="257">
        <f t="shared" si="13"/>
        <v>0</v>
      </c>
    </row>
    <row r="456" spans="1:9" s="245" customFormat="1" ht="22.5" customHeight="1">
      <c r="A456" s="253">
        <v>41856</v>
      </c>
      <c r="B456" s="254" t="s">
        <v>382</v>
      </c>
      <c r="C456" s="253">
        <v>41856</v>
      </c>
      <c r="D456" s="255" t="s">
        <v>506</v>
      </c>
      <c r="E456" s="256" t="s">
        <v>369</v>
      </c>
      <c r="F456" s="252">
        <v>244375</v>
      </c>
      <c r="G456" s="252"/>
      <c r="H456" s="257">
        <f t="shared" si="12"/>
        <v>276960721</v>
      </c>
      <c r="I456" s="257">
        <f t="shared" si="13"/>
        <v>0</v>
      </c>
    </row>
    <row r="457" spans="1:9" s="245" customFormat="1" ht="22.5" customHeight="1">
      <c r="A457" s="253">
        <v>41858</v>
      </c>
      <c r="B457" s="254" t="s">
        <v>438</v>
      </c>
      <c r="C457" s="253">
        <v>41858</v>
      </c>
      <c r="D457" s="255" t="s">
        <v>402</v>
      </c>
      <c r="E457" s="256" t="s">
        <v>369</v>
      </c>
      <c r="F457" s="252">
        <v>228503</v>
      </c>
      <c r="G457" s="252"/>
      <c r="H457" s="257">
        <f t="shared" si="12"/>
        <v>277189224</v>
      </c>
      <c r="I457" s="257">
        <f t="shared" si="13"/>
        <v>0</v>
      </c>
    </row>
    <row r="458" spans="1:9" s="245" customFormat="1" ht="22.5" customHeight="1">
      <c r="A458" s="253">
        <v>41859</v>
      </c>
      <c r="B458" s="254" t="s">
        <v>377</v>
      </c>
      <c r="C458" s="253">
        <v>41859</v>
      </c>
      <c r="D458" s="255" t="s">
        <v>378</v>
      </c>
      <c r="E458" s="256" t="s">
        <v>379</v>
      </c>
      <c r="F458" s="252">
        <v>2000</v>
      </c>
      <c r="G458" s="252"/>
      <c r="H458" s="257">
        <f t="shared" si="12"/>
        <v>277191224</v>
      </c>
      <c r="I458" s="257">
        <f t="shared" si="13"/>
        <v>0</v>
      </c>
    </row>
    <row r="459" spans="1:9" s="245" customFormat="1" ht="22.5" customHeight="1">
      <c r="A459" s="253">
        <v>41861</v>
      </c>
      <c r="B459" s="254" t="s">
        <v>442</v>
      </c>
      <c r="C459" s="253">
        <v>41861</v>
      </c>
      <c r="D459" s="255" t="s">
        <v>540</v>
      </c>
      <c r="E459" s="256" t="s">
        <v>369</v>
      </c>
      <c r="F459" s="252">
        <v>278826</v>
      </c>
      <c r="G459" s="252"/>
      <c r="H459" s="257">
        <f t="shared" si="12"/>
        <v>277470050</v>
      </c>
      <c r="I459" s="257">
        <f t="shared" si="13"/>
        <v>0</v>
      </c>
    </row>
    <row r="460" spans="1:9" s="245" customFormat="1" ht="22.5" customHeight="1">
      <c r="A460" s="253">
        <v>41863</v>
      </c>
      <c r="B460" s="254" t="s">
        <v>377</v>
      </c>
      <c r="C460" s="253">
        <v>41863</v>
      </c>
      <c r="D460" s="255" t="s">
        <v>593</v>
      </c>
      <c r="E460" s="256" t="s">
        <v>379</v>
      </c>
      <c r="F460" s="252">
        <v>4000</v>
      </c>
      <c r="G460" s="252"/>
      <c r="H460" s="257">
        <f t="shared" si="12"/>
        <v>277474050</v>
      </c>
      <c r="I460" s="257">
        <f t="shared" si="13"/>
        <v>0</v>
      </c>
    </row>
    <row r="461" spans="1:9" s="245" customFormat="1" ht="22.5" customHeight="1">
      <c r="A461" s="253">
        <v>41864</v>
      </c>
      <c r="B461" s="254" t="s">
        <v>444</v>
      </c>
      <c r="C461" s="253">
        <v>41864</v>
      </c>
      <c r="D461" s="255" t="s">
        <v>592</v>
      </c>
      <c r="E461" s="256" t="s">
        <v>369</v>
      </c>
      <c r="F461" s="252">
        <v>750000</v>
      </c>
      <c r="G461" s="252"/>
      <c r="H461" s="257">
        <f t="shared" si="12"/>
        <v>278224050</v>
      </c>
      <c r="I461" s="257">
        <f t="shared" si="13"/>
        <v>0</v>
      </c>
    </row>
    <row r="462" spans="1:9" s="245" customFormat="1" ht="22.5" customHeight="1">
      <c r="A462" s="253">
        <v>41865</v>
      </c>
      <c r="B462" s="254" t="s">
        <v>560</v>
      </c>
      <c r="C462" s="253">
        <v>41865</v>
      </c>
      <c r="D462" s="255" t="s">
        <v>594</v>
      </c>
      <c r="E462" s="256" t="s">
        <v>369</v>
      </c>
      <c r="F462" s="252">
        <v>78636</v>
      </c>
      <c r="G462" s="252"/>
      <c r="H462" s="257">
        <f t="shared" si="12"/>
        <v>278302686</v>
      </c>
      <c r="I462" s="257">
        <f t="shared" si="13"/>
        <v>0</v>
      </c>
    </row>
    <row r="463" spans="1:9" s="245" customFormat="1" ht="22.5" customHeight="1">
      <c r="A463" s="253">
        <v>41865</v>
      </c>
      <c r="B463" s="254" t="s">
        <v>386</v>
      </c>
      <c r="C463" s="253">
        <v>41865</v>
      </c>
      <c r="D463" s="255" t="s">
        <v>595</v>
      </c>
      <c r="E463" s="256" t="s">
        <v>385</v>
      </c>
      <c r="F463" s="252">
        <v>945300</v>
      </c>
      <c r="G463" s="252"/>
      <c r="H463" s="257">
        <f t="shared" ref="H463:H526" si="14">ROUND(IF(H462-I462+F463-G463&gt;0,H462-I462+F463-G463,0),0)</f>
        <v>279247986</v>
      </c>
      <c r="I463" s="257">
        <f t="shared" ref="I463:I526" si="15">ROUND(IF(I462-H462+G463-F463&gt;0,I462-H462+G463-F463,0),0)</f>
        <v>0</v>
      </c>
    </row>
    <row r="464" spans="1:9" s="245" customFormat="1" ht="22.5" customHeight="1">
      <c r="A464" s="253">
        <v>41866</v>
      </c>
      <c r="B464" s="254" t="s">
        <v>446</v>
      </c>
      <c r="C464" s="253">
        <v>41866</v>
      </c>
      <c r="D464" s="255" t="s">
        <v>402</v>
      </c>
      <c r="E464" s="256" t="s">
        <v>369</v>
      </c>
      <c r="F464" s="252">
        <v>102746</v>
      </c>
      <c r="G464" s="252"/>
      <c r="H464" s="257">
        <f t="shared" si="14"/>
        <v>279350732</v>
      </c>
      <c r="I464" s="257">
        <f t="shared" si="15"/>
        <v>0</v>
      </c>
    </row>
    <row r="465" spans="1:9" s="245" customFormat="1" ht="22.5" customHeight="1">
      <c r="A465" s="253">
        <v>41869</v>
      </c>
      <c r="B465" s="254" t="s">
        <v>398</v>
      </c>
      <c r="C465" s="253">
        <v>41869</v>
      </c>
      <c r="D465" s="255" t="s">
        <v>594</v>
      </c>
      <c r="E465" s="256" t="s">
        <v>369</v>
      </c>
      <c r="F465" s="252">
        <v>48182</v>
      </c>
      <c r="G465" s="252"/>
      <c r="H465" s="257">
        <f t="shared" si="14"/>
        <v>279398914</v>
      </c>
      <c r="I465" s="257">
        <f t="shared" si="15"/>
        <v>0</v>
      </c>
    </row>
    <row r="466" spans="1:9" s="245" customFormat="1" ht="22.5" customHeight="1">
      <c r="A466" s="253">
        <v>41869</v>
      </c>
      <c r="B466" s="254" t="s">
        <v>401</v>
      </c>
      <c r="C466" s="253">
        <v>41869</v>
      </c>
      <c r="D466" s="255" t="s">
        <v>402</v>
      </c>
      <c r="E466" s="256" t="s">
        <v>369</v>
      </c>
      <c r="F466" s="252">
        <v>107311</v>
      </c>
      <c r="G466" s="252"/>
      <c r="H466" s="257">
        <f t="shared" si="14"/>
        <v>279506225</v>
      </c>
      <c r="I466" s="257">
        <f t="shared" si="15"/>
        <v>0</v>
      </c>
    </row>
    <row r="467" spans="1:9" s="245" customFormat="1" ht="22.5" customHeight="1">
      <c r="A467" s="253">
        <v>41869</v>
      </c>
      <c r="B467" s="254" t="s">
        <v>474</v>
      </c>
      <c r="C467" s="253">
        <v>41869</v>
      </c>
      <c r="D467" s="255" t="s">
        <v>390</v>
      </c>
      <c r="E467" s="256" t="s">
        <v>369</v>
      </c>
      <c r="F467" s="252">
        <v>180180</v>
      </c>
      <c r="G467" s="252"/>
      <c r="H467" s="257">
        <f t="shared" si="14"/>
        <v>279686405</v>
      </c>
      <c r="I467" s="257">
        <f t="shared" si="15"/>
        <v>0</v>
      </c>
    </row>
    <row r="468" spans="1:9" s="245" customFormat="1" ht="22.5" customHeight="1">
      <c r="A468" s="253">
        <v>41870</v>
      </c>
      <c r="B468" s="254" t="s">
        <v>448</v>
      </c>
      <c r="C468" s="253">
        <v>41870</v>
      </c>
      <c r="D468" s="255" t="s">
        <v>596</v>
      </c>
      <c r="E468" s="256" t="s">
        <v>369</v>
      </c>
      <c r="F468" s="252">
        <v>147700</v>
      </c>
      <c r="G468" s="252"/>
      <c r="H468" s="257">
        <f t="shared" si="14"/>
        <v>279834105</v>
      </c>
      <c r="I468" s="257">
        <f t="shared" si="15"/>
        <v>0</v>
      </c>
    </row>
    <row r="469" spans="1:9" s="245" customFormat="1" ht="22.5" customHeight="1">
      <c r="A469" s="253">
        <v>41871</v>
      </c>
      <c r="B469" s="254" t="s">
        <v>450</v>
      </c>
      <c r="C469" s="253">
        <v>41871</v>
      </c>
      <c r="D469" s="255" t="s">
        <v>390</v>
      </c>
      <c r="E469" s="256" t="s">
        <v>369</v>
      </c>
      <c r="F469" s="252">
        <v>90218</v>
      </c>
      <c r="G469" s="252"/>
      <c r="H469" s="257">
        <f t="shared" si="14"/>
        <v>279924323</v>
      </c>
      <c r="I469" s="257">
        <f t="shared" si="15"/>
        <v>0</v>
      </c>
    </row>
    <row r="470" spans="1:9" s="245" customFormat="1" ht="22.5" customHeight="1">
      <c r="A470" s="253">
        <v>41871</v>
      </c>
      <c r="B470" s="254" t="s">
        <v>377</v>
      </c>
      <c r="C470" s="253">
        <v>41871</v>
      </c>
      <c r="D470" s="255" t="s">
        <v>535</v>
      </c>
      <c r="E470" s="256" t="s">
        <v>379</v>
      </c>
      <c r="F470" s="252">
        <v>2000</v>
      </c>
      <c r="G470" s="252"/>
      <c r="H470" s="257">
        <f t="shared" si="14"/>
        <v>279926323</v>
      </c>
      <c r="I470" s="257">
        <f t="shared" si="15"/>
        <v>0</v>
      </c>
    </row>
    <row r="471" spans="1:9" s="245" customFormat="1" ht="22.5" customHeight="1">
      <c r="A471" s="253">
        <v>41871</v>
      </c>
      <c r="B471" s="254" t="s">
        <v>377</v>
      </c>
      <c r="C471" s="253">
        <v>41871</v>
      </c>
      <c r="D471" s="255" t="s">
        <v>535</v>
      </c>
      <c r="E471" s="256" t="s">
        <v>379</v>
      </c>
      <c r="F471" s="252">
        <v>2000</v>
      </c>
      <c r="G471" s="252"/>
      <c r="H471" s="257">
        <f t="shared" si="14"/>
        <v>279928323</v>
      </c>
      <c r="I471" s="257">
        <f t="shared" si="15"/>
        <v>0</v>
      </c>
    </row>
    <row r="472" spans="1:9" s="245" customFormat="1" ht="22.5" customHeight="1">
      <c r="A472" s="253">
        <v>41871</v>
      </c>
      <c r="B472" s="254" t="s">
        <v>597</v>
      </c>
      <c r="C472" s="253">
        <v>41871</v>
      </c>
      <c r="D472" s="255" t="s">
        <v>598</v>
      </c>
      <c r="E472" s="256" t="s">
        <v>392</v>
      </c>
      <c r="F472" s="252">
        <v>79618</v>
      </c>
      <c r="G472" s="252"/>
      <c r="H472" s="257">
        <f t="shared" si="14"/>
        <v>280007941</v>
      </c>
      <c r="I472" s="257">
        <f t="shared" si="15"/>
        <v>0</v>
      </c>
    </row>
    <row r="473" spans="1:9" s="245" customFormat="1" ht="22.5" customHeight="1">
      <c r="A473" s="253">
        <v>41872</v>
      </c>
      <c r="B473" s="254" t="s">
        <v>377</v>
      </c>
      <c r="C473" s="253">
        <v>41872</v>
      </c>
      <c r="D473" s="255" t="s">
        <v>599</v>
      </c>
      <c r="E473" s="256" t="s">
        <v>379</v>
      </c>
      <c r="F473" s="252">
        <v>2500</v>
      </c>
      <c r="G473" s="252"/>
      <c r="H473" s="257">
        <f t="shared" si="14"/>
        <v>280010441</v>
      </c>
      <c r="I473" s="257">
        <f t="shared" si="15"/>
        <v>0</v>
      </c>
    </row>
    <row r="474" spans="1:9" s="245" customFormat="1" ht="22.5" customHeight="1">
      <c r="A474" s="253">
        <v>41876</v>
      </c>
      <c r="B474" s="254" t="s">
        <v>395</v>
      </c>
      <c r="C474" s="253">
        <v>41876</v>
      </c>
      <c r="D474" s="255" t="s">
        <v>600</v>
      </c>
      <c r="E474" s="256" t="s">
        <v>397</v>
      </c>
      <c r="F474" s="252">
        <v>30923</v>
      </c>
      <c r="G474" s="252"/>
      <c r="H474" s="257">
        <f t="shared" si="14"/>
        <v>280041364</v>
      </c>
      <c r="I474" s="257">
        <f t="shared" si="15"/>
        <v>0</v>
      </c>
    </row>
    <row r="475" spans="1:9" s="245" customFormat="1" ht="22.5" customHeight="1">
      <c r="A475" s="253">
        <v>41877</v>
      </c>
      <c r="B475" s="254" t="s">
        <v>496</v>
      </c>
      <c r="C475" s="253">
        <v>41877</v>
      </c>
      <c r="D475" s="255" t="s">
        <v>601</v>
      </c>
      <c r="E475" s="256" t="s">
        <v>369</v>
      </c>
      <c r="F475" s="252">
        <v>235471</v>
      </c>
      <c r="G475" s="252"/>
      <c r="H475" s="257">
        <f t="shared" si="14"/>
        <v>280276835</v>
      </c>
      <c r="I475" s="257">
        <f t="shared" si="15"/>
        <v>0</v>
      </c>
    </row>
    <row r="476" spans="1:9" s="245" customFormat="1" ht="22.5" customHeight="1">
      <c r="A476" s="253">
        <v>41877</v>
      </c>
      <c r="B476" s="254" t="s">
        <v>406</v>
      </c>
      <c r="C476" s="253">
        <v>41877</v>
      </c>
      <c r="D476" s="255" t="s">
        <v>602</v>
      </c>
      <c r="E476" s="256" t="s">
        <v>369</v>
      </c>
      <c r="F476" s="252">
        <v>1440000</v>
      </c>
      <c r="G476" s="252"/>
      <c r="H476" s="257">
        <f t="shared" si="14"/>
        <v>281716835</v>
      </c>
      <c r="I476" s="257">
        <f t="shared" si="15"/>
        <v>0</v>
      </c>
    </row>
    <row r="477" spans="1:9" s="245" customFormat="1" ht="22.5" customHeight="1">
      <c r="A477" s="253">
        <v>41877</v>
      </c>
      <c r="B477" s="254" t="s">
        <v>377</v>
      </c>
      <c r="C477" s="253">
        <v>41877</v>
      </c>
      <c r="D477" s="255" t="s">
        <v>599</v>
      </c>
      <c r="E477" s="256" t="s">
        <v>379</v>
      </c>
      <c r="F477" s="252">
        <v>2000</v>
      </c>
      <c r="G477" s="252"/>
      <c r="H477" s="257">
        <f t="shared" si="14"/>
        <v>281718835</v>
      </c>
      <c r="I477" s="257">
        <f t="shared" si="15"/>
        <v>0</v>
      </c>
    </row>
    <row r="478" spans="1:9" s="245" customFormat="1" ht="22.5" customHeight="1">
      <c r="A478" s="253">
        <v>41877</v>
      </c>
      <c r="B478" s="254" t="s">
        <v>377</v>
      </c>
      <c r="C478" s="253">
        <v>41877</v>
      </c>
      <c r="D478" s="255" t="s">
        <v>603</v>
      </c>
      <c r="E478" s="256" t="s">
        <v>379</v>
      </c>
      <c r="F478" s="252">
        <v>3448</v>
      </c>
      <c r="G478" s="252"/>
      <c r="H478" s="257">
        <f t="shared" si="14"/>
        <v>281722283</v>
      </c>
      <c r="I478" s="257">
        <f t="shared" si="15"/>
        <v>0</v>
      </c>
    </row>
    <row r="479" spans="1:9" s="245" customFormat="1" ht="22.5" customHeight="1">
      <c r="A479" s="253">
        <v>41877</v>
      </c>
      <c r="B479" s="254" t="s">
        <v>377</v>
      </c>
      <c r="C479" s="253">
        <v>41877</v>
      </c>
      <c r="D479" s="255" t="s">
        <v>599</v>
      </c>
      <c r="E479" s="256" t="s">
        <v>379</v>
      </c>
      <c r="F479" s="252">
        <v>2500</v>
      </c>
      <c r="G479" s="252"/>
      <c r="H479" s="257">
        <f t="shared" si="14"/>
        <v>281724783</v>
      </c>
      <c r="I479" s="257">
        <f t="shared" si="15"/>
        <v>0</v>
      </c>
    </row>
    <row r="480" spans="1:9" s="245" customFormat="1" ht="22.5" customHeight="1">
      <c r="A480" s="253">
        <v>41878</v>
      </c>
      <c r="B480" s="254" t="s">
        <v>387</v>
      </c>
      <c r="C480" s="253">
        <v>41878</v>
      </c>
      <c r="D480" s="255" t="s">
        <v>604</v>
      </c>
      <c r="E480" s="256" t="s">
        <v>385</v>
      </c>
      <c r="F480" s="252">
        <v>77000</v>
      </c>
      <c r="G480" s="252"/>
      <c r="H480" s="257">
        <f t="shared" si="14"/>
        <v>281801783</v>
      </c>
      <c r="I480" s="257">
        <f t="shared" si="15"/>
        <v>0</v>
      </c>
    </row>
    <row r="481" spans="1:9" s="245" customFormat="1" ht="22.5" customHeight="1">
      <c r="A481" s="253">
        <v>41879</v>
      </c>
      <c r="B481" s="254" t="s">
        <v>408</v>
      </c>
      <c r="C481" s="253">
        <v>41879</v>
      </c>
      <c r="D481" s="255" t="s">
        <v>390</v>
      </c>
      <c r="E481" s="256" t="s">
        <v>369</v>
      </c>
      <c r="F481" s="252">
        <v>245845</v>
      </c>
      <c r="G481" s="252"/>
      <c r="H481" s="257">
        <f t="shared" si="14"/>
        <v>282047628</v>
      </c>
      <c r="I481" s="257">
        <f t="shared" si="15"/>
        <v>0</v>
      </c>
    </row>
    <row r="482" spans="1:9" s="245" customFormat="1" ht="22.5" customHeight="1">
      <c r="A482" s="253">
        <v>41879</v>
      </c>
      <c r="B482" s="254" t="s">
        <v>498</v>
      </c>
      <c r="C482" s="253">
        <v>41879</v>
      </c>
      <c r="D482" s="255" t="s">
        <v>605</v>
      </c>
      <c r="E482" s="256" t="s">
        <v>369</v>
      </c>
      <c r="F482" s="252">
        <v>209629</v>
      </c>
      <c r="G482" s="252"/>
      <c r="H482" s="257">
        <f t="shared" si="14"/>
        <v>282257257</v>
      </c>
      <c r="I482" s="257">
        <f t="shared" si="15"/>
        <v>0</v>
      </c>
    </row>
    <row r="483" spans="1:9" s="245" customFormat="1" ht="22.5" customHeight="1">
      <c r="A483" s="253">
        <v>41879</v>
      </c>
      <c r="B483" s="254" t="s">
        <v>395</v>
      </c>
      <c r="C483" s="253">
        <v>41879</v>
      </c>
      <c r="D483" s="255" t="s">
        <v>533</v>
      </c>
      <c r="E483" s="256" t="s">
        <v>397</v>
      </c>
      <c r="F483" s="252">
        <v>18211</v>
      </c>
      <c r="G483" s="252"/>
      <c r="H483" s="257">
        <f t="shared" si="14"/>
        <v>282275468</v>
      </c>
      <c r="I483" s="257">
        <f t="shared" si="15"/>
        <v>0</v>
      </c>
    </row>
    <row r="484" spans="1:9" s="245" customFormat="1" ht="22.5" customHeight="1">
      <c r="A484" s="253">
        <v>41880</v>
      </c>
      <c r="B484" s="254" t="s">
        <v>458</v>
      </c>
      <c r="C484" s="253">
        <v>41880</v>
      </c>
      <c r="D484" s="255" t="s">
        <v>606</v>
      </c>
      <c r="E484" s="256" t="s">
        <v>369</v>
      </c>
      <c r="F484" s="252">
        <v>228976</v>
      </c>
      <c r="G484" s="252"/>
      <c r="H484" s="257">
        <f t="shared" si="14"/>
        <v>282504444</v>
      </c>
      <c r="I484" s="257">
        <f t="shared" si="15"/>
        <v>0</v>
      </c>
    </row>
    <row r="485" spans="1:9" s="245" customFormat="1" ht="22.5" customHeight="1">
      <c r="A485" s="253">
        <v>41880</v>
      </c>
      <c r="B485" s="254" t="s">
        <v>377</v>
      </c>
      <c r="C485" s="253">
        <v>41880</v>
      </c>
      <c r="D485" s="255" t="s">
        <v>599</v>
      </c>
      <c r="E485" s="256" t="s">
        <v>379</v>
      </c>
      <c r="F485" s="252">
        <v>2500</v>
      </c>
      <c r="G485" s="252"/>
      <c r="H485" s="257">
        <f t="shared" si="14"/>
        <v>282506944</v>
      </c>
      <c r="I485" s="257">
        <f t="shared" si="15"/>
        <v>0</v>
      </c>
    </row>
    <row r="486" spans="1:9" s="245" customFormat="1" ht="22.5" customHeight="1">
      <c r="A486" s="253">
        <v>41880</v>
      </c>
      <c r="B486" s="254" t="s">
        <v>377</v>
      </c>
      <c r="C486" s="253">
        <v>41880</v>
      </c>
      <c r="D486" s="255" t="s">
        <v>599</v>
      </c>
      <c r="E486" s="256" t="s">
        <v>379</v>
      </c>
      <c r="F486" s="252">
        <v>3500</v>
      </c>
      <c r="G486" s="252"/>
      <c r="H486" s="257">
        <f t="shared" si="14"/>
        <v>282510444</v>
      </c>
      <c r="I486" s="257">
        <f t="shared" si="15"/>
        <v>0</v>
      </c>
    </row>
    <row r="487" spans="1:9" s="245" customFormat="1" ht="22.5" customHeight="1">
      <c r="A487" s="253">
        <v>41880</v>
      </c>
      <c r="B487" s="254" t="s">
        <v>394</v>
      </c>
      <c r="C487" s="253">
        <v>41880</v>
      </c>
      <c r="D487" s="255" t="s">
        <v>499</v>
      </c>
      <c r="E487" s="256" t="s">
        <v>385</v>
      </c>
      <c r="F487" s="252">
        <v>3834000</v>
      </c>
      <c r="G487" s="252"/>
      <c r="H487" s="257">
        <f t="shared" si="14"/>
        <v>286344444</v>
      </c>
      <c r="I487" s="257">
        <f t="shared" si="15"/>
        <v>0</v>
      </c>
    </row>
    <row r="488" spans="1:9" s="245" customFormat="1" ht="22.5" customHeight="1">
      <c r="A488" s="253">
        <v>41881</v>
      </c>
      <c r="B488" s="254" t="s">
        <v>409</v>
      </c>
      <c r="C488" s="253">
        <v>41881</v>
      </c>
      <c r="D488" s="255" t="s">
        <v>390</v>
      </c>
      <c r="E488" s="256" t="s">
        <v>369</v>
      </c>
      <c r="F488" s="252">
        <v>92935</v>
      </c>
      <c r="G488" s="252"/>
      <c r="H488" s="257">
        <f t="shared" si="14"/>
        <v>286437379</v>
      </c>
      <c r="I488" s="257">
        <f t="shared" si="15"/>
        <v>0</v>
      </c>
    </row>
    <row r="489" spans="1:9" s="245" customFormat="1" ht="22.5" customHeight="1">
      <c r="A489" s="253">
        <v>41882</v>
      </c>
      <c r="B489" s="254" t="s">
        <v>411</v>
      </c>
      <c r="C489" s="253">
        <v>41882</v>
      </c>
      <c r="D489" s="255" t="s">
        <v>606</v>
      </c>
      <c r="E489" s="256" t="s">
        <v>369</v>
      </c>
      <c r="F489" s="252">
        <v>108256</v>
      </c>
      <c r="G489" s="252"/>
      <c r="H489" s="257">
        <f t="shared" si="14"/>
        <v>286545635</v>
      </c>
      <c r="I489" s="257">
        <f t="shared" si="15"/>
        <v>0</v>
      </c>
    </row>
    <row r="490" spans="1:9" s="245" customFormat="1" ht="22.5" customHeight="1">
      <c r="A490" s="253">
        <v>41882</v>
      </c>
      <c r="B490" s="254" t="s">
        <v>395</v>
      </c>
      <c r="C490" s="253">
        <v>41656</v>
      </c>
      <c r="D490" s="255" t="s">
        <v>607</v>
      </c>
      <c r="E490" s="256" t="s">
        <v>385</v>
      </c>
      <c r="F490" s="252">
        <v>2409000</v>
      </c>
      <c r="G490" s="252"/>
      <c r="H490" s="257">
        <f t="shared" si="14"/>
        <v>288954635</v>
      </c>
      <c r="I490" s="257">
        <f t="shared" si="15"/>
        <v>0</v>
      </c>
    </row>
    <row r="491" spans="1:9" s="245" customFormat="1" ht="22.5" customHeight="1">
      <c r="A491" s="253">
        <v>41882</v>
      </c>
      <c r="B491" s="254" t="s">
        <v>395</v>
      </c>
      <c r="C491" s="253">
        <v>41851</v>
      </c>
      <c r="D491" s="255" t="s">
        <v>607</v>
      </c>
      <c r="E491" s="256" t="s">
        <v>385</v>
      </c>
      <c r="F491" s="252">
        <v>2304000</v>
      </c>
      <c r="G491" s="252"/>
      <c r="H491" s="257">
        <f t="shared" si="14"/>
        <v>291258635</v>
      </c>
      <c r="I491" s="257">
        <f t="shared" si="15"/>
        <v>0</v>
      </c>
    </row>
    <row r="492" spans="1:9" s="245" customFormat="1" ht="22.5" customHeight="1">
      <c r="A492" s="253">
        <v>41882</v>
      </c>
      <c r="B492" s="254" t="s">
        <v>395</v>
      </c>
      <c r="C492" s="253">
        <v>41866</v>
      </c>
      <c r="D492" s="255" t="s">
        <v>417</v>
      </c>
      <c r="E492" s="256" t="s">
        <v>385</v>
      </c>
      <c r="F492" s="252">
        <v>4600000</v>
      </c>
      <c r="G492" s="252"/>
      <c r="H492" s="257">
        <f t="shared" si="14"/>
        <v>295858635</v>
      </c>
      <c r="I492" s="257">
        <f t="shared" si="15"/>
        <v>0</v>
      </c>
    </row>
    <row r="493" spans="1:9" s="245" customFormat="1" ht="22.5" customHeight="1">
      <c r="A493" s="253">
        <v>41882</v>
      </c>
      <c r="B493" s="254" t="s">
        <v>395</v>
      </c>
      <c r="C493" s="253">
        <v>41869</v>
      </c>
      <c r="D493" s="255" t="s">
        <v>423</v>
      </c>
      <c r="E493" s="256" t="s">
        <v>385</v>
      </c>
      <c r="F493" s="252">
        <v>235701</v>
      </c>
      <c r="G493" s="252"/>
      <c r="H493" s="257">
        <f t="shared" si="14"/>
        <v>296094336</v>
      </c>
      <c r="I493" s="257">
        <f t="shared" si="15"/>
        <v>0</v>
      </c>
    </row>
    <row r="494" spans="1:9" s="245" customFormat="1" ht="22.5" customHeight="1">
      <c r="A494" s="253">
        <v>41882</v>
      </c>
      <c r="B494" s="254" t="s">
        <v>395</v>
      </c>
      <c r="C494" s="253">
        <v>41878</v>
      </c>
      <c r="D494" s="255" t="s">
        <v>423</v>
      </c>
      <c r="E494" s="256" t="s">
        <v>385</v>
      </c>
      <c r="F494" s="252">
        <v>5984341</v>
      </c>
      <c r="G494" s="252"/>
      <c r="H494" s="257">
        <f t="shared" si="14"/>
        <v>302078677</v>
      </c>
      <c r="I494" s="257">
        <f t="shared" si="15"/>
        <v>0</v>
      </c>
    </row>
    <row r="495" spans="1:9" s="245" customFormat="1" ht="22.5" customHeight="1">
      <c r="A495" s="253">
        <v>41882</v>
      </c>
      <c r="B495" s="254" t="s">
        <v>395</v>
      </c>
      <c r="C495" s="253">
        <v>41846</v>
      </c>
      <c r="D495" s="255" t="s">
        <v>608</v>
      </c>
      <c r="E495" s="256" t="s">
        <v>385</v>
      </c>
      <c r="F495" s="252">
        <v>2821080</v>
      </c>
      <c r="G495" s="252"/>
      <c r="H495" s="257">
        <f t="shared" si="14"/>
        <v>304899757</v>
      </c>
      <c r="I495" s="257">
        <f t="shared" si="15"/>
        <v>0</v>
      </c>
    </row>
    <row r="496" spans="1:9" s="245" customFormat="1" ht="22.5" customHeight="1">
      <c r="A496" s="253">
        <v>41882</v>
      </c>
      <c r="B496" s="254" t="s">
        <v>395</v>
      </c>
      <c r="C496" s="253">
        <v>41858</v>
      </c>
      <c r="D496" s="255" t="s">
        <v>609</v>
      </c>
      <c r="E496" s="256" t="s">
        <v>385</v>
      </c>
      <c r="F496" s="252">
        <v>2017110</v>
      </c>
      <c r="G496" s="252"/>
      <c r="H496" s="257">
        <f t="shared" si="14"/>
        <v>306916867</v>
      </c>
      <c r="I496" s="257">
        <f t="shared" si="15"/>
        <v>0</v>
      </c>
    </row>
    <row r="497" spans="1:9" s="245" customFormat="1" ht="22.5" customHeight="1">
      <c r="A497" s="253">
        <v>41882</v>
      </c>
      <c r="B497" s="254" t="s">
        <v>395</v>
      </c>
      <c r="C497" s="253">
        <v>41867</v>
      </c>
      <c r="D497" s="255" t="s">
        <v>610</v>
      </c>
      <c r="E497" s="256" t="s">
        <v>385</v>
      </c>
      <c r="F497" s="252">
        <v>1939520</v>
      </c>
      <c r="G497" s="252"/>
      <c r="H497" s="257">
        <f t="shared" si="14"/>
        <v>308856387</v>
      </c>
      <c r="I497" s="257">
        <f t="shared" si="15"/>
        <v>0</v>
      </c>
    </row>
    <row r="498" spans="1:9" s="245" customFormat="1" ht="22.5" customHeight="1">
      <c r="A498" s="253">
        <v>41882</v>
      </c>
      <c r="B498" s="254" t="s">
        <v>395</v>
      </c>
      <c r="C498" s="253">
        <v>41877</v>
      </c>
      <c r="D498" s="255" t="s">
        <v>611</v>
      </c>
      <c r="E498" s="256" t="s">
        <v>385</v>
      </c>
      <c r="F498" s="252">
        <v>2526950</v>
      </c>
      <c r="G498" s="252"/>
      <c r="H498" s="257">
        <f t="shared" si="14"/>
        <v>311383337</v>
      </c>
      <c r="I498" s="257">
        <f t="shared" si="15"/>
        <v>0</v>
      </c>
    </row>
    <row r="499" spans="1:9" s="245" customFormat="1" ht="22.5" customHeight="1">
      <c r="A499" s="253">
        <v>41882</v>
      </c>
      <c r="B499" s="254" t="s">
        <v>395</v>
      </c>
      <c r="C499" s="253">
        <v>41869</v>
      </c>
      <c r="D499" s="255" t="s">
        <v>588</v>
      </c>
      <c r="E499" s="256" t="s">
        <v>385</v>
      </c>
      <c r="F499" s="252">
        <v>407520</v>
      </c>
      <c r="G499" s="252"/>
      <c r="H499" s="257">
        <f t="shared" si="14"/>
        <v>311790857</v>
      </c>
      <c r="I499" s="257">
        <f t="shared" si="15"/>
        <v>0</v>
      </c>
    </row>
    <row r="500" spans="1:9" s="245" customFormat="1" ht="22.5" customHeight="1">
      <c r="A500" s="253">
        <v>41885</v>
      </c>
      <c r="B500" s="254" t="s">
        <v>367</v>
      </c>
      <c r="C500" s="253">
        <v>41885</v>
      </c>
      <c r="D500" s="255" t="s">
        <v>612</v>
      </c>
      <c r="E500" s="256" t="s">
        <v>369</v>
      </c>
      <c r="F500" s="252">
        <v>132728</v>
      </c>
      <c r="G500" s="252"/>
      <c r="H500" s="257">
        <f t="shared" si="14"/>
        <v>311923585</v>
      </c>
      <c r="I500" s="257">
        <f t="shared" si="15"/>
        <v>0</v>
      </c>
    </row>
    <row r="501" spans="1:9" s="245" customFormat="1" ht="22.5" customHeight="1">
      <c r="A501" s="253">
        <v>41885</v>
      </c>
      <c r="B501" s="254" t="s">
        <v>371</v>
      </c>
      <c r="C501" s="253">
        <v>41885</v>
      </c>
      <c r="D501" s="255" t="s">
        <v>435</v>
      </c>
      <c r="E501" s="256" t="s">
        <v>369</v>
      </c>
      <c r="F501" s="252">
        <v>1737197</v>
      </c>
      <c r="G501" s="252"/>
      <c r="H501" s="257">
        <f t="shared" si="14"/>
        <v>313660782</v>
      </c>
      <c r="I501" s="257">
        <f t="shared" si="15"/>
        <v>0</v>
      </c>
    </row>
    <row r="502" spans="1:9" s="245" customFormat="1" ht="22.5" customHeight="1">
      <c r="A502" s="253">
        <v>41885</v>
      </c>
      <c r="B502" s="254" t="s">
        <v>375</v>
      </c>
      <c r="C502" s="253">
        <v>41885</v>
      </c>
      <c r="D502" s="255" t="s">
        <v>613</v>
      </c>
      <c r="E502" s="256" t="s">
        <v>369</v>
      </c>
      <c r="F502" s="252">
        <v>215508</v>
      </c>
      <c r="G502" s="252"/>
      <c r="H502" s="257">
        <f t="shared" si="14"/>
        <v>313876290</v>
      </c>
      <c r="I502" s="257">
        <f t="shared" si="15"/>
        <v>0</v>
      </c>
    </row>
    <row r="503" spans="1:9" s="245" customFormat="1" ht="22.5" customHeight="1">
      <c r="A503" s="253">
        <v>41885</v>
      </c>
      <c r="B503" s="254" t="s">
        <v>436</v>
      </c>
      <c r="C503" s="253">
        <v>41885</v>
      </c>
      <c r="D503" s="255" t="s">
        <v>614</v>
      </c>
      <c r="E503" s="256" t="s">
        <v>369</v>
      </c>
      <c r="F503" s="252">
        <v>6840</v>
      </c>
      <c r="G503" s="252"/>
      <c r="H503" s="257">
        <f t="shared" si="14"/>
        <v>313883130</v>
      </c>
      <c r="I503" s="257">
        <f t="shared" si="15"/>
        <v>0</v>
      </c>
    </row>
    <row r="504" spans="1:9" s="245" customFormat="1" ht="22.5" customHeight="1">
      <c r="A504" s="253">
        <v>41885</v>
      </c>
      <c r="B504" s="254" t="s">
        <v>395</v>
      </c>
      <c r="C504" s="253">
        <v>41885</v>
      </c>
      <c r="D504" s="255" t="s">
        <v>615</v>
      </c>
      <c r="E504" s="256" t="s">
        <v>397</v>
      </c>
      <c r="F504" s="252">
        <v>128956</v>
      </c>
      <c r="G504" s="252"/>
      <c r="H504" s="257">
        <f t="shared" si="14"/>
        <v>314012086</v>
      </c>
      <c r="I504" s="257">
        <f t="shared" si="15"/>
        <v>0</v>
      </c>
    </row>
    <row r="505" spans="1:9" s="245" customFormat="1" ht="22.5" customHeight="1">
      <c r="A505" s="253">
        <v>41887</v>
      </c>
      <c r="B505" s="254" t="s">
        <v>395</v>
      </c>
      <c r="C505" s="253">
        <v>41887</v>
      </c>
      <c r="D505" s="255" t="s">
        <v>616</v>
      </c>
      <c r="E505" s="256" t="s">
        <v>397</v>
      </c>
      <c r="F505" s="252">
        <v>42975</v>
      </c>
      <c r="G505" s="252"/>
      <c r="H505" s="257">
        <f t="shared" si="14"/>
        <v>314055061</v>
      </c>
      <c r="I505" s="257">
        <f t="shared" si="15"/>
        <v>0</v>
      </c>
    </row>
    <row r="506" spans="1:9" s="245" customFormat="1" ht="22.5" customHeight="1">
      <c r="A506" s="253">
        <v>41887</v>
      </c>
      <c r="B506" s="254" t="s">
        <v>383</v>
      </c>
      <c r="C506" s="253">
        <v>41887</v>
      </c>
      <c r="D506" s="255" t="s">
        <v>452</v>
      </c>
      <c r="E506" s="256" t="s">
        <v>385</v>
      </c>
      <c r="F506" s="252">
        <v>1230000</v>
      </c>
      <c r="G506" s="252"/>
      <c r="H506" s="257">
        <f t="shared" si="14"/>
        <v>315285061</v>
      </c>
      <c r="I506" s="257">
        <f t="shared" si="15"/>
        <v>0</v>
      </c>
    </row>
    <row r="507" spans="1:9" s="245" customFormat="1" ht="22.5" customHeight="1">
      <c r="A507" s="253">
        <v>41887</v>
      </c>
      <c r="B507" s="254" t="s">
        <v>386</v>
      </c>
      <c r="C507" s="253">
        <v>41887</v>
      </c>
      <c r="D507" s="255" t="s">
        <v>469</v>
      </c>
      <c r="E507" s="256" t="s">
        <v>385</v>
      </c>
      <c r="F507" s="252">
        <v>495500</v>
      </c>
      <c r="G507" s="252"/>
      <c r="H507" s="257">
        <f t="shared" si="14"/>
        <v>315780561</v>
      </c>
      <c r="I507" s="257">
        <f t="shared" si="15"/>
        <v>0</v>
      </c>
    </row>
    <row r="508" spans="1:9" s="245" customFormat="1" ht="22.5" customHeight="1">
      <c r="A508" s="253">
        <v>41891</v>
      </c>
      <c r="B508" s="254" t="s">
        <v>438</v>
      </c>
      <c r="C508" s="253">
        <v>41891</v>
      </c>
      <c r="D508" s="255" t="s">
        <v>445</v>
      </c>
      <c r="E508" s="256" t="s">
        <v>369</v>
      </c>
      <c r="F508" s="252">
        <v>103771</v>
      </c>
      <c r="G508" s="252"/>
      <c r="H508" s="257">
        <f t="shared" si="14"/>
        <v>315884332</v>
      </c>
      <c r="I508" s="257">
        <f t="shared" si="15"/>
        <v>0</v>
      </c>
    </row>
    <row r="509" spans="1:9" s="245" customFormat="1" ht="22.5" customHeight="1">
      <c r="A509" s="253">
        <v>41892</v>
      </c>
      <c r="B509" s="254" t="s">
        <v>442</v>
      </c>
      <c r="C509" s="253">
        <v>41892</v>
      </c>
      <c r="D509" s="255" t="s">
        <v>445</v>
      </c>
      <c r="E509" s="256" t="s">
        <v>369</v>
      </c>
      <c r="F509" s="252">
        <v>287386</v>
      </c>
      <c r="G509" s="252"/>
      <c r="H509" s="257">
        <f t="shared" si="14"/>
        <v>316171718</v>
      </c>
      <c r="I509" s="257">
        <f t="shared" si="15"/>
        <v>0</v>
      </c>
    </row>
    <row r="510" spans="1:9" s="245" customFormat="1" ht="22.5" customHeight="1">
      <c r="A510" s="253">
        <v>41892</v>
      </c>
      <c r="B510" s="254" t="s">
        <v>387</v>
      </c>
      <c r="C510" s="253">
        <v>41892</v>
      </c>
      <c r="D510" s="255" t="s">
        <v>452</v>
      </c>
      <c r="E510" s="256" t="s">
        <v>385</v>
      </c>
      <c r="F510" s="252">
        <v>1230000</v>
      </c>
      <c r="G510" s="252"/>
      <c r="H510" s="257">
        <f t="shared" si="14"/>
        <v>317401718</v>
      </c>
      <c r="I510" s="257">
        <f t="shared" si="15"/>
        <v>0</v>
      </c>
    </row>
    <row r="511" spans="1:9" s="245" customFormat="1" ht="22.5" customHeight="1">
      <c r="A511" s="253">
        <v>41893</v>
      </c>
      <c r="B511" s="254" t="s">
        <v>377</v>
      </c>
      <c r="C511" s="253">
        <v>41893</v>
      </c>
      <c r="D511" s="255" t="s">
        <v>378</v>
      </c>
      <c r="E511" s="256" t="s">
        <v>379</v>
      </c>
      <c r="F511" s="252">
        <v>2000</v>
      </c>
      <c r="G511" s="252"/>
      <c r="H511" s="257">
        <f t="shared" si="14"/>
        <v>317403718</v>
      </c>
      <c r="I511" s="257">
        <f t="shared" si="15"/>
        <v>0</v>
      </c>
    </row>
    <row r="512" spans="1:9" s="245" customFormat="1" ht="22.5" customHeight="1">
      <c r="A512" s="253">
        <v>41893</v>
      </c>
      <c r="B512" s="254" t="s">
        <v>377</v>
      </c>
      <c r="C512" s="253">
        <v>41893</v>
      </c>
      <c r="D512" s="255" t="s">
        <v>378</v>
      </c>
      <c r="E512" s="256" t="s">
        <v>379</v>
      </c>
      <c r="F512" s="252">
        <v>2000</v>
      </c>
      <c r="G512" s="252"/>
      <c r="H512" s="257">
        <f t="shared" si="14"/>
        <v>317405718</v>
      </c>
      <c r="I512" s="257">
        <f t="shared" si="15"/>
        <v>0</v>
      </c>
    </row>
    <row r="513" spans="1:9" s="245" customFormat="1" ht="22.5" customHeight="1">
      <c r="A513" s="253">
        <v>41893</v>
      </c>
      <c r="B513" s="254" t="s">
        <v>377</v>
      </c>
      <c r="C513" s="253">
        <v>41893</v>
      </c>
      <c r="D513" s="255" t="s">
        <v>378</v>
      </c>
      <c r="E513" s="256" t="s">
        <v>379</v>
      </c>
      <c r="F513" s="252">
        <v>2500</v>
      </c>
      <c r="G513" s="252"/>
      <c r="H513" s="257">
        <f t="shared" si="14"/>
        <v>317408218</v>
      </c>
      <c r="I513" s="257">
        <f t="shared" si="15"/>
        <v>0</v>
      </c>
    </row>
    <row r="514" spans="1:9" s="245" customFormat="1" ht="22.5" customHeight="1">
      <c r="A514" s="253">
        <v>41893</v>
      </c>
      <c r="B514" s="254" t="s">
        <v>377</v>
      </c>
      <c r="C514" s="253">
        <v>41893</v>
      </c>
      <c r="D514" s="255" t="s">
        <v>378</v>
      </c>
      <c r="E514" s="256" t="s">
        <v>379</v>
      </c>
      <c r="F514" s="252">
        <v>2000</v>
      </c>
      <c r="G514" s="252"/>
      <c r="H514" s="257">
        <f t="shared" si="14"/>
        <v>317410218</v>
      </c>
      <c r="I514" s="257">
        <f t="shared" si="15"/>
        <v>0</v>
      </c>
    </row>
    <row r="515" spans="1:9" s="245" customFormat="1" ht="22.5" customHeight="1">
      <c r="A515" s="253">
        <v>41894</v>
      </c>
      <c r="B515" s="254" t="s">
        <v>377</v>
      </c>
      <c r="C515" s="253">
        <v>41894</v>
      </c>
      <c r="D515" s="255" t="s">
        <v>455</v>
      </c>
      <c r="E515" s="256" t="s">
        <v>392</v>
      </c>
      <c r="F515" s="252">
        <v>31770</v>
      </c>
      <c r="G515" s="252"/>
      <c r="H515" s="257">
        <f t="shared" si="14"/>
        <v>317441988</v>
      </c>
      <c r="I515" s="257">
        <f t="shared" si="15"/>
        <v>0</v>
      </c>
    </row>
    <row r="516" spans="1:9" s="245" customFormat="1" ht="22.5" customHeight="1">
      <c r="A516" s="253">
        <v>41894</v>
      </c>
      <c r="B516" s="254" t="s">
        <v>394</v>
      </c>
      <c r="C516" s="253">
        <v>41894</v>
      </c>
      <c r="D516" s="255" t="s">
        <v>546</v>
      </c>
      <c r="E516" s="256" t="s">
        <v>385</v>
      </c>
      <c r="F516" s="252">
        <v>2637600</v>
      </c>
      <c r="G516" s="252"/>
      <c r="H516" s="257">
        <f t="shared" si="14"/>
        <v>320079588</v>
      </c>
      <c r="I516" s="257">
        <f t="shared" si="15"/>
        <v>0</v>
      </c>
    </row>
    <row r="517" spans="1:9" s="245" customFormat="1" ht="22.5" customHeight="1">
      <c r="A517" s="253">
        <v>41897</v>
      </c>
      <c r="B517" s="254" t="s">
        <v>471</v>
      </c>
      <c r="C517" s="253">
        <v>41897</v>
      </c>
      <c r="D517" s="255" t="s">
        <v>445</v>
      </c>
      <c r="E517" s="256" t="s">
        <v>369</v>
      </c>
      <c r="F517" s="252">
        <v>111660</v>
      </c>
      <c r="G517" s="252"/>
      <c r="H517" s="257">
        <f t="shared" si="14"/>
        <v>320191248</v>
      </c>
      <c r="I517" s="257">
        <f t="shared" si="15"/>
        <v>0</v>
      </c>
    </row>
    <row r="518" spans="1:9" s="245" customFormat="1" ht="22.5" customHeight="1">
      <c r="A518" s="253">
        <v>41898</v>
      </c>
      <c r="B518" s="254" t="s">
        <v>377</v>
      </c>
      <c r="C518" s="253">
        <v>41898</v>
      </c>
      <c r="D518" s="255" t="s">
        <v>507</v>
      </c>
      <c r="E518" s="256" t="s">
        <v>379</v>
      </c>
      <c r="F518" s="252">
        <v>31763</v>
      </c>
      <c r="G518" s="252"/>
      <c r="H518" s="257">
        <f t="shared" si="14"/>
        <v>320223011</v>
      </c>
      <c r="I518" s="257">
        <f t="shared" si="15"/>
        <v>0</v>
      </c>
    </row>
    <row r="519" spans="1:9" s="245" customFormat="1" ht="22.5" customHeight="1">
      <c r="A519" s="253">
        <v>41898</v>
      </c>
      <c r="B519" s="254" t="s">
        <v>404</v>
      </c>
      <c r="C519" s="253">
        <v>41898</v>
      </c>
      <c r="D519" s="255" t="s">
        <v>452</v>
      </c>
      <c r="E519" s="256" t="s">
        <v>385</v>
      </c>
      <c r="F519" s="252">
        <v>1230000</v>
      </c>
      <c r="G519" s="252"/>
      <c r="H519" s="257">
        <f t="shared" si="14"/>
        <v>321453011</v>
      </c>
      <c r="I519" s="257">
        <f t="shared" si="15"/>
        <v>0</v>
      </c>
    </row>
    <row r="520" spans="1:9" s="245" customFormat="1" ht="22.5" customHeight="1">
      <c r="A520" s="253">
        <v>41898</v>
      </c>
      <c r="B520" s="254" t="s">
        <v>571</v>
      </c>
      <c r="C520" s="253">
        <v>41898</v>
      </c>
      <c r="D520" s="255" t="s">
        <v>546</v>
      </c>
      <c r="E520" s="256" t="s">
        <v>385</v>
      </c>
      <c r="F520" s="252">
        <v>790000</v>
      </c>
      <c r="G520" s="252"/>
      <c r="H520" s="257">
        <f t="shared" si="14"/>
        <v>322243011</v>
      </c>
      <c r="I520" s="257">
        <f t="shared" si="15"/>
        <v>0</v>
      </c>
    </row>
    <row r="521" spans="1:9" s="245" customFormat="1" ht="22.5" customHeight="1">
      <c r="A521" s="253">
        <v>41899</v>
      </c>
      <c r="B521" s="254" t="s">
        <v>474</v>
      </c>
      <c r="C521" s="253">
        <v>41899</v>
      </c>
      <c r="D521" s="255" t="s">
        <v>453</v>
      </c>
      <c r="E521" s="256" t="s">
        <v>369</v>
      </c>
      <c r="F521" s="252">
        <v>48182</v>
      </c>
      <c r="G521" s="252"/>
      <c r="H521" s="257">
        <f t="shared" si="14"/>
        <v>322291193</v>
      </c>
      <c r="I521" s="257">
        <f t="shared" si="15"/>
        <v>0</v>
      </c>
    </row>
    <row r="522" spans="1:9" s="245" customFormat="1" ht="22.5" customHeight="1">
      <c r="A522" s="253">
        <v>41899</v>
      </c>
      <c r="B522" s="254" t="s">
        <v>395</v>
      </c>
      <c r="C522" s="253">
        <v>41899</v>
      </c>
      <c r="D522" s="255" t="s">
        <v>534</v>
      </c>
      <c r="E522" s="256" t="s">
        <v>397</v>
      </c>
      <c r="F522" s="252">
        <v>28798</v>
      </c>
      <c r="G522" s="252"/>
      <c r="H522" s="257">
        <f t="shared" si="14"/>
        <v>322319991</v>
      </c>
      <c r="I522" s="257">
        <f t="shared" si="15"/>
        <v>0</v>
      </c>
    </row>
    <row r="523" spans="1:9" s="245" customFormat="1" ht="22.5" customHeight="1">
      <c r="A523" s="253">
        <v>41901</v>
      </c>
      <c r="B523" s="254" t="s">
        <v>449</v>
      </c>
      <c r="C523" s="253">
        <v>41901</v>
      </c>
      <c r="D523" s="255" t="s">
        <v>390</v>
      </c>
      <c r="E523" s="256" t="s">
        <v>369</v>
      </c>
      <c r="F523" s="252">
        <v>267410</v>
      </c>
      <c r="G523" s="252"/>
      <c r="H523" s="257">
        <f t="shared" si="14"/>
        <v>322587401</v>
      </c>
      <c r="I523" s="257">
        <f t="shared" si="15"/>
        <v>0</v>
      </c>
    </row>
    <row r="524" spans="1:9" s="245" customFormat="1" ht="22.5" customHeight="1">
      <c r="A524" s="253">
        <v>41901</v>
      </c>
      <c r="B524" s="254" t="s">
        <v>450</v>
      </c>
      <c r="C524" s="253">
        <v>41901</v>
      </c>
      <c r="D524" s="255" t="s">
        <v>494</v>
      </c>
      <c r="E524" s="256" t="s">
        <v>369</v>
      </c>
      <c r="F524" s="252">
        <v>78982</v>
      </c>
      <c r="G524" s="252"/>
      <c r="H524" s="257">
        <f t="shared" si="14"/>
        <v>322666383</v>
      </c>
      <c r="I524" s="257">
        <f t="shared" si="15"/>
        <v>0</v>
      </c>
    </row>
    <row r="525" spans="1:9" s="245" customFormat="1" ht="22.5" customHeight="1">
      <c r="A525" s="253">
        <v>41902</v>
      </c>
      <c r="B525" s="254" t="s">
        <v>451</v>
      </c>
      <c r="C525" s="253">
        <v>41902</v>
      </c>
      <c r="D525" s="255" t="s">
        <v>617</v>
      </c>
      <c r="E525" s="256" t="s">
        <v>369</v>
      </c>
      <c r="F525" s="252">
        <v>146518</v>
      </c>
      <c r="G525" s="252"/>
      <c r="H525" s="257">
        <f t="shared" si="14"/>
        <v>322812901</v>
      </c>
      <c r="I525" s="257">
        <f t="shared" si="15"/>
        <v>0</v>
      </c>
    </row>
    <row r="526" spans="1:9" s="245" customFormat="1" ht="22.5" customHeight="1">
      <c r="A526" s="253">
        <v>41902</v>
      </c>
      <c r="B526" s="254" t="s">
        <v>496</v>
      </c>
      <c r="C526" s="253">
        <v>41902</v>
      </c>
      <c r="D526" s="255" t="s">
        <v>618</v>
      </c>
      <c r="E526" s="256" t="s">
        <v>369</v>
      </c>
      <c r="F526" s="252">
        <v>227273</v>
      </c>
      <c r="G526" s="252"/>
      <c r="H526" s="257">
        <f t="shared" si="14"/>
        <v>323040174</v>
      </c>
      <c r="I526" s="257">
        <f t="shared" si="15"/>
        <v>0</v>
      </c>
    </row>
    <row r="527" spans="1:9" s="245" customFormat="1" ht="22.5" customHeight="1">
      <c r="A527" s="253">
        <v>41904</v>
      </c>
      <c r="B527" s="254" t="s">
        <v>377</v>
      </c>
      <c r="C527" s="253">
        <v>41904</v>
      </c>
      <c r="D527" s="255" t="s">
        <v>472</v>
      </c>
      <c r="E527" s="256" t="s">
        <v>379</v>
      </c>
      <c r="F527" s="252">
        <v>5000</v>
      </c>
      <c r="G527" s="252"/>
      <c r="H527" s="257">
        <f t="shared" ref="H527:H590" si="16">ROUND(IF(H526-I526+F527-G527&gt;0,H526-I526+F527-G527,0),0)</f>
        <v>323045174</v>
      </c>
      <c r="I527" s="257">
        <f t="shared" ref="I527:I590" si="17">ROUND(IF(I526-H526+G527-F527&gt;0,I526-H526+G527-F527,0),0)</f>
        <v>0</v>
      </c>
    </row>
    <row r="528" spans="1:9" s="245" customFormat="1" ht="22.5" customHeight="1">
      <c r="A528" s="253">
        <v>41904</v>
      </c>
      <c r="B528" s="254" t="s">
        <v>377</v>
      </c>
      <c r="C528" s="253">
        <v>41904</v>
      </c>
      <c r="D528" s="255" t="s">
        <v>472</v>
      </c>
      <c r="E528" s="256" t="s">
        <v>379</v>
      </c>
      <c r="F528" s="252">
        <v>5000</v>
      </c>
      <c r="G528" s="252"/>
      <c r="H528" s="257">
        <f t="shared" si="16"/>
        <v>323050174</v>
      </c>
      <c r="I528" s="257">
        <f t="shared" si="17"/>
        <v>0</v>
      </c>
    </row>
    <row r="529" spans="1:9" s="245" customFormat="1" ht="22.5" customHeight="1">
      <c r="A529" s="253">
        <v>41904</v>
      </c>
      <c r="B529" s="254" t="s">
        <v>377</v>
      </c>
      <c r="C529" s="253">
        <v>41904</v>
      </c>
      <c r="D529" s="255" t="s">
        <v>472</v>
      </c>
      <c r="E529" s="256" t="s">
        <v>379</v>
      </c>
      <c r="F529" s="252">
        <v>5000</v>
      </c>
      <c r="G529" s="252"/>
      <c r="H529" s="257">
        <f t="shared" si="16"/>
        <v>323055174</v>
      </c>
      <c r="I529" s="257">
        <f t="shared" si="17"/>
        <v>0</v>
      </c>
    </row>
    <row r="530" spans="1:9" s="245" customFormat="1" ht="22.5" customHeight="1">
      <c r="A530" s="253">
        <v>41904</v>
      </c>
      <c r="B530" s="254" t="s">
        <v>377</v>
      </c>
      <c r="C530" s="253">
        <v>41904</v>
      </c>
      <c r="D530" s="255" t="s">
        <v>473</v>
      </c>
      <c r="E530" s="256" t="s">
        <v>379</v>
      </c>
      <c r="F530" s="252">
        <v>5000</v>
      </c>
      <c r="G530" s="252"/>
      <c r="H530" s="257">
        <f t="shared" si="16"/>
        <v>323060174</v>
      </c>
      <c r="I530" s="257">
        <f t="shared" si="17"/>
        <v>0</v>
      </c>
    </row>
    <row r="531" spans="1:9" s="245" customFormat="1" ht="22.5" customHeight="1">
      <c r="A531" s="253">
        <v>41904</v>
      </c>
      <c r="B531" s="254" t="s">
        <v>377</v>
      </c>
      <c r="C531" s="253">
        <v>41904</v>
      </c>
      <c r="D531" s="255" t="s">
        <v>473</v>
      </c>
      <c r="E531" s="256" t="s">
        <v>379</v>
      </c>
      <c r="F531" s="252">
        <v>5000</v>
      </c>
      <c r="G531" s="252"/>
      <c r="H531" s="257">
        <f t="shared" si="16"/>
        <v>323065174</v>
      </c>
      <c r="I531" s="257">
        <f t="shared" si="17"/>
        <v>0</v>
      </c>
    </row>
    <row r="532" spans="1:9" s="245" customFormat="1" ht="22.5" customHeight="1">
      <c r="A532" s="253">
        <v>41904</v>
      </c>
      <c r="B532" s="254" t="s">
        <v>377</v>
      </c>
      <c r="C532" s="253">
        <v>41904</v>
      </c>
      <c r="D532" s="255" t="s">
        <v>473</v>
      </c>
      <c r="E532" s="256" t="s">
        <v>379</v>
      </c>
      <c r="F532" s="252">
        <v>5000</v>
      </c>
      <c r="G532" s="252"/>
      <c r="H532" s="257">
        <f t="shared" si="16"/>
        <v>323070174</v>
      </c>
      <c r="I532" s="257">
        <f t="shared" si="17"/>
        <v>0</v>
      </c>
    </row>
    <row r="533" spans="1:9" s="245" customFormat="1" ht="22.5" customHeight="1">
      <c r="A533" s="253">
        <v>41904</v>
      </c>
      <c r="B533" s="254" t="s">
        <v>576</v>
      </c>
      <c r="C533" s="253">
        <v>41904</v>
      </c>
      <c r="D533" s="255" t="s">
        <v>619</v>
      </c>
      <c r="E533" s="256" t="s">
        <v>385</v>
      </c>
      <c r="F533" s="252">
        <v>3500000</v>
      </c>
      <c r="G533" s="252"/>
      <c r="H533" s="257">
        <f t="shared" si="16"/>
        <v>326570174</v>
      </c>
      <c r="I533" s="257">
        <f t="shared" si="17"/>
        <v>0</v>
      </c>
    </row>
    <row r="534" spans="1:9" s="245" customFormat="1" ht="22.5" customHeight="1">
      <c r="A534" s="253">
        <v>41905</v>
      </c>
      <c r="B534" s="254" t="s">
        <v>406</v>
      </c>
      <c r="C534" s="253">
        <v>41905</v>
      </c>
      <c r="D534" s="255" t="s">
        <v>620</v>
      </c>
      <c r="E534" s="256" t="s">
        <v>369</v>
      </c>
      <c r="F534" s="252">
        <v>742000</v>
      </c>
      <c r="G534" s="252"/>
      <c r="H534" s="257">
        <f t="shared" si="16"/>
        <v>327312174</v>
      </c>
      <c r="I534" s="257">
        <f t="shared" si="17"/>
        <v>0</v>
      </c>
    </row>
    <row r="535" spans="1:9" s="245" customFormat="1" ht="22.5" customHeight="1">
      <c r="A535" s="253">
        <v>41905</v>
      </c>
      <c r="B535" s="254" t="s">
        <v>406</v>
      </c>
      <c r="C535" s="253">
        <v>41905</v>
      </c>
      <c r="D535" s="255" t="s">
        <v>621</v>
      </c>
      <c r="E535" s="256" t="s">
        <v>369</v>
      </c>
      <c r="F535" s="252">
        <v>243800</v>
      </c>
      <c r="G535" s="252"/>
      <c r="H535" s="257">
        <f t="shared" si="16"/>
        <v>327555974</v>
      </c>
      <c r="I535" s="257">
        <f t="shared" si="17"/>
        <v>0</v>
      </c>
    </row>
    <row r="536" spans="1:9" s="245" customFormat="1" ht="22.5" customHeight="1">
      <c r="A536" s="253">
        <v>41906</v>
      </c>
      <c r="B536" s="254" t="s">
        <v>395</v>
      </c>
      <c r="C536" s="253">
        <v>41906</v>
      </c>
      <c r="D536" s="255" t="s">
        <v>622</v>
      </c>
      <c r="E536" s="256" t="s">
        <v>397</v>
      </c>
      <c r="F536" s="252">
        <v>43662</v>
      </c>
      <c r="G536" s="252"/>
      <c r="H536" s="257">
        <f t="shared" si="16"/>
        <v>327599636</v>
      </c>
      <c r="I536" s="257">
        <f t="shared" si="17"/>
        <v>0</v>
      </c>
    </row>
    <row r="537" spans="1:9" s="245" customFormat="1" ht="22.5" customHeight="1">
      <c r="A537" s="253">
        <v>41906</v>
      </c>
      <c r="B537" s="254" t="s">
        <v>623</v>
      </c>
      <c r="C537" s="253">
        <v>41906</v>
      </c>
      <c r="D537" s="255" t="s">
        <v>469</v>
      </c>
      <c r="E537" s="256" t="s">
        <v>385</v>
      </c>
      <c r="F537" s="252">
        <v>2357800</v>
      </c>
      <c r="G537" s="252"/>
      <c r="H537" s="257">
        <f t="shared" si="16"/>
        <v>329957436</v>
      </c>
      <c r="I537" s="257">
        <f t="shared" si="17"/>
        <v>0</v>
      </c>
    </row>
    <row r="538" spans="1:9" s="245" customFormat="1" ht="22.5" customHeight="1">
      <c r="A538" s="253">
        <v>41907</v>
      </c>
      <c r="B538" s="254" t="s">
        <v>377</v>
      </c>
      <c r="C538" s="253">
        <v>41907</v>
      </c>
      <c r="D538" s="255" t="s">
        <v>624</v>
      </c>
      <c r="E538" s="256" t="s">
        <v>379</v>
      </c>
      <c r="F538" s="252">
        <v>6500</v>
      </c>
      <c r="G538" s="252"/>
      <c r="H538" s="257">
        <f t="shared" si="16"/>
        <v>329963936</v>
      </c>
      <c r="I538" s="257">
        <f t="shared" si="17"/>
        <v>0</v>
      </c>
    </row>
    <row r="539" spans="1:9" s="245" customFormat="1" ht="22.5" customHeight="1">
      <c r="A539" s="253">
        <v>41907</v>
      </c>
      <c r="B539" s="254" t="s">
        <v>377</v>
      </c>
      <c r="C539" s="253">
        <v>41907</v>
      </c>
      <c r="D539" s="255" t="s">
        <v>625</v>
      </c>
      <c r="E539" s="256" t="s">
        <v>392</v>
      </c>
      <c r="F539" s="252">
        <v>31763</v>
      </c>
      <c r="G539" s="252"/>
      <c r="H539" s="257">
        <f t="shared" si="16"/>
        <v>329995699</v>
      </c>
      <c r="I539" s="257">
        <f t="shared" si="17"/>
        <v>0</v>
      </c>
    </row>
    <row r="540" spans="1:9" s="245" customFormat="1" ht="22.5" customHeight="1">
      <c r="A540" s="253">
        <v>41908</v>
      </c>
      <c r="B540" s="254" t="s">
        <v>500</v>
      </c>
      <c r="C540" s="253">
        <v>41908</v>
      </c>
      <c r="D540" s="255" t="s">
        <v>410</v>
      </c>
      <c r="E540" s="256" t="s">
        <v>369</v>
      </c>
      <c r="F540" s="252">
        <v>1440000</v>
      </c>
      <c r="G540" s="252"/>
      <c r="H540" s="257">
        <f t="shared" si="16"/>
        <v>331435699</v>
      </c>
      <c r="I540" s="257">
        <f t="shared" si="17"/>
        <v>0</v>
      </c>
    </row>
    <row r="541" spans="1:9" s="245" customFormat="1" ht="22.5" customHeight="1">
      <c r="A541" s="253">
        <v>41911</v>
      </c>
      <c r="B541" s="254" t="s">
        <v>459</v>
      </c>
      <c r="C541" s="253">
        <v>41911</v>
      </c>
      <c r="D541" s="255" t="s">
        <v>626</v>
      </c>
      <c r="E541" s="256" t="s">
        <v>369</v>
      </c>
      <c r="F541" s="252">
        <v>33636</v>
      </c>
      <c r="G541" s="252"/>
      <c r="H541" s="257">
        <f t="shared" si="16"/>
        <v>331469335</v>
      </c>
      <c r="I541" s="257">
        <f t="shared" si="17"/>
        <v>0</v>
      </c>
    </row>
    <row r="542" spans="1:9" s="245" customFormat="1" ht="22.5" customHeight="1">
      <c r="A542" s="253">
        <v>41911</v>
      </c>
      <c r="B542" s="254" t="s">
        <v>377</v>
      </c>
      <c r="C542" s="253">
        <v>41911</v>
      </c>
      <c r="D542" s="255" t="s">
        <v>378</v>
      </c>
      <c r="E542" s="256" t="s">
        <v>379</v>
      </c>
      <c r="F542" s="252">
        <v>2500</v>
      </c>
      <c r="G542" s="252"/>
      <c r="H542" s="257">
        <f t="shared" si="16"/>
        <v>331471835</v>
      </c>
      <c r="I542" s="257">
        <f t="shared" si="17"/>
        <v>0</v>
      </c>
    </row>
    <row r="543" spans="1:9" s="245" customFormat="1" ht="22.5" customHeight="1">
      <c r="A543" s="253">
        <v>41911</v>
      </c>
      <c r="B543" s="254" t="s">
        <v>377</v>
      </c>
      <c r="C543" s="253">
        <v>41911</v>
      </c>
      <c r="D543" s="255" t="s">
        <v>627</v>
      </c>
      <c r="E543" s="256" t="s">
        <v>379</v>
      </c>
      <c r="F543" s="252">
        <v>10598</v>
      </c>
      <c r="G543" s="252"/>
      <c r="H543" s="257">
        <f t="shared" si="16"/>
        <v>331482433</v>
      </c>
      <c r="I543" s="257">
        <f t="shared" si="17"/>
        <v>0</v>
      </c>
    </row>
    <row r="544" spans="1:9" s="245" customFormat="1" ht="22.5" customHeight="1">
      <c r="A544" s="253">
        <v>41912</v>
      </c>
      <c r="B544" s="254" t="s">
        <v>409</v>
      </c>
      <c r="C544" s="253">
        <v>41912</v>
      </c>
      <c r="D544" s="255" t="s">
        <v>445</v>
      </c>
      <c r="E544" s="256" t="s">
        <v>369</v>
      </c>
      <c r="F544" s="252">
        <v>467798</v>
      </c>
      <c r="G544" s="252"/>
      <c r="H544" s="257">
        <f t="shared" si="16"/>
        <v>331950231</v>
      </c>
      <c r="I544" s="257">
        <f t="shared" si="17"/>
        <v>0</v>
      </c>
    </row>
    <row r="545" spans="1:9" s="245" customFormat="1" ht="22.5" customHeight="1">
      <c r="A545" s="253">
        <v>41912</v>
      </c>
      <c r="B545" s="254" t="s">
        <v>395</v>
      </c>
      <c r="C545" s="253">
        <v>41883</v>
      </c>
      <c r="D545" s="255" t="s">
        <v>628</v>
      </c>
      <c r="E545" s="256" t="s">
        <v>385</v>
      </c>
      <c r="F545" s="252">
        <v>1400000</v>
      </c>
      <c r="G545" s="252"/>
      <c r="H545" s="257">
        <f t="shared" si="16"/>
        <v>333350231</v>
      </c>
      <c r="I545" s="257">
        <f t="shared" si="17"/>
        <v>0</v>
      </c>
    </row>
    <row r="546" spans="1:9" s="245" customFormat="1" ht="22.5" customHeight="1">
      <c r="A546" s="253">
        <v>41912</v>
      </c>
      <c r="B546" s="254" t="s">
        <v>395</v>
      </c>
      <c r="C546" s="253">
        <v>41883</v>
      </c>
      <c r="D546" s="255" t="s">
        <v>629</v>
      </c>
      <c r="E546" s="256" t="s">
        <v>385</v>
      </c>
      <c r="F546" s="252">
        <v>2000000</v>
      </c>
      <c r="G546" s="252"/>
      <c r="H546" s="257">
        <f t="shared" si="16"/>
        <v>335350231</v>
      </c>
      <c r="I546" s="257">
        <f t="shared" si="17"/>
        <v>0</v>
      </c>
    </row>
    <row r="547" spans="1:9" s="245" customFormat="1" ht="22.5" customHeight="1">
      <c r="A547" s="253">
        <v>41912</v>
      </c>
      <c r="B547" s="254" t="s">
        <v>395</v>
      </c>
      <c r="C547" s="253">
        <v>41883</v>
      </c>
      <c r="D547" s="255" t="s">
        <v>630</v>
      </c>
      <c r="E547" s="256" t="s">
        <v>385</v>
      </c>
      <c r="F547" s="252">
        <v>15000000</v>
      </c>
      <c r="G547" s="252"/>
      <c r="H547" s="257">
        <f t="shared" si="16"/>
        <v>350350231</v>
      </c>
      <c r="I547" s="257">
        <f t="shared" si="17"/>
        <v>0</v>
      </c>
    </row>
    <row r="548" spans="1:9" s="245" customFormat="1" ht="22.5" customHeight="1">
      <c r="A548" s="253">
        <v>41912</v>
      </c>
      <c r="B548" s="254" t="s">
        <v>395</v>
      </c>
      <c r="C548" s="253">
        <v>41883</v>
      </c>
      <c r="D548" s="255" t="s">
        <v>631</v>
      </c>
      <c r="E548" s="256" t="s">
        <v>385</v>
      </c>
      <c r="F548" s="252">
        <v>8000000</v>
      </c>
      <c r="G548" s="252"/>
      <c r="H548" s="257">
        <f t="shared" si="16"/>
        <v>358350231</v>
      </c>
      <c r="I548" s="257">
        <f t="shared" si="17"/>
        <v>0</v>
      </c>
    </row>
    <row r="549" spans="1:9" s="245" customFormat="1" ht="22.5" customHeight="1">
      <c r="A549" s="253">
        <v>41912</v>
      </c>
      <c r="B549" s="254" t="s">
        <v>395</v>
      </c>
      <c r="C549" s="253">
        <v>41890</v>
      </c>
      <c r="D549" s="255" t="s">
        <v>632</v>
      </c>
      <c r="E549" s="256" t="s">
        <v>385</v>
      </c>
      <c r="F549" s="252">
        <v>2000000</v>
      </c>
      <c r="G549" s="252"/>
      <c r="H549" s="257">
        <f t="shared" si="16"/>
        <v>360350231</v>
      </c>
      <c r="I549" s="257">
        <f t="shared" si="17"/>
        <v>0</v>
      </c>
    </row>
    <row r="550" spans="1:9" s="245" customFormat="1" ht="22.5" customHeight="1">
      <c r="A550" s="253">
        <v>41912</v>
      </c>
      <c r="B550" s="254" t="s">
        <v>395</v>
      </c>
      <c r="C550" s="253">
        <v>41890</v>
      </c>
      <c r="D550" s="255" t="s">
        <v>633</v>
      </c>
      <c r="E550" s="256" t="s">
        <v>385</v>
      </c>
      <c r="F550" s="252">
        <v>2500000</v>
      </c>
      <c r="G550" s="252"/>
      <c r="H550" s="257">
        <f t="shared" si="16"/>
        <v>362850231</v>
      </c>
      <c r="I550" s="257">
        <f t="shared" si="17"/>
        <v>0</v>
      </c>
    </row>
    <row r="551" spans="1:9" s="245" customFormat="1" ht="22.5" customHeight="1">
      <c r="A551" s="253">
        <v>41912</v>
      </c>
      <c r="B551" s="254" t="s">
        <v>395</v>
      </c>
      <c r="C551" s="253">
        <v>41890</v>
      </c>
      <c r="D551" s="255" t="s">
        <v>634</v>
      </c>
      <c r="E551" s="256" t="s">
        <v>385</v>
      </c>
      <c r="F551" s="252">
        <v>5000000</v>
      </c>
      <c r="G551" s="252"/>
      <c r="H551" s="257">
        <f t="shared" si="16"/>
        <v>367850231</v>
      </c>
      <c r="I551" s="257">
        <f t="shared" si="17"/>
        <v>0</v>
      </c>
    </row>
    <row r="552" spans="1:9" s="245" customFormat="1" ht="22.5" customHeight="1">
      <c r="A552" s="253">
        <v>41912</v>
      </c>
      <c r="B552" s="254" t="s">
        <v>395</v>
      </c>
      <c r="C552" s="253">
        <v>41890</v>
      </c>
      <c r="D552" s="255" t="s">
        <v>635</v>
      </c>
      <c r="E552" s="256" t="s">
        <v>385</v>
      </c>
      <c r="F552" s="252">
        <v>10000000</v>
      </c>
      <c r="G552" s="252"/>
      <c r="H552" s="257">
        <f t="shared" si="16"/>
        <v>377850231</v>
      </c>
      <c r="I552" s="257">
        <f t="shared" si="17"/>
        <v>0</v>
      </c>
    </row>
    <row r="553" spans="1:9" s="245" customFormat="1" ht="22.5" customHeight="1">
      <c r="A553" s="253">
        <v>41912</v>
      </c>
      <c r="B553" s="254" t="s">
        <v>395</v>
      </c>
      <c r="C553" s="253">
        <v>41890</v>
      </c>
      <c r="D553" s="255" t="s">
        <v>636</v>
      </c>
      <c r="E553" s="256" t="s">
        <v>385</v>
      </c>
      <c r="F553" s="252">
        <v>10000000</v>
      </c>
      <c r="G553" s="252"/>
      <c r="H553" s="257">
        <f t="shared" si="16"/>
        <v>387850231</v>
      </c>
      <c r="I553" s="257">
        <f t="shared" si="17"/>
        <v>0</v>
      </c>
    </row>
    <row r="554" spans="1:9" s="245" customFormat="1" ht="22.5" customHeight="1">
      <c r="A554" s="253">
        <v>41912</v>
      </c>
      <c r="B554" s="254" t="s">
        <v>395</v>
      </c>
      <c r="C554" s="253">
        <v>41890</v>
      </c>
      <c r="D554" s="255" t="s">
        <v>637</v>
      </c>
      <c r="E554" s="256" t="s">
        <v>385</v>
      </c>
      <c r="F554" s="252">
        <v>33000000</v>
      </c>
      <c r="G554" s="252"/>
      <c r="H554" s="257">
        <f t="shared" si="16"/>
        <v>420850231</v>
      </c>
      <c r="I554" s="257">
        <f t="shared" si="17"/>
        <v>0</v>
      </c>
    </row>
    <row r="555" spans="1:9" s="245" customFormat="1" ht="22.5" customHeight="1">
      <c r="A555" s="253">
        <v>41912</v>
      </c>
      <c r="B555" s="254" t="s">
        <v>395</v>
      </c>
      <c r="C555" s="253">
        <v>41890</v>
      </c>
      <c r="D555" s="255" t="s">
        <v>638</v>
      </c>
      <c r="E555" s="256" t="s">
        <v>385</v>
      </c>
      <c r="F555" s="252">
        <v>3177540</v>
      </c>
      <c r="G555" s="252"/>
      <c r="H555" s="257">
        <f t="shared" si="16"/>
        <v>424027771</v>
      </c>
      <c r="I555" s="257">
        <f t="shared" si="17"/>
        <v>0</v>
      </c>
    </row>
    <row r="556" spans="1:9" s="245" customFormat="1" ht="22.5" customHeight="1">
      <c r="A556" s="253">
        <v>41912</v>
      </c>
      <c r="B556" s="254" t="s">
        <v>395</v>
      </c>
      <c r="C556" s="253">
        <v>41893</v>
      </c>
      <c r="D556" s="255" t="s">
        <v>423</v>
      </c>
      <c r="E556" s="256" t="s">
        <v>385</v>
      </c>
      <c r="F556" s="252">
        <v>200000</v>
      </c>
      <c r="G556" s="252"/>
      <c r="H556" s="257">
        <f t="shared" si="16"/>
        <v>424227771</v>
      </c>
      <c r="I556" s="257">
        <f t="shared" si="17"/>
        <v>0</v>
      </c>
    </row>
    <row r="557" spans="1:9" s="245" customFormat="1" ht="22.5" customHeight="1">
      <c r="A557" s="253">
        <v>41912</v>
      </c>
      <c r="B557" s="254" t="s">
        <v>395</v>
      </c>
      <c r="C557" s="253">
        <v>41898</v>
      </c>
      <c r="D557" s="255" t="s">
        <v>639</v>
      </c>
      <c r="E557" s="256" t="s">
        <v>385</v>
      </c>
      <c r="F557" s="252">
        <v>2635320</v>
      </c>
      <c r="G557" s="252"/>
      <c r="H557" s="257">
        <f t="shared" si="16"/>
        <v>426863091</v>
      </c>
      <c r="I557" s="257">
        <f t="shared" si="17"/>
        <v>0</v>
      </c>
    </row>
    <row r="558" spans="1:9" s="245" customFormat="1" ht="22.5" customHeight="1">
      <c r="A558" s="253">
        <v>41912</v>
      </c>
      <c r="B558" s="254" t="s">
        <v>395</v>
      </c>
      <c r="C558" s="253">
        <v>41900</v>
      </c>
      <c r="D558" s="255" t="s">
        <v>423</v>
      </c>
      <c r="E558" s="256" t="s">
        <v>385</v>
      </c>
      <c r="F558" s="252">
        <v>1150080</v>
      </c>
      <c r="G558" s="252"/>
      <c r="H558" s="257">
        <f t="shared" si="16"/>
        <v>428013171</v>
      </c>
      <c r="I558" s="257">
        <f t="shared" si="17"/>
        <v>0</v>
      </c>
    </row>
    <row r="559" spans="1:9" s="245" customFormat="1" ht="22.5" customHeight="1">
      <c r="A559" s="253">
        <v>41912</v>
      </c>
      <c r="B559" s="254" t="s">
        <v>395</v>
      </c>
      <c r="C559" s="253">
        <v>41897</v>
      </c>
      <c r="D559" s="255" t="s">
        <v>417</v>
      </c>
      <c r="E559" s="256" t="s">
        <v>385</v>
      </c>
      <c r="F559" s="252">
        <v>4600000</v>
      </c>
      <c r="G559" s="252"/>
      <c r="H559" s="257">
        <f t="shared" si="16"/>
        <v>432613171</v>
      </c>
      <c r="I559" s="257">
        <f t="shared" si="17"/>
        <v>0</v>
      </c>
    </row>
    <row r="560" spans="1:9" s="245" customFormat="1" ht="22.5" customHeight="1">
      <c r="A560" s="253">
        <v>41912</v>
      </c>
      <c r="B560" s="254" t="s">
        <v>395</v>
      </c>
      <c r="C560" s="253">
        <v>41890</v>
      </c>
      <c r="D560" s="255" t="s">
        <v>588</v>
      </c>
      <c r="E560" s="256" t="s">
        <v>385</v>
      </c>
      <c r="F560" s="252">
        <v>706626</v>
      </c>
      <c r="G560" s="252"/>
      <c r="H560" s="257">
        <f t="shared" si="16"/>
        <v>433319797</v>
      </c>
      <c r="I560" s="257">
        <f t="shared" si="17"/>
        <v>0</v>
      </c>
    </row>
    <row r="561" spans="1:9" s="245" customFormat="1" ht="22.5" customHeight="1">
      <c r="A561" s="253">
        <v>41912</v>
      </c>
      <c r="B561" s="254" t="s">
        <v>395</v>
      </c>
      <c r="C561" s="253">
        <v>41899</v>
      </c>
      <c r="D561" s="255" t="s">
        <v>588</v>
      </c>
      <c r="E561" s="256" t="s">
        <v>385</v>
      </c>
      <c r="F561" s="252">
        <v>515768</v>
      </c>
      <c r="G561" s="252"/>
      <c r="H561" s="257">
        <f t="shared" si="16"/>
        <v>433835565</v>
      </c>
      <c r="I561" s="257">
        <f t="shared" si="17"/>
        <v>0</v>
      </c>
    </row>
    <row r="562" spans="1:9" s="245" customFormat="1" ht="22.5" customHeight="1">
      <c r="A562" s="253">
        <v>41912</v>
      </c>
      <c r="B562" s="254" t="s">
        <v>395</v>
      </c>
      <c r="C562" s="253">
        <v>41907</v>
      </c>
      <c r="D562" s="255" t="s">
        <v>588</v>
      </c>
      <c r="E562" s="256" t="s">
        <v>385</v>
      </c>
      <c r="F562" s="252">
        <v>601234</v>
      </c>
      <c r="G562" s="252"/>
      <c r="H562" s="257">
        <f t="shared" si="16"/>
        <v>434436799</v>
      </c>
      <c r="I562" s="257">
        <f t="shared" si="17"/>
        <v>0</v>
      </c>
    </row>
    <row r="563" spans="1:9" s="245" customFormat="1" ht="22.5" customHeight="1">
      <c r="A563" s="253">
        <v>41913</v>
      </c>
      <c r="B563" s="254" t="s">
        <v>367</v>
      </c>
      <c r="C563" s="253">
        <v>41913</v>
      </c>
      <c r="D563" s="255" t="s">
        <v>594</v>
      </c>
      <c r="E563" s="256" t="s">
        <v>369</v>
      </c>
      <c r="F563" s="252">
        <v>185454</v>
      </c>
      <c r="G563" s="252"/>
      <c r="H563" s="257">
        <f t="shared" si="16"/>
        <v>434622253</v>
      </c>
      <c r="I563" s="257">
        <f t="shared" si="17"/>
        <v>0</v>
      </c>
    </row>
    <row r="564" spans="1:9" s="245" customFormat="1" ht="22.5" customHeight="1">
      <c r="A564" s="253">
        <v>41913</v>
      </c>
      <c r="B564" s="254" t="s">
        <v>371</v>
      </c>
      <c r="C564" s="253">
        <v>41913</v>
      </c>
      <c r="D564" s="255" t="s">
        <v>368</v>
      </c>
      <c r="E564" s="256" t="s">
        <v>369</v>
      </c>
      <c r="F564" s="252">
        <v>781200</v>
      </c>
      <c r="G564" s="252"/>
      <c r="H564" s="257">
        <f t="shared" si="16"/>
        <v>435403453</v>
      </c>
      <c r="I564" s="257">
        <f t="shared" si="17"/>
        <v>0</v>
      </c>
    </row>
    <row r="565" spans="1:9" s="245" customFormat="1" ht="22.5" customHeight="1">
      <c r="A565" s="253">
        <v>41913</v>
      </c>
      <c r="B565" s="254" t="s">
        <v>371</v>
      </c>
      <c r="C565" s="253">
        <v>41913</v>
      </c>
      <c r="D565" s="255" t="s">
        <v>640</v>
      </c>
      <c r="E565" s="256" t="s">
        <v>369</v>
      </c>
      <c r="F565" s="252">
        <v>274135</v>
      </c>
      <c r="G565" s="252"/>
      <c r="H565" s="257">
        <f t="shared" si="16"/>
        <v>435677588</v>
      </c>
      <c r="I565" s="257">
        <f t="shared" si="17"/>
        <v>0</v>
      </c>
    </row>
    <row r="566" spans="1:9" s="245" customFormat="1" ht="22.5" customHeight="1">
      <c r="A566" s="253">
        <v>41913</v>
      </c>
      <c r="B566" s="254" t="s">
        <v>373</v>
      </c>
      <c r="C566" s="253">
        <v>41913</v>
      </c>
      <c r="D566" s="255" t="s">
        <v>641</v>
      </c>
      <c r="E566" s="256" t="s">
        <v>369</v>
      </c>
      <c r="F566" s="252">
        <v>215715</v>
      </c>
      <c r="G566" s="252"/>
      <c r="H566" s="257">
        <f t="shared" si="16"/>
        <v>435893303</v>
      </c>
      <c r="I566" s="257">
        <f t="shared" si="17"/>
        <v>0</v>
      </c>
    </row>
    <row r="567" spans="1:9" s="245" customFormat="1" ht="22.5" customHeight="1">
      <c r="A567" s="253">
        <v>41914</v>
      </c>
      <c r="B567" s="254" t="s">
        <v>375</v>
      </c>
      <c r="C567" s="253">
        <v>41914</v>
      </c>
      <c r="D567" s="255" t="s">
        <v>435</v>
      </c>
      <c r="E567" s="256" t="s">
        <v>369</v>
      </c>
      <c r="F567" s="252">
        <v>1290000</v>
      </c>
      <c r="G567" s="252"/>
      <c r="H567" s="257">
        <f t="shared" si="16"/>
        <v>437183303</v>
      </c>
      <c r="I567" s="257">
        <f t="shared" si="17"/>
        <v>0</v>
      </c>
    </row>
    <row r="568" spans="1:9" s="245" customFormat="1" ht="22.5" customHeight="1">
      <c r="A568" s="253">
        <v>41914</v>
      </c>
      <c r="B568" s="254" t="s">
        <v>383</v>
      </c>
      <c r="C568" s="253">
        <v>41914</v>
      </c>
      <c r="D568" s="255" t="s">
        <v>642</v>
      </c>
      <c r="E568" s="256" t="s">
        <v>385</v>
      </c>
      <c r="F568" s="252">
        <v>31866700</v>
      </c>
      <c r="G568" s="252"/>
      <c r="H568" s="257">
        <f t="shared" si="16"/>
        <v>469050003</v>
      </c>
      <c r="I568" s="257">
        <f t="shared" si="17"/>
        <v>0</v>
      </c>
    </row>
    <row r="569" spans="1:9" s="245" customFormat="1" ht="22.5" customHeight="1">
      <c r="A569" s="253">
        <v>41914</v>
      </c>
      <c r="B569" s="254" t="s">
        <v>386</v>
      </c>
      <c r="C569" s="253">
        <v>41914</v>
      </c>
      <c r="D569" s="255" t="s">
        <v>642</v>
      </c>
      <c r="E569" s="256" t="s">
        <v>385</v>
      </c>
      <c r="F569" s="252">
        <v>6293900</v>
      </c>
      <c r="G569" s="252"/>
      <c r="H569" s="257">
        <f t="shared" si="16"/>
        <v>475343903</v>
      </c>
      <c r="I569" s="257">
        <f t="shared" si="17"/>
        <v>0</v>
      </c>
    </row>
    <row r="570" spans="1:9" s="245" customFormat="1" ht="22.5" customHeight="1">
      <c r="A570" s="253">
        <v>41915</v>
      </c>
      <c r="B570" s="254" t="s">
        <v>377</v>
      </c>
      <c r="C570" s="253">
        <v>41915</v>
      </c>
      <c r="D570" s="255" t="s">
        <v>627</v>
      </c>
      <c r="E570" s="256" t="s">
        <v>379</v>
      </c>
      <c r="F570" s="252">
        <v>10623</v>
      </c>
      <c r="G570" s="252"/>
      <c r="H570" s="257">
        <f t="shared" si="16"/>
        <v>475354526</v>
      </c>
      <c r="I570" s="257">
        <f t="shared" si="17"/>
        <v>0</v>
      </c>
    </row>
    <row r="571" spans="1:9" s="245" customFormat="1" ht="22.5" customHeight="1">
      <c r="A571" s="253">
        <v>41918</v>
      </c>
      <c r="B571" s="254" t="s">
        <v>380</v>
      </c>
      <c r="C571" s="253">
        <v>41918</v>
      </c>
      <c r="D571" s="255" t="s">
        <v>643</v>
      </c>
      <c r="E571" s="256" t="s">
        <v>369</v>
      </c>
      <c r="F571" s="252">
        <v>290909</v>
      </c>
      <c r="G571" s="252"/>
      <c r="H571" s="257">
        <f t="shared" si="16"/>
        <v>475645435</v>
      </c>
      <c r="I571" s="257">
        <f t="shared" si="17"/>
        <v>0</v>
      </c>
    </row>
    <row r="572" spans="1:9" s="245" customFormat="1" ht="22.5" customHeight="1">
      <c r="A572" s="253">
        <v>41920</v>
      </c>
      <c r="B572" s="254" t="s">
        <v>382</v>
      </c>
      <c r="C572" s="253">
        <v>41920</v>
      </c>
      <c r="D572" s="255" t="s">
        <v>644</v>
      </c>
      <c r="E572" s="256" t="s">
        <v>369</v>
      </c>
      <c r="F572" s="252">
        <v>48182</v>
      </c>
      <c r="G572" s="252"/>
      <c r="H572" s="257">
        <f t="shared" si="16"/>
        <v>475693617</v>
      </c>
      <c r="I572" s="257">
        <f t="shared" si="17"/>
        <v>0</v>
      </c>
    </row>
    <row r="573" spans="1:9" s="245" customFormat="1" ht="22.5" customHeight="1">
      <c r="A573" s="253">
        <v>41920</v>
      </c>
      <c r="B573" s="254" t="s">
        <v>395</v>
      </c>
      <c r="C573" s="253">
        <v>41920</v>
      </c>
      <c r="D573" s="255" t="s">
        <v>645</v>
      </c>
      <c r="E573" s="256" t="s">
        <v>397</v>
      </c>
      <c r="F573" s="252">
        <v>100843</v>
      </c>
      <c r="G573" s="252"/>
      <c r="H573" s="257">
        <f t="shared" si="16"/>
        <v>475794460</v>
      </c>
      <c r="I573" s="257">
        <f t="shared" si="17"/>
        <v>0</v>
      </c>
    </row>
    <row r="574" spans="1:9" s="245" customFormat="1" ht="22.5" customHeight="1">
      <c r="A574" s="253">
        <v>41921</v>
      </c>
      <c r="B574" s="254" t="s">
        <v>377</v>
      </c>
      <c r="C574" s="253">
        <v>41921</v>
      </c>
      <c r="D574" s="255" t="s">
        <v>378</v>
      </c>
      <c r="E574" s="256" t="s">
        <v>379</v>
      </c>
      <c r="F574" s="252">
        <v>2645</v>
      </c>
      <c r="G574" s="252"/>
      <c r="H574" s="257">
        <f t="shared" si="16"/>
        <v>475797105</v>
      </c>
      <c r="I574" s="257">
        <f t="shared" si="17"/>
        <v>0</v>
      </c>
    </row>
    <row r="575" spans="1:9" s="245" customFormat="1" ht="22.5" customHeight="1">
      <c r="A575" s="253">
        <v>41921</v>
      </c>
      <c r="B575" s="254" t="s">
        <v>377</v>
      </c>
      <c r="C575" s="253">
        <v>41921</v>
      </c>
      <c r="D575" s="255" t="s">
        <v>378</v>
      </c>
      <c r="E575" s="256" t="s">
        <v>379</v>
      </c>
      <c r="F575" s="252">
        <v>5000</v>
      </c>
      <c r="G575" s="252"/>
      <c r="H575" s="257">
        <f t="shared" si="16"/>
        <v>475802105</v>
      </c>
      <c r="I575" s="257">
        <f t="shared" si="17"/>
        <v>0</v>
      </c>
    </row>
    <row r="576" spans="1:9" s="245" customFormat="1" ht="22.5" customHeight="1">
      <c r="A576" s="253">
        <v>41921</v>
      </c>
      <c r="B576" s="254" t="s">
        <v>377</v>
      </c>
      <c r="C576" s="253">
        <v>41921</v>
      </c>
      <c r="D576" s="255" t="s">
        <v>378</v>
      </c>
      <c r="E576" s="256" t="s">
        <v>379</v>
      </c>
      <c r="F576" s="252">
        <v>3000</v>
      </c>
      <c r="G576" s="252"/>
      <c r="H576" s="257">
        <f t="shared" si="16"/>
        <v>475805105</v>
      </c>
      <c r="I576" s="257">
        <f t="shared" si="17"/>
        <v>0</v>
      </c>
    </row>
    <row r="577" spans="1:9" s="245" customFormat="1" ht="22.5" customHeight="1">
      <c r="A577" s="253">
        <v>41921</v>
      </c>
      <c r="B577" s="254" t="s">
        <v>377</v>
      </c>
      <c r="C577" s="253">
        <v>41921</v>
      </c>
      <c r="D577" s="255" t="s">
        <v>378</v>
      </c>
      <c r="E577" s="256" t="s">
        <v>379</v>
      </c>
      <c r="F577" s="252">
        <v>2500</v>
      </c>
      <c r="G577" s="252"/>
      <c r="H577" s="257">
        <f t="shared" si="16"/>
        <v>475807605</v>
      </c>
      <c r="I577" s="257">
        <f t="shared" si="17"/>
        <v>0</v>
      </c>
    </row>
    <row r="578" spans="1:9" s="245" customFormat="1" ht="22.5" customHeight="1">
      <c r="A578" s="253">
        <v>41921</v>
      </c>
      <c r="B578" s="254" t="s">
        <v>377</v>
      </c>
      <c r="C578" s="253">
        <v>41921</v>
      </c>
      <c r="D578" s="255" t="s">
        <v>378</v>
      </c>
      <c r="E578" s="256" t="s">
        <v>379</v>
      </c>
      <c r="F578" s="252">
        <v>2500</v>
      </c>
      <c r="G578" s="252"/>
      <c r="H578" s="257">
        <f t="shared" si="16"/>
        <v>475810105</v>
      </c>
      <c r="I578" s="257">
        <f t="shared" si="17"/>
        <v>0</v>
      </c>
    </row>
    <row r="579" spans="1:9" s="245" customFormat="1" ht="22.5" customHeight="1">
      <c r="A579" s="253">
        <v>41922</v>
      </c>
      <c r="B579" s="254" t="s">
        <v>438</v>
      </c>
      <c r="C579" s="253">
        <v>41922</v>
      </c>
      <c r="D579" s="255" t="s">
        <v>390</v>
      </c>
      <c r="E579" s="256" t="s">
        <v>369</v>
      </c>
      <c r="F579" s="252">
        <v>114211</v>
      </c>
      <c r="G579" s="252"/>
      <c r="H579" s="257">
        <f t="shared" si="16"/>
        <v>475924316</v>
      </c>
      <c r="I579" s="257">
        <f t="shared" si="17"/>
        <v>0</v>
      </c>
    </row>
    <row r="580" spans="1:9" s="245" customFormat="1" ht="22.5" customHeight="1">
      <c r="A580" s="253">
        <v>41922</v>
      </c>
      <c r="B580" s="254" t="s">
        <v>442</v>
      </c>
      <c r="C580" s="253">
        <v>41922</v>
      </c>
      <c r="D580" s="255" t="s">
        <v>522</v>
      </c>
      <c r="E580" s="256" t="s">
        <v>369</v>
      </c>
      <c r="F580" s="252">
        <v>301000</v>
      </c>
      <c r="G580" s="252"/>
      <c r="H580" s="257">
        <f t="shared" si="16"/>
        <v>476225316</v>
      </c>
      <c r="I580" s="257">
        <f t="shared" si="17"/>
        <v>0</v>
      </c>
    </row>
    <row r="581" spans="1:9" s="245" customFormat="1" ht="22.5" customHeight="1">
      <c r="A581" s="253">
        <v>41923</v>
      </c>
      <c r="B581" s="254" t="s">
        <v>395</v>
      </c>
      <c r="C581" s="253">
        <v>41923</v>
      </c>
      <c r="D581" s="255" t="s">
        <v>646</v>
      </c>
      <c r="E581" s="256" t="s">
        <v>397</v>
      </c>
      <c r="F581" s="252">
        <v>18638</v>
      </c>
      <c r="G581" s="252"/>
      <c r="H581" s="257">
        <f t="shared" si="16"/>
        <v>476243954</v>
      </c>
      <c r="I581" s="257">
        <f t="shared" si="17"/>
        <v>0</v>
      </c>
    </row>
    <row r="582" spans="1:9" s="245" customFormat="1" ht="22.5" customHeight="1">
      <c r="A582" s="253">
        <v>41923</v>
      </c>
      <c r="B582" s="254" t="s">
        <v>387</v>
      </c>
      <c r="C582" s="253">
        <v>41923</v>
      </c>
      <c r="D582" s="255" t="s">
        <v>647</v>
      </c>
      <c r="E582" s="256" t="s">
        <v>385</v>
      </c>
      <c r="F582" s="252">
        <v>1360000</v>
      </c>
      <c r="G582" s="252"/>
      <c r="H582" s="257">
        <f t="shared" si="16"/>
        <v>477603954</v>
      </c>
      <c r="I582" s="257">
        <f t="shared" si="17"/>
        <v>0</v>
      </c>
    </row>
    <row r="583" spans="1:9" s="245" customFormat="1" ht="22.5" customHeight="1">
      <c r="A583" s="253">
        <v>41925</v>
      </c>
      <c r="B583" s="254" t="s">
        <v>471</v>
      </c>
      <c r="C583" s="253">
        <v>41925</v>
      </c>
      <c r="D583" s="255" t="s">
        <v>648</v>
      </c>
      <c r="E583" s="256" t="s">
        <v>369</v>
      </c>
      <c r="F583" s="252">
        <v>50909</v>
      </c>
      <c r="G583" s="252"/>
      <c r="H583" s="257">
        <f t="shared" si="16"/>
        <v>477654863</v>
      </c>
      <c r="I583" s="257">
        <f t="shared" si="17"/>
        <v>0</v>
      </c>
    </row>
    <row r="584" spans="1:9" s="245" customFormat="1" ht="22.5" customHeight="1">
      <c r="A584" s="253">
        <v>41925</v>
      </c>
      <c r="B584" s="254" t="s">
        <v>446</v>
      </c>
      <c r="C584" s="253">
        <v>41925</v>
      </c>
      <c r="D584" s="255" t="s">
        <v>445</v>
      </c>
      <c r="E584" s="256" t="s">
        <v>369</v>
      </c>
      <c r="F584" s="252">
        <v>324338</v>
      </c>
      <c r="G584" s="252"/>
      <c r="H584" s="257">
        <f t="shared" si="16"/>
        <v>477979201</v>
      </c>
      <c r="I584" s="257">
        <f t="shared" si="17"/>
        <v>0</v>
      </c>
    </row>
    <row r="585" spans="1:9" s="245" customFormat="1" ht="22.5" customHeight="1">
      <c r="A585" s="253">
        <v>41925</v>
      </c>
      <c r="B585" s="254" t="s">
        <v>377</v>
      </c>
      <c r="C585" s="253">
        <v>41925</v>
      </c>
      <c r="D585" s="255" t="s">
        <v>561</v>
      </c>
      <c r="E585" s="256" t="s">
        <v>392</v>
      </c>
      <c r="F585" s="252">
        <v>21195</v>
      </c>
      <c r="G585" s="252"/>
      <c r="H585" s="257">
        <f t="shared" si="16"/>
        <v>478000396</v>
      </c>
      <c r="I585" s="257">
        <f t="shared" si="17"/>
        <v>0</v>
      </c>
    </row>
    <row r="586" spans="1:9" s="245" customFormat="1" ht="22.5" customHeight="1">
      <c r="A586" s="253">
        <v>41925</v>
      </c>
      <c r="B586" s="254" t="s">
        <v>377</v>
      </c>
      <c r="C586" s="253">
        <v>41925</v>
      </c>
      <c r="D586" s="255" t="s">
        <v>393</v>
      </c>
      <c r="E586" s="256" t="s">
        <v>392</v>
      </c>
      <c r="F586" s="252">
        <v>58498</v>
      </c>
      <c r="G586" s="252"/>
      <c r="H586" s="257">
        <f t="shared" si="16"/>
        <v>478058894</v>
      </c>
      <c r="I586" s="257">
        <f t="shared" si="17"/>
        <v>0</v>
      </c>
    </row>
    <row r="587" spans="1:9" s="245" customFormat="1" ht="22.5" customHeight="1">
      <c r="A587" s="253">
        <v>41925</v>
      </c>
      <c r="B587" s="254" t="s">
        <v>377</v>
      </c>
      <c r="C587" s="253">
        <v>41925</v>
      </c>
      <c r="D587" s="255" t="s">
        <v>393</v>
      </c>
      <c r="E587" s="256" t="s">
        <v>392</v>
      </c>
      <c r="F587" s="252">
        <v>58498</v>
      </c>
      <c r="G587" s="252"/>
      <c r="H587" s="257">
        <f t="shared" si="16"/>
        <v>478117392</v>
      </c>
      <c r="I587" s="257">
        <f t="shared" si="17"/>
        <v>0</v>
      </c>
    </row>
    <row r="588" spans="1:9" s="245" customFormat="1" ht="22.5" customHeight="1">
      <c r="A588" s="253">
        <v>41926</v>
      </c>
      <c r="B588" s="254" t="s">
        <v>398</v>
      </c>
      <c r="C588" s="253">
        <v>41926</v>
      </c>
      <c r="D588" s="255" t="s">
        <v>649</v>
      </c>
      <c r="E588" s="256" t="s">
        <v>369</v>
      </c>
      <c r="F588" s="252">
        <v>50000</v>
      </c>
      <c r="G588" s="252"/>
      <c r="H588" s="257">
        <f t="shared" si="16"/>
        <v>478167392</v>
      </c>
      <c r="I588" s="257">
        <f t="shared" si="17"/>
        <v>0</v>
      </c>
    </row>
    <row r="589" spans="1:9" s="245" customFormat="1" ht="22.5" customHeight="1">
      <c r="A589" s="253">
        <v>41927</v>
      </c>
      <c r="B589" s="254" t="s">
        <v>401</v>
      </c>
      <c r="C589" s="253">
        <v>41927</v>
      </c>
      <c r="D589" s="255" t="s">
        <v>435</v>
      </c>
      <c r="E589" s="256" t="s">
        <v>369</v>
      </c>
      <c r="F589" s="252">
        <v>1260000</v>
      </c>
      <c r="G589" s="252"/>
      <c r="H589" s="257">
        <f t="shared" si="16"/>
        <v>479427392</v>
      </c>
      <c r="I589" s="257">
        <f t="shared" si="17"/>
        <v>0</v>
      </c>
    </row>
    <row r="590" spans="1:9" s="245" customFormat="1" ht="22.5" customHeight="1">
      <c r="A590" s="253">
        <v>41927</v>
      </c>
      <c r="B590" s="254" t="s">
        <v>474</v>
      </c>
      <c r="C590" s="253">
        <v>41927</v>
      </c>
      <c r="D590" s="255" t="s">
        <v>390</v>
      </c>
      <c r="E590" s="256" t="s">
        <v>369</v>
      </c>
      <c r="F590" s="252">
        <v>12485</v>
      </c>
      <c r="G590" s="252"/>
      <c r="H590" s="257">
        <f t="shared" si="16"/>
        <v>479439877</v>
      </c>
      <c r="I590" s="257">
        <f t="shared" si="17"/>
        <v>0</v>
      </c>
    </row>
    <row r="591" spans="1:9" s="245" customFormat="1" ht="22.5" customHeight="1">
      <c r="A591" s="253">
        <v>41928</v>
      </c>
      <c r="B591" s="254" t="s">
        <v>394</v>
      </c>
      <c r="C591" s="253">
        <v>41928</v>
      </c>
      <c r="D591" s="255" t="s">
        <v>452</v>
      </c>
      <c r="E591" s="256" t="s">
        <v>385</v>
      </c>
      <c r="F591" s="252">
        <v>1243636</v>
      </c>
      <c r="G591" s="252"/>
      <c r="H591" s="257">
        <f t="shared" ref="H591:H654" si="18">ROUND(IF(H590-I590+F591-G591&gt;0,H590-I590+F591-G591,0),0)</f>
        <v>480683513</v>
      </c>
      <c r="I591" s="257">
        <f t="shared" ref="I591:I654" si="19">ROUND(IF(I590-H590+G591-F591&gt;0,I590-H590+G591-F591,0),0)</f>
        <v>0</v>
      </c>
    </row>
    <row r="592" spans="1:9" s="245" customFormat="1" ht="22.5" customHeight="1">
      <c r="A592" s="253">
        <v>41929</v>
      </c>
      <c r="B592" s="254" t="s">
        <v>377</v>
      </c>
      <c r="C592" s="253">
        <v>41929</v>
      </c>
      <c r="D592" s="255" t="s">
        <v>378</v>
      </c>
      <c r="E592" s="256" t="s">
        <v>379</v>
      </c>
      <c r="F592" s="252">
        <v>3000</v>
      </c>
      <c r="G592" s="252"/>
      <c r="H592" s="257">
        <f t="shared" si="18"/>
        <v>480686513</v>
      </c>
      <c r="I592" s="257">
        <f t="shared" si="19"/>
        <v>0</v>
      </c>
    </row>
    <row r="593" spans="1:9" s="245" customFormat="1" ht="22.5" customHeight="1">
      <c r="A593" s="253">
        <v>41929</v>
      </c>
      <c r="B593" s="254" t="s">
        <v>377</v>
      </c>
      <c r="C593" s="253">
        <v>41929</v>
      </c>
      <c r="D593" s="255" t="s">
        <v>378</v>
      </c>
      <c r="E593" s="256" t="s">
        <v>379</v>
      </c>
      <c r="F593" s="252">
        <v>2000</v>
      </c>
      <c r="G593" s="252"/>
      <c r="H593" s="257">
        <f t="shared" si="18"/>
        <v>480688513</v>
      </c>
      <c r="I593" s="257">
        <f t="shared" si="19"/>
        <v>0</v>
      </c>
    </row>
    <row r="594" spans="1:9" s="245" customFormat="1" ht="22.5" customHeight="1">
      <c r="A594" s="253">
        <v>41929</v>
      </c>
      <c r="B594" s="254" t="s">
        <v>377</v>
      </c>
      <c r="C594" s="253">
        <v>41929</v>
      </c>
      <c r="D594" s="255" t="s">
        <v>378</v>
      </c>
      <c r="E594" s="256" t="s">
        <v>379</v>
      </c>
      <c r="F594" s="252">
        <v>2000</v>
      </c>
      <c r="G594" s="252"/>
      <c r="H594" s="257">
        <f t="shared" si="18"/>
        <v>480690513</v>
      </c>
      <c r="I594" s="257">
        <f t="shared" si="19"/>
        <v>0</v>
      </c>
    </row>
    <row r="595" spans="1:9" s="245" customFormat="1" ht="22.5" customHeight="1">
      <c r="A595" s="253">
        <v>41929</v>
      </c>
      <c r="B595" s="254" t="s">
        <v>377</v>
      </c>
      <c r="C595" s="253">
        <v>41929</v>
      </c>
      <c r="D595" s="255" t="s">
        <v>378</v>
      </c>
      <c r="E595" s="256" t="s">
        <v>379</v>
      </c>
      <c r="F595" s="252">
        <v>4750</v>
      </c>
      <c r="G595" s="252"/>
      <c r="H595" s="257">
        <f t="shared" si="18"/>
        <v>480695263</v>
      </c>
      <c r="I595" s="257">
        <f t="shared" si="19"/>
        <v>0</v>
      </c>
    </row>
    <row r="596" spans="1:9" s="245" customFormat="1" ht="22.5" customHeight="1">
      <c r="A596" s="253">
        <v>41929</v>
      </c>
      <c r="B596" s="254" t="s">
        <v>377</v>
      </c>
      <c r="C596" s="253">
        <v>41929</v>
      </c>
      <c r="D596" s="255" t="s">
        <v>378</v>
      </c>
      <c r="E596" s="256" t="s">
        <v>379</v>
      </c>
      <c r="F596" s="252">
        <v>2500</v>
      </c>
      <c r="G596" s="252"/>
      <c r="H596" s="257">
        <f t="shared" si="18"/>
        <v>480697763</v>
      </c>
      <c r="I596" s="257">
        <f t="shared" si="19"/>
        <v>0</v>
      </c>
    </row>
    <row r="597" spans="1:9" s="245" customFormat="1" ht="22.5" customHeight="1">
      <c r="A597" s="253">
        <v>41929</v>
      </c>
      <c r="B597" s="254" t="s">
        <v>377</v>
      </c>
      <c r="C597" s="253">
        <v>41929</v>
      </c>
      <c r="D597" s="255" t="s">
        <v>378</v>
      </c>
      <c r="E597" s="256" t="s">
        <v>379</v>
      </c>
      <c r="F597" s="252">
        <v>2500</v>
      </c>
      <c r="G597" s="252"/>
      <c r="H597" s="257">
        <f t="shared" si="18"/>
        <v>480700263</v>
      </c>
      <c r="I597" s="257">
        <f t="shared" si="19"/>
        <v>0</v>
      </c>
    </row>
    <row r="598" spans="1:9" s="245" customFormat="1" ht="22.5" customHeight="1">
      <c r="A598" s="253">
        <v>41929</v>
      </c>
      <c r="B598" s="254" t="s">
        <v>395</v>
      </c>
      <c r="C598" s="253">
        <v>41929</v>
      </c>
      <c r="D598" s="255" t="s">
        <v>650</v>
      </c>
      <c r="E598" s="256" t="s">
        <v>397</v>
      </c>
      <c r="F598" s="252">
        <v>79787</v>
      </c>
      <c r="G598" s="252"/>
      <c r="H598" s="257">
        <f t="shared" si="18"/>
        <v>480780050</v>
      </c>
      <c r="I598" s="257">
        <f t="shared" si="19"/>
        <v>0</v>
      </c>
    </row>
    <row r="599" spans="1:9" s="245" customFormat="1" ht="22.5" customHeight="1">
      <c r="A599" s="253">
        <v>41929</v>
      </c>
      <c r="B599" s="254" t="s">
        <v>404</v>
      </c>
      <c r="C599" s="253">
        <v>41929</v>
      </c>
      <c r="D599" s="255" t="s">
        <v>647</v>
      </c>
      <c r="E599" s="256" t="s">
        <v>385</v>
      </c>
      <c r="F599" s="252">
        <v>1360000</v>
      </c>
      <c r="G599" s="252"/>
      <c r="H599" s="257">
        <f t="shared" si="18"/>
        <v>482140050</v>
      </c>
      <c r="I599" s="257">
        <f t="shared" si="19"/>
        <v>0</v>
      </c>
    </row>
    <row r="600" spans="1:9" s="245" customFormat="1" ht="22.5" customHeight="1">
      <c r="A600" s="253">
        <v>41930</v>
      </c>
      <c r="B600" s="254" t="s">
        <v>571</v>
      </c>
      <c r="C600" s="253">
        <v>41930</v>
      </c>
      <c r="D600" s="255" t="s">
        <v>647</v>
      </c>
      <c r="E600" s="256" t="s">
        <v>385</v>
      </c>
      <c r="F600" s="252">
        <v>1360000</v>
      </c>
      <c r="G600" s="252"/>
      <c r="H600" s="257">
        <f t="shared" si="18"/>
        <v>483500050</v>
      </c>
      <c r="I600" s="257">
        <f t="shared" si="19"/>
        <v>0</v>
      </c>
    </row>
    <row r="601" spans="1:9" s="245" customFormat="1" ht="22.5" customHeight="1">
      <c r="A601" s="253">
        <v>41930</v>
      </c>
      <c r="B601" s="254" t="s">
        <v>576</v>
      </c>
      <c r="C601" s="253">
        <v>41930</v>
      </c>
      <c r="D601" s="255" t="s">
        <v>651</v>
      </c>
      <c r="E601" s="256" t="s">
        <v>385</v>
      </c>
      <c r="F601" s="252">
        <v>606000</v>
      </c>
      <c r="G601" s="252"/>
      <c r="H601" s="257">
        <f t="shared" si="18"/>
        <v>484106050</v>
      </c>
      <c r="I601" s="257">
        <f t="shared" si="19"/>
        <v>0</v>
      </c>
    </row>
    <row r="602" spans="1:9" s="245" customFormat="1" ht="22.5" customHeight="1">
      <c r="A602" s="253">
        <v>41932</v>
      </c>
      <c r="B602" s="254" t="s">
        <v>496</v>
      </c>
      <c r="C602" s="253">
        <v>41932</v>
      </c>
      <c r="D602" s="255" t="s">
        <v>390</v>
      </c>
      <c r="E602" s="256" t="s">
        <v>369</v>
      </c>
      <c r="F602" s="252">
        <v>377976</v>
      </c>
      <c r="G602" s="252"/>
      <c r="H602" s="257">
        <f t="shared" si="18"/>
        <v>484484026</v>
      </c>
      <c r="I602" s="257">
        <f t="shared" si="19"/>
        <v>0</v>
      </c>
    </row>
    <row r="603" spans="1:9" s="245" customFormat="1" ht="22.5" customHeight="1">
      <c r="A603" s="253">
        <v>41933</v>
      </c>
      <c r="B603" s="254" t="s">
        <v>395</v>
      </c>
      <c r="C603" s="253">
        <v>41933</v>
      </c>
      <c r="D603" s="255" t="s">
        <v>652</v>
      </c>
      <c r="E603" s="256" t="s">
        <v>397</v>
      </c>
      <c r="F603" s="252">
        <v>300688</v>
      </c>
      <c r="G603" s="252"/>
      <c r="H603" s="257">
        <f t="shared" si="18"/>
        <v>484784714</v>
      </c>
      <c r="I603" s="257">
        <f t="shared" si="19"/>
        <v>0</v>
      </c>
    </row>
    <row r="604" spans="1:9" s="245" customFormat="1" ht="22.5" customHeight="1">
      <c r="A604" s="253">
        <v>41935</v>
      </c>
      <c r="B604" s="254" t="s">
        <v>454</v>
      </c>
      <c r="C604" s="253">
        <v>41935</v>
      </c>
      <c r="D604" s="255" t="s">
        <v>445</v>
      </c>
      <c r="E604" s="256" t="s">
        <v>369</v>
      </c>
      <c r="F604" s="252">
        <v>200192</v>
      </c>
      <c r="G604" s="252"/>
      <c r="H604" s="257">
        <f t="shared" si="18"/>
        <v>484984906</v>
      </c>
      <c r="I604" s="257">
        <f t="shared" si="19"/>
        <v>0</v>
      </c>
    </row>
    <row r="605" spans="1:9" s="245" customFormat="1" ht="22.5" customHeight="1">
      <c r="A605" s="253">
        <v>41936</v>
      </c>
      <c r="B605" s="254" t="s">
        <v>377</v>
      </c>
      <c r="C605" s="253">
        <v>41936</v>
      </c>
      <c r="D605" s="255" t="s">
        <v>378</v>
      </c>
      <c r="E605" s="256" t="s">
        <v>379</v>
      </c>
      <c r="F605" s="252">
        <v>2000</v>
      </c>
      <c r="G605" s="252"/>
      <c r="H605" s="257">
        <f t="shared" si="18"/>
        <v>484986906</v>
      </c>
      <c r="I605" s="257">
        <f t="shared" si="19"/>
        <v>0</v>
      </c>
    </row>
    <row r="606" spans="1:9" s="245" customFormat="1" ht="22.5" customHeight="1">
      <c r="A606" s="253">
        <v>41936</v>
      </c>
      <c r="B606" s="254" t="s">
        <v>377</v>
      </c>
      <c r="C606" s="253">
        <v>41936</v>
      </c>
      <c r="D606" s="255" t="s">
        <v>378</v>
      </c>
      <c r="E606" s="256" t="s">
        <v>379</v>
      </c>
      <c r="F606" s="252">
        <v>2500</v>
      </c>
      <c r="G606" s="252"/>
      <c r="H606" s="257">
        <f t="shared" si="18"/>
        <v>484989406</v>
      </c>
      <c r="I606" s="257">
        <f t="shared" si="19"/>
        <v>0</v>
      </c>
    </row>
    <row r="607" spans="1:9" s="245" customFormat="1" ht="22.5" customHeight="1">
      <c r="A607" s="253">
        <v>41936</v>
      </c>
      <c r="B607" s="254" t="s">
        <v>377</v>
      </c>
      <c r="C607" s="253">
        <v>41936</v>
      </c>
      <c r="D607" s="255" t="s">
        <v>378</v>
      </c>
      <c r="E607" s="256" t="s">
        <v>379</v>
      </c>
      <c r="F607" s="252">
        <v>2000</v>
      </c>
      <c r="G607" s="252"/>
      <c r="H607" s="257">
        <f t="shared" si="18"/>
        <v>484991406</v>
      </c>
      <c r="I607" s="257">
        <f t="shared" si="19"/>
        <v>0</v>
      </c>
    </row>
    <row r="608" spans="1:9" s="245" customFormat="1" ht="22.5" customHeight="1">
      <c r="A608" s="253">
        <v>41936</v>
      </c>
      <c r="B608" s="254" t="s">
        <v>377</v>
      </c>
      <c r="C608" s="253">
        <v>41936</v>
      </c>
      <c r="D608" s="255" t="s">
        <v>378</v>
      </c>
      <c r="E608" s="256" t="s">
        <v>379</v>
      </c>
      <c r="F608" s="252">
        <v>2808</v>
      </c>
      <c r="G608" s="252"/>
      <c r="H608" s="257">
        <f t="shared" si="18"/>
        <v>484994214</v>
      </c>
      <c r="I608" s="257">
        <f t="shared" si="19"/>
        <v>0</v>
      </c>
    </row>
    <row r="609" spans="1:9" s="245" customFormat="1" ht="22.5" customHeight="1">
      <c r="A609" s="253">
        <v>41937</v>
      </c>
      <c r="B609" s="254" t="s">
        <v>623</v>
      </c>
      <c r="C609" s="253">
        <v>41937</v>
      </c>
      <c r="D609" s="255" t="s">
        <v>388</v>
      </c>
      <c r="E609" s="256" t="s">
        <v>385</v>
      </c>
      <c r="F609" s="252">
        <v>522000</v>
      </c>
      <c r="G609" s="252"/>
      <c r="H609" s="257">
        <f t="shared" si="18"/>
        <v>485516214</v>
      </c>
      <c r="I609" s="257">
        <f t="shared" si="19"/>
        <v>0</v>
      </c>
    </row>
    <row r="610" spans="1:9" s="245" customFormat="1" ht="22.5" customHeight="1">
      <c r="A610" s="253">
        <v>41937</v>
      </c>
      <c r="B610" s="254" t="s">
        <v>653</v>
      </c>
      <c r="C610" s="253">
        <v>41937</v>
      </c>
      <c r="D610" s="255" t="s">
        <v>654</v>
      </c>
      <c r="E610" s="256" t="s">
        <v>385</v>
      </c>
      <c r="F610" s="252">
        <v>3753000</v>
      </c>
      <c r="G610" s="252"/>
      <c r="H610" s="257">
        <f t="shared" si="18"/>
        <v>489269214</v>
      </c>
      <c r="I610" s="257">
        <f t="shared" si="19"/>
        <v>0</v>
      </c>
    </row>
    <row r="611" spans="1:9" s="245" customFormat="1" ht="22.5" customHeight="1">
      <c r="A611" s="253">
        <v>41939</v>
      </c>
      <c r="B611" s="254" t="s">
        <v>500</v>
      </c>
      <c r="C611" s="253">
        <v>41939</v>
      </c>
      <c r="D611" s="255" t="s">
        <v>655</v>
      </c>
      <c r="E611" s="256" t="s">
        <v>369</v>
      </c>
      <c r="F611" s="252">
        <v>1440000</v>
      </c>
      <c r="G611" s="252"/>
      <c r="H611" s="257">
        <f t="shared" si="18"/>
        <v>490709214</v>
      </c>
      <c r="I611" s="257">
        <f t="shared" si="19"/>
        <v>0</v>
      </c>
    </row>
    <row r="612" spans="1:9" s="245" customFormat="1" ht="22.5" customHeight="1">
      <c r="A612" s="253">
        <v>41939</v>
      </c>
      <c r="B612" s="254" t="s">
        <v>457</v>
      </c>
      <c r="C612" s="253">
        <v>41939</v>
      </c>
      <c r="D612" s="255" t="s">
        <v>656</v>
      </c>
      <c r="E612" s="256" t="s">
        <v>369</v>
      </c>
      <c r="F612" s="252">
        <v>136500</v>
      </c>
      <c r="G612" s="252"/>
      <c r="H612" s="257">
        <f t="shared" si="18"/>
        <v>490845714</v>
      </c>
      <c r="I612" s="257">
        <f t="shared" si="19"/>
        <v>0</v>
      </c>
    </row>
    <row r="613" spans="1:9" s="245" customFormat="1" ht="22.5" customHeight="1">
      <c r="A613" s="253">
        <v>41939</v>
      </c>
      <c r="B613" s="254" t="s">
        <v>377</v>
      </c>
      <c r="C613" s="253">
        <v>41939</v>
      </c>
      <c r="D613" s="255" t="s">
        <v>657</v>
      </c>
      <c r="E613" s="256" t="s">
        <v>379</v>
      </c>
      <c r="F613" s="252">
        <v>2000</v>
      </c>
      <c r="G613" s="252"/>
      <c r="H613" s="257">
        <f t="shared" si="18"/>
        <v>490847714</v>
      </c>
      <c r="I613" s="257">
        <f t="shared" si="19"/>
        <v>0</v>
      </c>
    </row>
    <row r="614" spans="1:9" s="245" customFormat="1" ht="22.5" customHeight="1">
      <c r="A614" s="253">
        <v>41939</v>
      </c>
      <c r="B614" s="254" t="s">
        <v>377</v>
      </c>
      <c r="C614" s="253">
        <v>41939</v>
      </c>
      <c r="D614" s="255" t="s">
        <v>624</v>
      </c>
      <c r="E614" s="256" t="s">
        <v>379</v>
      </c>
      <c r="F614" s="252">
        <v>4000</v>
      </c>
      <c r="G614" s="252"/>
      <c r="H614" s="257">
        <f t="shared" si="18"/>
        <v>490851714</v>
      </c>
      <c r="I614" s="257">
        <f t="shared" si="19"/>
        <v>0</v>
      </c>
    </row>
    <row r="615" spans="1:9" s="245" customFormat="1" ht="22.5" customHeight="1">
      <c r="A615" s="253">
        <v>41941</v>
      </c>
      <c r="B615" s="254" t="s">
        <v>409</v>
      </c>
      <c r="C615" s="253">
        <v>41941</v>
      </c>
      <c r="D615" s="255" t="s">
        <v>658</v>
      </c>
      <c r="E615" s="256" t="s">
        <v>369</v>
      </c>
      <c r="F615" s="252">
        <v>95700</v>
      </c>
      <c r="G615" s="252"/>
      <c r="H615" s="257">
        <f t="shared" si="18"/>
        <v>490947414</v>
      </c>
      <c r="I615" s="257">
        <f t="shared" si="19"/>
        <v>0</v>
      </c>
    </row>
    <row r="616" spans="1:9" s="245" customFormat="1" ht="22.5" customHeight="1">
      <c r="A616" s="253">
        <v>41941</v>
      </c>
      <c r="B616" s="254" t="s">
        <v>395</v>
      </c>
      <c r="C616" s="253">
        <v>41941</v>
      </c>
      <c r="D616" s="255" t="s">
        <v>659</v>
      </c>
      <c r="E616" s="256" t="s">
        <v>397</v>
      </c>
      <c r="F616" s="252">
        <v>126195</v>
      </c>
      <c r="G616" s="252"/>
      <c r="H616" s="257">
        <f t="shared" si="18"/>
        <v>491073609</v>
      </c>
      <c r="I616" s="257">
        <f t="shared" si="19"/>
        <v>0</v>
      </c>
    </row>
    <row r="617" spans="1:9" s="245" customFormat="1" ht="22.5" customHeight="1">
      <c r="A617" s="253">
        <v>41942</v>
      </c>
      <c r="B617" s="254" t="s">
        <v>411</v>
      </c>
      <c r="C617" s="253">
        <v>41942</v>
      </c>
      <c r="D617" s="255" t="s">
        <v>660</v>
      </c>
      <c r="E617" s="256" t="s">
        <v>369</v>
      </c>
      <c r="F617" s="252">
        <v>33636</v>
      </c>
      <c r="G617" s="252"/>
      <c r="H617" s="257">
        <f t="shared" si="18"/>
        <v>491107245</v>
      </c>
      <c r="I617" s="257">
        <f t="shared" si="19"/>
        <v>0</v>
      </c>
    </row>
    <row r="618" spans="1:9" s="245" customFormat="1" ht="22.5" customHeight="1">
      <c r="A618" s="253">
        <v>41943</v>
      </c>
      <c r="B618" s="254" t="s">
        <v>568</v>
      </c>
      <c r="C618" s="253">
        <v>41943</v>
      </c>
      <c r="D618" s="255" t="s">
        <v>445</v>
      </c>
      <c r="E618" s="256" t="s">
        <v>369</v>
      </c>
      <c r="F618" s="252">
        <v>97715</v>
      </c>
      <c r="G618" s="252"/>
      <c r="H618" s="257">
        <f t="shared" si="18"/>
        <v>491204960</v>
      </c>
      <c r="I618" s="257">
        <f t="shared" si="19"/>
        <v>0</v>
      </c>
    </row>
    <row r="619" spans="1:9" s="245" customFormat="1" ht="22.5" customHeight="1">
      <c r="A619" s="253">
        <v>41943</v>
      </c>
      <c r="B619" s="254" t="s">
        <v>661</v>
      </c>
      <c r="C619" s="253">
        <v>41943</v>
      </c>
      <c r="D619" s="255" t="s">
        <v>390</v>
      </c>
      <c r="E619" s="256" t="s">
        <v>369</v>
      </c>
      <c r="F619" s="252">
        <v>210631</v>
      </c>
      <c r="G619" s="252"/>
      <c r="H619" s="257">
        <f t="shared" si="18"/>
        <v>491415591</v>
      </c>
      <c r="I619" s="257">
        <f t="shared" si="19"/>
        <v>0</v>
      </c>
    </row>
    <row r="620" spans="1:9" s="245" customFormat="1" ht="22.5" customHeight="1">
      <c r="A620" s="253">
        <v>41943</v>
      </c>
      <c r="B620" s="254" t="s">
        <v>395</v>
      </c>
      <c r="C620" s="253">
        <v>41908</v>
      </c>
      <c r="D620" s="255" t="s">
        <v>662</v>
      </c>
      <c r="E620" s="256" t="s">
        <v>385</v>
      </c>
      <c r="F620" s="252">
        <v>2692340</v>
      </c>
      <c r="G620" s="252"/>
      <c r="H620" s="257">
        <f t="shared" si="18"/>
        <v>494107931</v>
      </c>
      <c r="I620" s="257">
        <f t="shared" si="19"/>
        <v>0</v>
      </c>
    </row>
    <row r="621" spans="1:9" s="245" customFormat="1" ht="22.5" customHeight="1">
      <c r="A621" s="253">
        <v>41943</v>
      </c>
      <c r="B621" s="254" t="s">
        <v>395</v>
      </c>
      <c r="C621" s="253">
        <v>41913</v>
      </c>
      <c r="D621" s="255" t="s">
        <v>663</v>
      </c>
      <c r="E621" s="256" t="s">
        <v>385</v>
      </c>
      <c r="F621" s="252">
        <v>539625</v>
      </c>
      <c r="G621" s="252"/>
      <c r="H621" s="257">
        <f t="shared" si="18"/>
        <v>494647556</v>
      </c>
      <c r="I621" s="257">
        <f t="shared" si="19"/>
        <v>0</v>
      </c>
    </row>
    <row r="622" spans="1:9" s="245" customFormat="1" ht="22.5" customHeight="1">
      <c r="A622" s="253">
        <v>41943</v>
      </c>
      <c r="B622" s="254" t="s">
        <v>395</v>
      </c>
      <c r="C622" s="253">
        <v>41918</v>
      </c>
      <c r="D622" s="255" t="s">
        <v>423</v>
      </c>
      <c r="E622" s="256" t="s">
        <v>385</v>
      </c>
      <c r="F622" s="252">
        <v>200000</v>
      </c>
      <c r="G622" s="252"/>
      <c r="H622" s="257">
        <f t="shared" si="18"/>
        <v>494847556</v>
      </c>
      <c r="I622" s="257">
        <f t="shared" si="19"/>
        <v>0</v>
      </c>
    </row>
    <row r="623" spans="1:9" s="245" customFormat="1" ht="22.5" customHeight="1">
      <c r="A623" s="253">
        <v>41943</v>
      </c>
      <c r="B623" s="254" t="s">
        <v>395</v>
      </c>
      <c r="C623" s="253">
        <v>41939</v>
      </c>
      <c r="D623" s="255" t="s">
        <v>423</v>
      </c>
      <c r="E623" s="256" t="s">
        <v>385</v>
      </c>
      <c r="F623" s="252">
        <v>200000</v>
      </c>
      <c r="G623" s="252"/>
      <c r="H623" s="257">
        <f t="shared" si="18"/>
        <v>495047556</v>
      </c>
      <c r="I623" s="257">
        <f t="shared" si="19"/>
        <v>0</v>
      </c>
    </row>
    <row r="624" spans="1:9" s="245" customFormat="1" ht="22.5" customHeight="1">
      <c r="A624" s="253">
        <v>41943</v>
      </c>
      <c r="B624" s="254" t="s">
        <v>395</v>
      </c>
      <c r="C624" s="253">
        <v>41922</v>
      </c>
      <c r="D624" s="255" t="s">
        <v>664</v>
      </c>
      <c r="E624" s="256" t="s">
        <v>385</v>
      </c>
      <c r="F624" s="252">
        <v>3158740</v>
      </c>
      <c r="G624" s="252"/>
      <c r="H624" s="257">
        <f t="shared" si="18"/>
        <v>498206296</v>
      </c>
      <c r="I624" s="257">
        <f t="shared" si="19"/>
        <v>0</v>
      </c>
    </row>
    <row r="625" spans="1:9" s="245" customFormat="1" ht="22.5" customHeight="1">
      <c r="A625" s="253">
        <v>41943</v>
      </c>
      <c r="B625" s="254" t="s">
        <v>395</v>
      </c>
      <c r="C625" s="253">
        <v>41929</v>
      </c>
      <c r="D625" s="255" t="s">
        <v>665</v>
      </c>
      <c r="E625" s="256" t="s">
        <v>385</v>
      </c>
      <c r="F625" s="252">
        <v>3026170</v>
      </c>
      <c r="G625" s="252"/>
      <c r="H625" s="257">
        <f t="shared" si="18"/>
        <v>501232466</v>
      </c>
      <c r="I625" s="257">
        <f t="shared" si="19"/>
        <v>0</v>
      </c>
    </row>
    <row r="626" spans="1:9" s="245" customFormat="1" ht="22.5" customHeight="1">
      <c r="A626" s="253">
        <v>41943</v>
      </c>
      <c r="B626" s="254" t="s">
        <v>395</v>
      </c>
      <c r="C626" s="253">
        <v>41939</v>
      </c>
      <c r="D626" s="255" t="s">
        <v>666</v>
      </c>
      <c r="E626" s="256" t="s">
        <v>385</v>
      </c>
      <c r="F626" s="252">
        <v>2879170</v>
      </c>
      <c r="G626" s="252"/>
      <c r="H626" s="257">
        <f t="shared" si="18"/>
        <v>504111636</v>
      </c>
      <c r="I626" s="257">
        <f t="shared" si="19"/>
        <v>0</v>
      </c>
    </row>
    <row r="627" spans="1:9" s="245" customFormat="1" ht="22.5" customHeight="1">
      <c r="A627" s="253">
        <v>41943</v>
      </c>
      <c r="B627" s="254" t="s">
        <v>395</v>
      </c>
      <c r="C627" s="253">
        <v>41921</v>
      </c>
      <c r="D627" s="255" t="s">
        <v>588</v>
      </c>
      <c r="E627" s="256" t="s">
        <v>385</v>
      </c>
      <c r="F627" s="252">
        <v>517104</v>
      </c>
      <c r="G627" s="252"/>
      <c r="H627" s="257">
        <f t="shared" si="18"/>
        <v>504628740</v>
      </c>
      <c r="I627" s="257">
        <f t="shared" si="19"/>
        <v>0</v>
      </c>
    </row>
    <row r="628" spans="1:9" s="245" customFormat="1" ht="22.5" customHeight="1">
      <c r="A628" s="253">
        <v>41943</v>
      </c>
      <c r="B628" s="254" t="s">
        <v>395</v>
      </c>
      <c r="C628" s="253">
        <v>41927</v>
      </c>
      <c r="D628" s="255" t="s">
        <v>588</v>
      </c>
      <c r="E628" s="256" t="s">
        <v>385</v>
      </c>
      <c r="F628" s="252">
        <v>399783</v>
      </c>
      <c r="G628" s="252"/>
      <c r="H628" s="257">
        <f t="shared" si="18"/>
        <v>505028523</v>
      </c>
      <c r="I628" s="257">
        <f t="shared" si="19"/>
        <v>0</v>
      </c>
    </row>
    <row r="629" spans="1:9" s="245" customFormat="1" ht="22.5" customHeight="1">
      <c r="A629" s="253">
        <v>41943</v>
      </c>
      <c r="B629" s="254" t="s">
        <v>395</v>
      </c>
      <c r="C629" s="253">
        <v>41927</v>
      </c>
      <c r="D629" s="255" t="s">
        <v>588</v>
      </c>
      <c r="E629" s="256" t="s">
        <v>385</v>
      </c>
      <c r="F629" s="252">
        <v>729390</v>
      </c>
      <c r="G629" s="252"/>
      <c r="H629" s="257">
        <f t="shared" si="18"/>
        <v>505757913</v>
      </c>
      <c r="I629" s="257">
        <f t="shared" si="19"/>
        <v>0</v>
      </c>
    </row>
    <row r="630" spans="1:9" s="245" customFormat="1" ht="22.5" customHeight="1">
      <c r="A630" s="253">
        <v>41944</v>
      </c>
      <c r="B630" s="254" t="s">
        <v>367</v>
      </c>
      <c r="C630" s="253">
        <v>41941</v>
      </c>
      <c r="D630" s="255" t="s">
        <v>368</v>
      </c>
      <c r="E630" s="256" t="s">
        <v>369</v>
      </c>
      <c r="F630" s="252">
        <v>809200</v>
      </c>
      <c r="G630" s="252"/>
      <c r="H630" s="257">
        <f t="shared" si="18"/>
        <v>506567113</v>
      </c>
      <c r="I630" s="257">
        <f t="shared" si="19"/>
        <v>0</v>
      </c>
    </row>
    <row r="631" spans="1:9" s="245" customFormat="1" ht="22.5" customHeight="1">
      <c r="A631" s="253">
        <v>41945</v>
      </c>
      <c r="B631" s="254" t="s">
        <v>383</v>
      </c>
      <c r="C631" s="253">
        <v>41945</v>
      </c>
      <c r="D631" s="255" t="s">
        <v>452</v>
      </c>
      <c r="E631" s="256" t="s">
        <v>385</v>
      </c>
      <c r="F631" s="252">
        <v>1107273</v>
      </c>
      <c r="G631" s="252"/>
      <c r="H631" s="257">
        <f t="shared" si="18"/>
        <v>507674386</v>
      </c>
      <c r="I631" s="257">
        <f t="shared" si="19"/>
        <v>0</v>
      </c>
    </row>
    <row r="632" spans="1:9" s="245" customFormat="1" ht="22.5" customHeight="1">
      <c r="A632" s="253">
        <v>41946</v>
      </c>
      <c r="B632" s="254" t="s">
        <v>373</v>
      </c>
      <c r="C632" s="253">
        <v>41942</v>
      </c>
      <c r="D632" s="255" t="s">
        <v>667</v>
      </c>
      <c r="E632" s="256" t="s">
        <v>369</v>
      </c>
      <c r="F632" s="252">
        <v>547830</v>
      </c>
      <c r="G632" s="252"/>
      <c r="H632" s="257">
        <f t="shared" si="18"/>
        <v>508222216</v>
      </c>
      <c r="I632" s="257">
        <f t="shared" si="19"/>
        <v>0</v>
      </c>
    </row>
    <row r="633" spans="1:9" s="245" customFormat="1" ht="22.5" customHeight="1">
      <c r="A633" s="253">
        <v>41946</v>
      </c>
      <c r="B633" s="254" t="s">
        <v>375</v>
      </c>
      <c r="C633" s="253">
        <v>41943</v>
      </c>
      <c r="D633" s="255" t="s">
        <v>668</v>
      </c>
      <c r="E633" s="256" t="s">
        <v>369</v>
      </c>
      <c r="F633" s="252">
        <v>237938</v>
      </c>
      <c r="G633" s="252"/>
      <c r="H633" s="257">
        <f t="shared" si="18"/>
        <v>508460154</v>
      </c>
      <c r="I633" s="257">
        <f t="shared" si="19"/>
        <v>0</v>
      </c>
    </row>
    <row r="634" spans="1:9" s="245" customFormat="1" ht="22.5" customHeight="1">
      <c r="A634" s="253">
        <v>41946</v>
      </c>
      <c r="B634" s="254" t="s">
        <v>386</v>
      </c>
      <c r="C634" s="253">
        <v>41946</v>
      </c>
      <c r="D634" s="255" t="s">
        <v>669</v>
      </c>
      <c r="E634" s="256" t="s">
        <v>385</v>
      </c>
      <c r="F634" s="252">
        <v>1786000</v>
      </c>
      <c r="G634" s="252"/>
      <c r="H634" s="257">
        <f t="shared" si="18"/>
        <v>510246154</v>
      </c>
      <c r="I634" s="257">
        <f t="shared" si="19"/>
        <v>0</v>
      </c>
    </row>
    <row r="635" spans="1:9" s="245" customFormat="1" ht="22.5" customHeight="1">
      <c r="A635" s="253">
        <v>41949</v>
      </c>
      <c r="B635" s="254" t="s">
        <v>382</v>
      </c>
      <c r="C635" s="253">
        <v>41949</v>
      </c>
      <c r="D635" s="255" t="s">
        <v>670</v>
      </c>
      <c r="E635" s="256" t="s">
        <v>369</v>
      </c>
      <c r="F635" s="252">
        <v>199800</v>
      </c>
      <c r="G635" s="252"/>
      <c r="H635" s="257">
        <f t="shared" si="18"/>
        <v>510445954</v>
      </c>
      <c r="I635" s="257">
        <f t="shared" si="19"/>
        <v>0</v>
      </c>
    </row>
    <row r="636" spans="1:9" s="245" customFormat="1" ht="22.5" customHeight="1">
      <c r="A636" s="253">
        <v>41949</v>
      </c>
      <c r="B636" s="254" t="s">
        <v>377</v>
      </c>
      <c r="C636" s="253">
        <v>41949</v>
      </c>
      <c r="D636" s="255" t="s">
        <v>476</v>
      </c>
      <c r="E636" s="256" t="s">
        <v>379</v>
      </c>
      <c r="F636" s="252">
        <v>2500</v>
      </c>
      <c r="G636" s="252"/>
      <c r="H636" s="257">
        <f t="shared" si="18"/>
        <v>510448454</v>
      </c>
      <c r="I636" s="257">
        <f t="shared" si="19"/>
        <v>0</v>
      </c>
    </row>
    <row r="637" spans="1:9" s="245" customFormat="1" ht="22.5" customHeight="1">
      <c r="A637" s="253">
        <v>41949</v>
      </c>
      <c r="B637" s="254" t="s">
        <v>377</v>
      </c>
      <c r="C637" s="253">
        <v>41949</v>
      </c>
      <c r="D637" s="255" t="s">
        <v>671</v>
      </c>
      <c r="E637" s="256" t="s">
        <v>379</v>
      </c>
      <c r="F637" s="252">
        <v>2500</v>
      </c>
      <c r="G637" s="252"/>
      <c r="H637" s="257">
        <f t="shared" si="18"/>
        <v>510450954</v>
      </c>
      <c r="I637" s="257">
        <f t="shared" si="19"/>
        <v>0</v>
      </c>
    </row>
    <row r="638" spans="1:9" s="245" customFormat="1" ht="22.5" customHeight="1">
      <c r="A638" s="253">
        <v>41949</v>
      </c>
      <c r="B638" s="254" t="s">
        <v>377</v>
      </c>
      <c r="C638" s="253">
        <v>41949</v>
      </c>
      <c r="D638" s="255" t="s">
        <v>671</v>
      </c>
      <c r="E638" s="256" t="s">
        <v>379</v>
      </c>
      <c r="F638" s="252">
        <v>2500</v>
      </c>
      <c r="G638" s="252"/>
      <c r="H638" s="257">
        <f t="shared" si="18"/>
        <v>510453454</v>
      </c>
      <c r="I638" s="257">
        <f t="shared" si="19"/>
        <v>0</v>
      </c>
    </row>
    <row r="639" spans="1:9" s="245" customFormat="1" ht="22.5" customHeight="1">
      <c r="A639" s="253">
        <v>41950</v>
      </c>
      <c r="B639" s="254" t="s">
        <v>438</v>
      </c>
      <c r="C639" s="253">
        <v>41950</v>
      </c>
      <c r="D639" s="255" t="s">
        <v>390</v>
      </c>
      <c r="E639" s="256" t="s">
        <v>369</v>
      </c>
      <c r="F639" s="252">
        <v>335758</v>
      </c>
      <c r="G639" s="252"/>
      <c r="H639" s="257">
        <f t="shared" si="18"/>
        <v>510789212</v>
      </c>
      <c r="I639" s="257">
        <f t="shared" si="19"/>
        <v>0</v>
      </c>
    </row>
    <row r="640" spans="1:9" s="245" customFormat="1" ht="22.5" customHeight="1">
      <c r="A640" s="253">
        <v>41950</v>
      </c>
      <c r="B640" s="254" t="s">
        <v>442</v>
      </c>
      <c r="C640" s="253">
        <v>41950</v>
      </c>
      <c r="D640" s="255" t="s">
        <v>445</v>
      </c>
      <c r="E640" s="256" t="s">
        <v>369</v>
      </c>
      <c r="F640" s="252">
        <v>178347</v>
      </c>
      <c r="G640" s="252"/>
      <c r="H640" s="257">
        <f t="shared" si="18"/>
        <v>510967559</v>
      </c>
      <c r="I640" s="257">
        <f t="shared" si="19"/>
        <v>0</v>
      </c>
    </row>
    <row r="641" spans="1:9" s="245" customFormat="1" ht="22.5" customHeight="1">
      <c r="A641" s="253">
        <v>41953</v>
      </c>
      <c r="B641" s="254" t="s">
        <v>444</v>
      </c>
      <c r="C641" s="253">
        <v>41953</v>
      </c>
      <c r="D641" s="255" t="s">
        <v>672</v>
      </c>
      <c r="E641" s="256" t="s">
        <v>369</v>
      </c>
      <c r="F641" s="252">
        <v>3662</v>
      </c>
      <c r="G641" s="252"/>
      <c r="H641" s="257">
        <f t="shared" si="18"/>
        <v>510971221</v>
      </c>
      <c r="I641" s="257">
        <f t="shared" si="19"/>
        <v>0</v>
      </c>
    </row>
    <row r="642" spans="1:9" s="245" customFormat="1" ht="22.5" customHeight="1">
      <c r="A642" s="253">
        <v>41954</v>
      </c>
      <c r="B642" s="254" t="s">
        <v>387</v>
      </c>
      <c r="C642" s="253">
        <v>41954</v>
      </c>
      <c r="D642" s="255" t="s">
        <v>669</v>
      </c>
      <c r="E642" s="256" t="s">
        <v>385</v>
      </c>
      <c r="F642" s="252">
        <v>532000</v>
      </c>
      <c r="G642" s="252"/>
      <c r="H642" s="257">
        <f t="shared" si="18"/>
        <v>511503221</v>
      </c>
      <c r="I642" s="257">
        <f t="shared" si="19"/>
        <v>0</v>
      </c>
    </row>
    <row r="643" spans="1:9" s="245" customFormat="1" ht="22.5" customHeight="1">
      <c r="A643" s="253">
        <v>41955</v>
      </c>
      <c r="B643" s="254" t="s">
        <v>446</v>
      </c>
      <c r="C643" s="253">
        <v>41955</v>
      </c>
      <c r="D643" s="255" t="s">
        <v>673</v>
      </c>
      <c r="E643" s="256" t="s">
        <v>369</v>
      </c>
      <c r="F643" s="252">
        <v>577186</v>
      </c>
      <c r="G643" s="252"/>
      <c r="H643" s="257">
        <f t="shared" si="18"/>
        <v>512080407</v>
      </c>
      <c r="I643" s="257">
        <f t="shared" si="19"/>
        <v>0</v>
      </c>
    </row>
    <row r="644" spans="1:9" s="245" customFormat="1" ht="22.5" customHeight="1">
      <c r="A644" s="253">
        <v>41956</v>
      </c>
      <c r="B644" s="254" t="s">
        <v>377</v>
      </c>
      <c r="C644" s="253">
        <v>41956</v>
      </c>
      <c r="D644" s="255" t="s">
        <v>674</v>
      </c>
      <c r="E644" s="256" t="s">
        <v>392</v>
      </c>
      <c r="F644" s="252">
        <v>10670</v>
      </c>
      <c r="G644" s="252"/>
      <c r="H644" s="257">
        <f t="shared" si="18"/>
        <v>512091077</v>
      </c>
      <c r="I644" s="257">
        <f t="shared" si="19"/>
        <v>0</v>
      </c>
    </row>
    <row r="645" spans="1:9" s="245" customFormat="1" ht="22.5" customHeight="1">
      <c r="A645" s="253">
        <v>41957</v>
      </c>
      <c r="B645" s="254" t="s">
        <v>448</v>
      </c>
      <c r="C645" s="253">
        <v>41957</v>
      </c>
      <c r="D645" s="255" t="s">
        <v>675</v>
      </c>
      <c r="E645" s="256" t="s">
        <v>369</v>
      </c>
      <c r="F645" s="252">
        <v>726364</v>
      </c>
      <c r="G645" s="252"/>
      <c r="H645" s="257">
        <f t="shared" si="18"/>
        <v>512817441</v>
      </c>
      <c r="I645" s="257">
        <f t="shared" si="19"/>
        <v>0</v>
      </c>
    </row>
    <row r="646" spans="1:9" s="245" customFormat="1" ht="22.5" customHeight="1">
      <c r="A646" s="253">
        <v>41958</v>
      </c>
      <c r="B646" s="254" t="s">
        <v>450</v>
      </c>
      <c r="C646" s="253">
        <v>41958</v>
      </c>
      <c r="D646" s="255" t="s">
        <v>445</v>
      </c>
      <c r="E646" s="256" t="s">
        <v>369</v>
      </c>
      <c r="F646" s="252">
        <v>203623</v>
      </c>
      <c r="G646" s="252"/>
      <c r="H646" s="257">
        <f t="shared" si="18"/>
        <v>513021064</v>
      </c>
      <c r="I646" s="257">
        <f t="shared" si="19"/>
        <v>0</v>
      </c>
    </row>
    <row r="647" spans="1:9" s="245" customFormat="1" ht="22.5" customHeight="1">
      <c r="A647" s="253">
        <v>41960</v>
      </c>
      <c r="B647" s="254" t="s">
        <v>496</v>
      </c>
      <c r="C647" s="253">
        <v>41960</v>
      </c>
      <c r="D647" s="255" t="s">
        <v>676</v>
      </c>
      <c r="E647" s="256" t="s">
        <v>369</v>
      </c>
      <c r="F647" s="252">
        <v>339702</v>
      </c>
      <c r="G647" s="252"/>
      <c r="H647" s="257">
        <f t="shared" si="18"/>
        <v>513360766</v>
      </c>
      <c r="I647" s="257">
        <f t="shared" si="19"/>
        <v>0</v>
      </c>
    </row>
    <row r="648" spans="1:9" s="245" customFormat="1" ht="22.5" customHeight="1">
      <c r="A648" s="253">
        <v>41960</v>
      </c>
      <c r="B648" s="254" t="s">
        <v>377</v>
      </c>
      <c r="C648" s="253">
        <v>41960</v>
      </c>
      <c r="D648" s="255" t="s">
        <v>674</v>
      </c>
      <c r="E648" s="256" t="s">
        <v>379</v>
      </c>
      <c r="F648" s="252">
        <v>21360</v>
      </c>
      <c r="G648" s="252"/>
      <c r="H648" s="257">
        <f t="shared" si="18"/>
        <v>513382126</v>
      </c>
      <c r="I648" s="257">
        <f t="shared" si="19"/>
        <v>0</v>
      </c>
    </row>
    <row r="649" spans="1:9" s="245" customFormat="1" ht="22.5" customHeight="1">
      <c r="A649" s="253">
        <v>41960</v>
      </c>
      <c r="B649" s="254" t="s">
        <v>377</v>
      </c>
      <c r="C649" s="253">
        <v>41960</v>
      </c>
      <c r="D649" s="255" t="s">
        <v>677</v>
      </c>
      <c r="E649" s="256" t="s">
        <v>379</v>
      </c>
      <c r="F649" s="252">
        <v>21360</v>
      </c>
      <c r="G649" s="252"/>
      <c r="H649" s="257">
        <f t="shared" si="18"/>
        <v>513403486</v>
      </c>
      <c r="I649" s="257">
        <f t="shared" si="19"/>
        <v>0</v>
      </c>
    </row>
    <row r="650" spans="1:9" s="245" customFormat="1" ht="22.5" customHeight="1">
      <c r="A650" s="253">
        <v>41960</v>
      </c>
      <c r="B650" s="254" t="s">
        <v>394</v>
      </c>
      <c r="C650" s="253">
        <v>41960</v>
      </c>
      <c r="D650" s="255" t="s">
        <v>678</v>
      </c>
      <c r="E650" s="256" t="s">
        <v>385</v>
      </c>
      <c r="F650" s="252">
        <v>1134600</v>
      </c>
      <c r="G650" s="252"/>
      <c r="H650" s="257">
        <f t="shared" si="18"/>
        <v>514538086</v>
      </c>
      <c r="I650" s="257">
        <f t="shared" si="19"/>
        <v>0</v>
      </c>
    </row>
    <row r="651" spans="1:9" s="245" customFormat="1" ht="22.5" customHeight="1">
      <c r="A651" s="253">
        <v>41961</v>
      </c>
      <c r="B651" s="254" t="s">
        <v>395</v>
      </c>
      <c r="C651" s="253">
        <v>41961</v>
      </c>
      <c r="D651" s="255" t="s">
        <v>679</v>
      </c>
      <c r="E651" s="256" t="s">
        <v>397</v>
      </c>
      <c r="F651" s="252">
        <v>58726</v>
      </c>
      <c r="G651" s="252"/>
      <c r="H651" s="257">
        <f t="shared" si="18"/>
        <v>514596812</v>
      </c>
      <c r="I651" s="257">
        <f t="shared" si="19"/>
        <v>0</v>
      </c>
    </row>
    <row r="652" spans="1:9" s="245" customFormat="1" ht="22.5" customHeight="1">
      <c r="A652" s="253">
        <v>41963</v>
      </c>
      <c r="B652" s="254" t="s">
        <v>500</v>
      </c>
      <c r="C652" s="253">
        <v>41963</v>
      </c>
      <c r="D652" s="255" t="s">
        <v>680</v>
      </c>
      <c r="E652" s="256" t="s">
        <v>369</v>
      </c>
      <c r="F652" s="252">
        <v>7382</v>
      </c>
      <c r="G652" s="252"/>
      <c r="H652" s="257">
        <f t="shared" si="18"/>
        <v>514604194</v>
      </c>
      <c r="I652" s="257">
        <f t="shared" si="19"/>
        <v>0</v>
      </c>
    </row>
    <row r="653" spans="1:9" s="245" customFormat="1" ht="22.5" customHeight="1">
      <c r="A653" s="253">
        <v>41963</v>
      </c>
      <c r="B653" s="254" t="s">
        <v>457</v>
      </c>
      <c r="C653" s="253">
        <v>41963</v>
      </c>
      <c r="D653" s="255" t="s">
        <v>390</v>
      </c>
      <c r="E653" s="256" t="s">
        <v>369</v>
      </c>
      <c r="F653" s="252">
        <v>285870</v>
      </c>
      <c r="G653" s="252"/>
      <c r="H653" s="257">
        <f t="shared" si="18"/>
        <v>514890064</v>
      </c>
      <c r="I653" s="257">
        <f t="shared" si="19"/>
        <v>0</v>
      </c>
    </row>
    <row r="654" spans="1:9" s="245" customFormat="1" ht="22.5" customHeight="1">
      <c r="A654" s="253">
        <v>41963</v>
      </c>
      <c r="B654" s="254" t="s">
        <v>377</v>
      </c>
      <c r="C654" s="253">
        <v>41963</v>
      </c>
      <c r="D654" s="255" t="s">
        <v>476</v>
      </c>
      <c r="E654" s="256" t="s">
        <v>379</v>
      </c>
      <c r="F654" s="252">
        <v>2500</v>
      </c>
      <c r="G654" s="252"/>
      <c r="H654" s="257">
        <f t="shared" si="18"/>
        <v>514892564</v>
      </c>
      <c r="I654" s="257">
        <f t="shared" si="19"/>
        <v>0</v>
      </c>
    </row>
    <row r="655" spans="1:9" s="245" customFormat="1" ht="22.5" customHeight="1">
      <c r="A655" s="253">
        <v>41963</v>
      </c>
      <c r="B655" s="254" t="s">
        <v>377</v>
      </c>
      <c r="C655" s="253">
        <v>41963</v>
      </c>
      <c r="D655" s="255" t="s">
        <v>476</v>
      </c>
      <c r="E655" s="256" t="s">
        <v>379</v>
      </c>
      <c r="F655" s="252">
        <v>2000</v>
      </c>
      <c r="G655" s="252"/>
      <c r="H655" s="257">
        <f t="shared" ref="H655:H718" si="20">ROUND(IF(H654-I654+F655-G655&gt;0,H654-I654+F655-G655,0),0)</f>
        <v>514894564</v>
      </c>
      <c r="I655" s="257">
        <f t="shared" ref="I655:I718" si="21">ROUND(IF(I654-H654+G655-F655&gt;0,I654-H654+G655-F655,0),0)</f>
        <v>0</v>
      </c>
    </row>
    <row r="656" spans="1:9" s="245" customFormat="1" ht="22.5" customHeight="1">
      <c r="A656" s="253">
        <v>41963</v>
      </c>
      <c r="B656" s="254" t="s">
        <v>377</v>
      </c>
      <c r="C656" s="253">
        <v>41963</v>
      </c>
      <c r="D656" s="255" t="s">
        <v>476</v>
      </c>
      <c r="E656" s="256" t="s">
        <v>379</v>
      </c>
      <c r="F656" s="252">
        <v>2500</v>
      </c>
      <c r="G656" s="252"/>
      <c r="H656" s="257">
        <f t="shared" si="20"/>
        <v>514897064</v>
      </c>
      <c r="I656" s="257">
        <f t="shared" si="21"/>
        <v>0</v>
      </c>
    </row>
    <row r="657" spans="1:9" s="245" customFormat="1" ht="22.5" customHeight="1">
      <c r="A657" s="253">
        <v>41963</v>
      </c>
      <c r="B657" s="254" t="s">
        <v>377</v>
      </c>
      <c r="C657" s="253">
        <v>41963</v>
      </c>
      <c r="D657" s="255" t="s">
        <v>476</v>
      </c>
      <c r="E657" s="256" t="s">
        <v>379</v>
      </c>
      <c r="F657" s="252">
        <v>2000</v>
      </c>
      <c r="G657" s="252"/>
      <c r="H657" s="257">
        <f t="shared" si="20"/>
        <v>514899064</v>
      </c>
      <c r="I657" s="257">
        <f t="shared" si="21"/>
        <v>0</v>
      </c>
    </row>
    <row r="658" spans="1:9" s="245" customFormat="1" ht="22.5" customHeight="1">
      <c r="A658" s="253">
        <v>41963</v>
      </c>
      <c r="B658" s="254" t="s">
        <v>377</v>
      </c>
      <c r="C658" s="253">
        <v>41963</v>
      </c>
      <c r="D658" s="255" t="s">
        <v>476</v>
      </c>
      <c r="E658" s="256" t="s">
        <v>379</v>
      </c>
      <c r="F658" s="252">
        <v>3000</v>
      </c>
      <c r="G658" s="252"/>
      <c r="H658" s="257">
        <f t="shared" si="20"/>
        <v>514902064</v>
      </c>
      <c r="I658" s="257">
        <f t="shared" si="21"/>
        <v>0</v>
      </c>
    </row>
    <row r="659" spans="1:9" s="245" customFormat="1" ht="22.5" customHeight="1">
      <c r="A659" s="253">
        <v>41963</v>
      </c>
      <c r="B659" s="254" t="s">
        <v>571</v>
      </c>
      <c r="C659" s="253">
        <v>41963</v>
      </c>
      <c r="D659" s="255" t="s">
        <v>619</v>
      </c>
      <c r="E659" s="256" t="s">
        <v>385</v>
      </c>
      <c r="F659" s="252">
        <v>3500000</v>
      </c>
      <c r="G659" s="252"/>
      <c r="H659" s="257">
        <f t="shared" si="20"/>
        <v>518402064</v>
      </c>
      <c r="I659" s="257">
        <f t="shared" si="21"/>
        <v>0</v>
      </c>
    </row>
    <row r="660" spans="1:9" s="245" customFormat="1" ht="22.5" customHeight="1">
      <c r="A660" s="253">
        <v>41963</v>
      </c>
      <c r="B660" s="254" t="s">
        <v>395</v>
      </c>
      <c r="C660" s="253">
        <v>41963</v>
      </c>
      <c r="D660" s="255" t="s">
        <v>681</v>
      </c>
      <c r="E660" s="256" t="s">
        <v>682</v>
      </c>
      <c r="F660" s="252">
        <v>9348240</v>
      </c>
      <c r="G660" s="252"/>
      <c r="H660" s="257">
        <f t="shared" si="20"/>
        <v>527750304</v>
      </c>
      <c r="I660" s="257">
        <f t="shared" si="21"/>
        <v>0</v>
      </c>
    </row>
    <row r="661" spans="1:9" s="245" customFormat="1" ht="22.5" customHeight="1">
      <c r="A661" s="253">
        <v>41964</v>
      </c>
      <c r="B661" s="254" t="s">
        <v>458</v>
      </c>
      <c r="C661" s="253">
        <v>41964</v>
      </c>
      <c r="D661" s="255" t="s">
        <v>683</v>
      </c>
      <c r="E661" s="256" t="s">
        <v>369</v>
      </c>
      <c r="F661" s="252">
        <v>75455</v>
      </c>
      <c r="G661" s="252"/>
      <c r="H661" s="257">
        <f t="shared" si="20"/>
        <v>527825759</v>
      </c>
      <c r="I661" s="257">
        <f t="shared" si="21"/>
        <v>0</v>
      </c>
    </row>
    <row r="662" spans="1:9" s="245" customFormat="1" ht="22.5" customHeight="1">
      <c r="A662" s="253">
        <v>41964</v>
      </c>
      <c r="B662" s="254" t="s">
        <v>459</v>
      </c>
      <c r="C662" s="253">
        <v>41964</v>
      </c>
      <c r="D662" s="255" t="s">
        <v>684</v>
      </c>
      <c r="E662" s="256" t="s">
        <v>369</v>
      </c>
      <c r="F662" s="252">
        <v>28930</v>
      </c>
      <c r="G662" s="252"/>
      <c r="H662" s="257">
        <f t="shared" si="20"/>
        <v>527854689</v>
      </c>
      <c r="I662" s="257">
        <f t="shared" si="21"/>
        <v>0</v>
      </c>
    </row>
    <row r="663" spans="1:9" s="245" customFormat="1" ht="22.5" customHeight="1">
      <c r="A663" s="253">
        <v>41964</v>
      </c>
      <c r="B663" s="254" t="s">
        <v>409</v>
      </c>
      <c r="C663" s="253">
        <v>41964</v>
      </c>
      <c r="D663" s="255" t="s">
        <v>685</v>
      </c>
      <c r="E663" s="256" t="s">
        <v>369</v>
      </c>
      <c r="F663" s="252">
        <v>208146</v>
      </c>
      <c r="G663" s="252"/>
      <c r="H663" s="257">
        <f t="shared" si="20"/>
        <v>528062835</v>
      </c>
      <c r="I663" s="257">
        <f t="shared" si="21"/>
        <v>0</v>
      </c>
    </row>
    <row r="664" spans="1:9" s="245" customFormat="1" ht="22.5" customHeight="1">
      <c r="A664" s="253">
        <v>41964</v>
      </c>
      <c r="B664" s="254" t="s">
        <v>576</v>
      </c>
      <c r="C664" s="253">
        <v>41964</v>
      </c>
      <c r="D664" s="255" t="s">
        <v>452</v>
      </c>
      <c r="E664" s="256" t="s">
        <v>385</v>
      </c>
      <c r="F664" s="252">
        <v>1107273</v>
      </c>
      <c r="G664" s="252"/>
      <c r="H664" s="257">
        <f t="shared" si="20"/>
        <v>529170108</v>
      </c>
      <c r="I664" s="257">
        <f t="shared" si="21"/>
        <v>0</v>
      </c>
    </row>
    <row r="665" spans="1:9" s="245" customFormat="1" ht="22.5" customHeight="1">
      <c r="A665" s="253">
        <v>41965</v>
      </c>
      <c r="B665" s="254" t="s">
        <v>412</v>
      </c>
      <c r="C665" s="253">
        <v>41965</v>
      </c>
      <c r="D665" s="255" t="s">
        <v>445</v>
      </c>
      <c r="E665" s="256" t="s">
        <v>369</v>
      </c>
      <c r="F665" s="252">
        <v>164787</v>
      </c>
      <c r="G665" s="252"/>
      <c r="H665" s="257">
        <f t="shared" si="20"/>
        <v>529334895</v>
      </c>
      <c r="I665" s="257">
        <f t="shared" si="21"/>
        <v>0</v>
      </c>
    </row>
    <row r="666" spans="1:9" s="245" customFormat="1" ht="22.5" customHeight="1">
      <c r="A666" s="253">
        <v>41967</v>
      </c>
      <c r="B666" s="254" t="s">
        <v>395</v>
      </c>
      <c r="C666" s="253">
        <v>41967</v>
      </c>
      <c r="D666" s="255" t="s">
        <v>686</v>
      </c>
      <c r="E666" s="256" t="s">
        <v>462</v>
      </c>
      <c r="F666" s="252"/>
      <c r="G666" s="252">
        <v>505757913</v>
      </c>
      <c r="H666" s="257">
        <f t="shared" si="20"/>
        <v>23576982</v>
      </c>
      <c r="I666" s="257">
        <f t="shared" si="21"/>
        <v>0</v>
      </c>
    </row>
    <row r="667" spans="1:9" s="245" customFormat="1" ht="22.5" customHeight="1">
      <c r="A667" s="253">
        <v>41967</v>
      </c>
      <c r="B667" s="254" t="s">
        <v>623</v>
      </c>
      <c r="C667" s="253">
        <v>41967</v>
      </c>
      <c r="D667" s="255" t="s">
        <v>687</v>
      </c>
      <c r="E667" s="256" t="s">
        <v>385</v>
      </c>
      <c r="F667" s="252">
        <v>681750</v>
      </c>
      <c r="G667" s="252"/>
      <c r="H667" s="257">
        <f t="shared" si="20"/>
        <v>24258732</v>
      </c>
      <c r="I667" s="257">
        <f t="shared" si="21"/>
        <v>0</v>
      </c>
    </row>
    <row r="668" spans="1:9" s="245" customFormat="1" ht="22.5" customHeight="1">
      <c r="A668" s="253">
        <v>41967</v>
      </c>
      <c r="B668" s="254" t="s">
        <v>653</v>
      </c>
      <c r="C668" s="253">
        <v>41967</v>
      </c>
      <c r="D668" s="255" t="s">
        <v>647</v>
      </c>
      <c r="E668" s="256" t="s">
        <v>385</v>
      </c>
      <c r="F668" s="252">
        <v>4250000</v>
      </c>
      <c r="G668" s="252"/>
      <c r="H668" s="257">
        <f t="shared" si="20"/>
        <v>28508732</v>
      </c>
      <c r="I668" s="257">
        <f t="shared" si="21"/>
        <v>0</v>
      </c>
    </row>
    <row r="669" spans="1:9" s="245" customFormat="1" ht="22.5" customHeight="1">
      <c r="A669" s="253">
        <v>41970</v>
      </c>
      <c r="B669" s="254" t="s">
        <v>568</v>
      </c>
      <c r="C669" s="253">
        <v>41970</v>
      </c>
      <c r="D669" s="255" t="s">
        <v>688</v>
      </c>
      <c r="E669" s="256" t="s">
        <v>369</v>
      </c>
      <c r="F669" s="252">
        <v>1440000</v>
      </c>
      <c r="G669" s="252"/>
      <c r="H669" s="257">
        <f t="shared" si="20"/>
        <v>29948732</v>
      </c>
      <c r="I669" s="257">
        <f t="shared" si="21"/>
        <v>0</v>
      </c>
    </row>
    <row r="670" spans="1:9" s="245" customFormat="1" ht="22.5" customHeight="1">
      <c r="A670" s="253">
        <v>41971</v>
      </c>
      <c r="B670" s="254" t="s">
        <v>503</v>
      </c>
      <c r="C670" s="253">
        <v>41971</v>
      </c>
      <c r="D670" s="255" t="s">
        <v>390</v>
      </c>
      <c r="E670" s="256" t="s">
        <v>369</v>
      </c>
      <c r="F670" s="252">
        <v>170591</v>
      </c>
      <c r="G670" s="252"/>
      <c r="H670" s="257">
        <f t="shared" si="20"/>
        <v>30119323</v>
      </c>
      <c r="I670" s="257">
        <f t="shared" si="21"/>
        <v>0</v>
      </c>
    </row>
    <row r="671" spans="1:9" s="245" customFormat="1" ht="22.5" customHeight="1">
      <c r="A671" s="253">
        <v>41971</v>
      </c>
      <c r="B671" s="254" t="s">
        <v>377</v>
      </c>
      <c r="C671" s="253">
        <v>41971</v>
      </c>
      <c r="D671" s="255" t="s">
        <v>561</v>
      </c>
      <c r="E671" s="256" t="s">
        <v>392</v>
      </c>
      <c r="F671" s="252">
        <v>21410</v>
      </c>
      <c r="G671" s="252"/>
      <c r="H671" s="257">
        <f t="shared" si="20"/>
        <v>30140733</v>
      </c>
      <c r="I671" s="257">
        <f t="shared" si="21"/>
        <v>0</v>
      </c>
    </row>
    <row r="672" spans="1:9" s="245" customFormat="1" ht="22.5" customHeight="1">
      <c r="A672" s="253">
        <v>41971</v>
      </c>
      <c r="B672" s="254" t="s">
        <v>377</v>
      </c>
      <c r="C672" s="253">
        <v>41971</v>
      </c>
      <c r="D672" s="255" t="s">
        <v>393</v>
      </c>
      <c r="E672" s="256" t="s">
        <v>392</v>
      </c>
      <c r="F672" s="252">
        <v>59092</v>
      </c>
      <c r="G672" s="252"/>
      <c r="H672" s="257">
        <f t="shared" si="20"/>
        <v>30199825</v>
      </c>
      <c r="I672" s="257">
        <f t="shared" si="21"/>
        <v>0</v>
      </c>
    </row>
    <row r="673" spans="1:9" s="245" customFormat="1" ht="22.5" customHeight="1">
      <c r="A673" s="253">
        <v>41971</v>
      </c>
      <c r="B673" s="254" t="s">
        <v>377</v>
      </c>
      <c r="C673" s="253">
        <v>41971</v>
      </c>
      <c r="D673" s="255" t="s">
        <v>393</v>
      </c>
      <c r="E673" s="256" t="s">
        <v>392</v>
      </c>
      <c r="F673" s="252">
        <v>76434</v>
      </c>
      <c r="G673" s="252"/>
      <c r="H673" s="257">
        <f t="shared" si="20"/>
        <v>30276259</v>
      </c>
      <c r="I673" s="257">
        <f t="shared" si="21"/>
        <v>0</v>
      </c>
    </row>
    <row r="674" spans="1:9" s="245" customFormat="1" ht="22.5" customHeight="1">
      <c r="A674" s="253">
        <v>41972</v>
      </c>
      <c r="B674" s="254" t="s">
        <v>689</v>
      </c>
      <c r="C674" s="253">
        <v>41972</v>
      </c>
      <c r="D674" s="255" t="s">
        <v>690</v>
      </c>
      <c r="E674" s="256" t="s">
        <v>385</v>
      </c>
      <c r="F674" s="252">
        <v>4498000</v>
      </c>
      <c r="G674" s="252"/>
      <c r="H674" s="257">
        <f t="shared" si="20"/>
        <v>34774259</v>
      </c>
      <c r="I674" s="257">
        <f t="shared" si="21"/>
        <v>0</v>
      </c>
    </row>
    <row r="675" spans="1:9" s="245" customFormat="1" ht="22.5" customHeight="1">
      <c r="A675" s="253">
        <v>41972</v>
      </c>
      <c r="B675" s="254" t="s">
        <v>689</v>
      </c>
      <c r="C675" s="253">
        <v>41972</v>
      </c>
      <c r="D675" s="255" t="s">
        <v>691</v>
      </c>
      <c r="E675" s="256" t="s">
        <v>385</v>
      </c>
      <c r="F675" s="252">
        <v>687990</v>
      </c>
      <c r="G675" s="252"/>
      <c r="H675" s="257">
        <f t="shared" si="20"/>
        <v>35462249</v>
      </c>
      <c r="I675" s="257">
        <f t="shared" si="21"/>
        <v>0</v>
      </c>
    </row>
    <row r="676" spans="1:9" s="245" customFormat="1" ht="22.5" customHeight="1">
      <c r="A676" s="253">
        <v>41973</v>
      </c>
      <c r="B676" s="254" t="s">
        <v>415</v>
      </c>
      <c r="C676" s="253">
        <v>41973</v>
      </c>
      <c r="D676" s="255" t="s">
        <v>390</v>
      </c>
      <c r="E676" s="256" t="s">
        <v>369</v>
      </c>
      <c r="F676" s="252">
        <v>79609</v>
      </c>
      <c r="G676" s="252"/>
      <c r="H676" s="257">
        <f t="shared" si="20"/>
        <v>35541858</v>
      </c>
      <c r="I676" s="257">
        <f t="shared" si="21"/>
        <v>0</v>
      </c>
    </row>
    <row r="677" spans="1:9" s="245" customFormat="1" ht="22.5" customHeight="1">
      <c r="A677" s="253">
        <v>41973</v>
      </c>
      <c r="B677" s="254" t="s">
        <v>416</v>
      </c>
      <c r="C677" s="253">
        <v>41973</v>
      </c>
      <c r="D677" s="255" t="s">
        <v>445</v>
      </c>
      <c r="E677" s="256" t="s">
        <v>369</v>
      </c>
      <c r="F677" s="252">
        <v>91909</v>
      </c>
      <c r="G677" s="252"/>
      <c r="H677" s="257">
        <f t="shared" si="20"/>
        <v>35633767</v>
      </c>
      <c r="I677" s="257">
        <f t="shared" si="21"/>
        <v>0</v>
      </c>
    </row>
    <row r="678" spans="1:9" s="245" customFormat="1" ht="22.5" customHeight="1">
      <c r="A678" s="253">
        <v>41973</v>
      </c>
      <c r="B678" s="254" t="s">
        <v>395</v>
      </c>
      <c r="C678" s="253">
        <v>41951</v>
      </c>
      <c r="D678" s="255" t="s">
        <v>692</v>
      </c>
      <c r="E678" s="256" t="s">
        <v>385</v>
      </c>
      <c r="F678" s="252">
        <v>2581110</v>
      </c>
      <c r="G678" s="252"/>
      <c r="H678" s="257">
        <f t="shared" si="20"/>
        <v>38214877</v>
      </c>
      <c r="I678" s="257">
        <f t="shared" si="21"/>
        <v>0</v>
      </c>
    </row>
    <row r="679" spans="1:9" s="245" customFormat="1" ht="22.5" customHeight="1">
      <c r="A679" s="253">
        <v>41973</v>
      </c>
      <c r="B679" s="254" t="s">
        <v>395</v>
      </c>
      <c r="C679" s="253">
        <v>41951</v>
      </c>
      <c r="D679" s="255" t="s">
        <v>423</v>
      </c>
      <c r="E679" s="256" t="s">
        <v>385</v>
      </c>
      <c r="F679" s="252">
        <v>200000</v>
      </c>
      <c r="G679" s="252"/>
      <c r="H679" s="257">
        <f t="shared" si="20"/>
        <v>38414877</v>
      </c>
      <c r="I679" s="257">
        <f t="shared" si="21"/>
        <v>0</v>
      </c>
    </row>
    <row r="680" spans="1:9" s="245" customFormat="1" ht="22.5" customHeight="1">
      <c r="A680" s="253">
        <v>41973</v>
      </c>
      <c r="B680" s="254" t="s">
        <v>395</v>
      </c>
      <c r="C680" s="253">
        <v>41953</v>
      </c>
      <c r="D680" s="255" t="s">
        <v>588</v>
      </c>
      <c r="E680" s="256" t="s">
        <v>385</v>
      </c>
      <c r="F680" s="252">
        <v>379585</v>
      </c>
      <c r="G680" s="252"/>
      <c r="H680" s="257">
        <f t="shared" si="20"/>
        <v>38794462</v>
      </c>
      <c r="I680" s="257">
        <f t="shared" si="21"/>
        <v>0</v>
      </c>
    </row>
    <row r="681" spans="1:9" s="245" customFormat="1" ht="22.5" customHeight="1">
      <c r="A681" s="253">
        <v>41973</v>
      </c>
      <c r="B681" s="254" t="s">
        <v>395</v>
      </c>
      <c r="C681" s="253">
        <v>41960</v>
      </c>
      <c r="D681" s="255" t="s">
        <v>693</v>
      </c>
      <c r="E681" s="256" t="s">
        <v>385</v>
      </c>
      <c r="F681" s="252">
        <v>2504130</v>
      </c>
      <c r="G681" s="252"/>
      <c r="H681" s="257">
        <f t="shared" si="20"/>
        <v>41298592</v>
      </c>
      <c r="I681" s="257">
        <f t="shared" si="21"/>
        <v>0</v>
      </c>
    </row>
    <row r="682" spans="1:9" s="245" customFormat="1" ht="22.5" customHeight="1">
      <c r="A682" s="253">
        <v>41973</v>
      </c>
      <c r="B682" s="254" t="s">
        <v>395</v>
      </c>
      <c r="C682" s="253">
        <v>41967</v>
      </c>
      <c r="D682" s="255" t="s">
        <v>423</v>
      </c>
      <c r="E682" s="256" t="s">
        <v>385</v>
      </c>
      <c r="F682" s="252">
        <v>2168192</v>
      </c>
      <c r="G682" s="252"/>
      <c r="H682" s="257">
        <f t="shared" si="20"/>
        <v>43466784</v>
      </c>
      <c r="I682" s="257">
        <f t="shared" si="21"/>
        <v>0</v>
      </c>
    </row>
    <row r="683" spans="1:9" s="245" customFormat="1" ht="22.5" customHeight="1">
      <c r="A683" s="253">
        <v>41974</v>
      </c>
      <c r="B683" s="254" t="s">
        <v>367</v>
      </c>
      <c r="C683" s="253">
        <v>41950</v>
      </c>
      <c r="D683" s="255" t="s">
        <v>694</v>
      </c>
      <c r="E683" s="256" t="s">
        <v>369</v>
      </c>
      <c r="F683" s="252">
        <v>25455</v>
      </c>
      <c r="G683" s="252"/>
      <c r="H683" s="257">
        <f t="shared" si="20"/>
        <v>43492239</v>
      </c>
      <c r="I683" s="257">
        <f t="shared" si="21"/>
        <v>0</v>
      </c>
    </row>
    <row r="684" spans="1:9" s="245" customFormat="1" ht="22.5" customHeight="1">
      <c r="A684" s="253">
        <v>41974</v>
      </c>
      <c r="B684" s="254" t="s">
        <v>371</v>
      </c>
      <c r="C684" s="253">
        <v>41967</v>
      </c>
      <c r="D684" s="255" t="s">
        <v>695</v>
      </c>
      <c r="E684" s="256" t="s">
        <v>369</v>
      </c>
      <c r="F684" s="252">
        <v>923182</v>
      </c>
      <c r="G684" s="252"/>
      <c r="H684" s="257">
        <f t="shared" si="20"/>
        <v>44415421</v>
      </c>
      <c r="I684" s="257">
        <f t="shared" si="21"/>
        <v>0</v>
      </c>
    </row>
    <row r="685" spans="1:9" s="245" customFormat="1" ht="22.5" customHeight="1">
      <c r="A685" s="253">
        <v>41974</v>
      </c>
      <c r="B685" s="254" t="s">
        <v>373</v>
      </c>
      <c r="C685" s="253">
        <v>41969</v>
      </c>
      <c r="D685" s="255" t="s">
        <v>696</v>
      </c>
      <c r="E685" s="256" t="s">
        <v>369</v>
      </c>
      <c r="F685" s="252">
        <v>27727</v>
      </c>
      <c r="G685" s="252"/>
      <c r="H685" s="257">
        <f t="shared" si="20"/>
        <v>44443148</v>
      </c>
      <c r="I685" s="257">
        <f t="shared" si="21"/>
        <v>0</v>
      </c>
    </row>
    <row r="686" spans="1:9" s="245" customFormat="1" ht="22.5" customHeight="1">
      <c r="A686" s="253">
        <v>41974</v>
      </c>
      <c r="B686" s="254" t="s">
        <v>375</v>
      </c>
      <c r="C686" s="253">
        <v>41971</v>
      </c>
      <c r="D686" s="255" t="s">
        <v>697</v>
      </c>
      <c r="E686" s="256" t="s">
        <v>369</v>
      </c>
      <c r="F686" s="252">
        <v>949120</v>
      </c>
      <c r="G686" s="252"/>
      <c r="H686" s="257">
        <f t="shared" si="20"/>
        <v>45392268</v>
      </c>
      <c r="I686" s="257">
        <f t="shared" si="21"/>
        <v>0</v>
      </c>
    </row>
    <row r="687" spans="1:9" s="245" customFormat="1" ht="22.5" customHeight="1">
      <c r="A687" s="253">
        <v>41975</v>
      </c>
      <c r="B687" s="254" t="s">
        <v>436</v>
      </c>
      <c r="C687" s="253">
        <v>41972</v>
      </c>
      <c r="D687" s="255" t="s">
        <v>698</v>
      </c>
      <c r="E687" s="256" t="s">
        <v>369</v>
      </c>
      <c r="F687" s="252">
        <v>246100</v>
      </c>
      <c r="G687" s="252"/>
      <c r="H687" s="257">
        <f t="shared" si="20"/>
        <v>45638368</v>
      </c>
      <c r="I687" s="257">
        <f t="shared" si="21"/>
        <v>0</v>
      </c>
    </row>
    <row r="688" spans="1:9" s="245" customFormat="1" ht="22.5" customHeight="1">
      <c r="A688" s="253">
        <v>41975</v>
      </c>
      <c r="B688" s="254" t="s">
        <v>380</v>
      </c>
      <c r="C688" s="253">
        <v>41973</v>
      </c>
      <c r="D688" s="255" t="s">
        <v>699</v>
      </c>
      <c r="E688" s="256" t="s">
        <v>369</v>
      </c>
      <c r="F688" s="252">
        <v>226916</v>
      </c>
      <c r="G688" s="252"/>
      <c r="H688" s="257">
        <f t="shared" si="20"/>
        <v>45865284</v>
      </c>
      <c r="I688" s="257">
        <f t="shared" si="21"/>
        <v>0</v>
      </c>
    </row>
    <row r="689" spans="1:9" s="245" customFormat="1" ht="22.5" customHeight="1">
      <c r="A689" s="253">
        <v>41976</v>
      </c>
      <c r="B689" s="254" t="s">
        <v>382</v>
      </c>
      <c r="C689" s="253">
        <v>41976</v>
      </c>
      <c r="D689" s="255" t="s">
        <v>700</v>
      </c>
      <c r="E689" s="256" t="s">
        <v>369</v>
      </c>
      <c r="F689" s="252">
        <v>48182</v>
      </c>
      <c r="G689" s="252"/>
      <c r="H689" s="257">
        <f t="shared" si="20"/>
        <v>45913466</v>
      </c>
      <c r="I689" s="257">
        <f t="shared" si="21"/>
        <v>0</v>
      </c>
    </row>
    <row r="690" spans="1:9" s="245" customFormat="1" ht="22.5" customHeight="1">
      <c r="A690" s="253">
        <v>41977</v>
      </c>
      <c r="B690" s="254" t="s">
        <v>438</v>
      </c>
      <c r="C690" s="253">
        <v>41977</v>
      </c>
      <c r="D690" s="255" t="s">
        <v>701</v>
      </c>
      <c r="E690" s="256" t="s">
        <v>369</v>
      </c>
      <c r="F690" s="252">
        <v>23182</v>
      </c>
      <c r="G690" s="252"/>
      <c r="H690" s="257">
        <f t="shared" si="20"/>
        <v>45936648</v>
      </c>
      <c r="I690" s="257">
        <f t="shared" si="21"/>
        <v>0</v>
      </c>
    </row>
    <row r="691" spans="1:9" s="245" customFormat="1" ht="22.5" customHeight="1">
      <c r="A691" s="253">
        <v>41977</v>
      </c>
      <c r="B691" s="254" t="s">
        <v>438</v>
      </c>
      <c r="C691" s="253">
        <v>41970</v>
      </c>
      <c r="D691" s="255" t="s">
        <v>702</v>
      </c>
      <c r="E691" s="256" t="s">
        <v>369</v>
      </c>
      <c r="F691" s="252">
        <v>25000</v>
      </c>
      <c r="G691" s="252"/>
      <c r="H691" s="257">
        <f t="shared" si="20"/>
        <v>45961648</v>
      </c>
      <c r="I691" s="257">
        <f t="shared" si="21"/>
        <v>0</v>
      </c>
    </row>
    <row r="692" spans="1:9" s="245" customFormat="1" ht="22.5" customHeight="1">
      <c r="A692" s="253">
        <v>41977</v>
      </c>
      <c r="B692" s="254" t="s">
        <v>438</v>
      </c>
      <c r="C692" s="253">
        <v>41959</v>
      </c>
      <c r="D692" s="255" t="s">
        <v>703</v>
      </c>
      <c r="E692" s="256" t="s">
        <v>369</v>
      </c>
      <c r="F692" s="252">
        <v>44091</v>
      </c>
      <c r="G692" s="252"/>
      <c r="H692" s="257">
        <f t="shared" si="20"/>
        <v>46005739</v>
      </c>
      <c r="I692" s="257">
        <f t="shared" si="21"/>
        <v>0</v>
      </c>
    </row>
    <row r="693" spans="1:9" s="245" customFormat="1" ht="22.5" customHeight="1">
      <c r="A693" s="253">
        <v>41977</v>
      </c>
      <c r="B693" s="254" t="s">
        <v>438</v>
      </c>
      <c r="C693" s="253">
        <v>41957</v>
      </c>
      <c r="D693" s="255" t="s">
        <v>701</v>
      </c>
      <c r="E693" s="256" t="s">
        <v>369</v>
      </c>
      <c r="F693" s="252">
        <v>34545</v>
      </c>
      <c r="G693" s="252"/>
      <c r="H693" s="257">
        <f t="shared" si="20"/>
        <v>46040284</v>
      </c>
      <c r="I693" s="257">
        <f t="shared" si="21"/>
        <v>0</v>
      </c>
    </row>
    <row r="694" spans="1:9" s="245" customFormat="1" ht="22.5" customHeight="1">
      <c r="A694" s="253">
        <v>41977</v>
      </c>
      <c r="B694" s="254" t="s">
        <v>438</v>
      </c>
      <c r="C694" s="253">
        <v>41951</v>
      </c>
      <c r="D694" s="255" t="s">
        <v>704</v>
      </c>
      <c r="E694" s="256" t="s">
        <v>369</v>
      </c>
      <c r="F694" s="252">
        <v>40000</v>
      </c>
      <c r="G694" s="252"/>
      <c r="H694" s="257">
        <f t="shared" si="20"/>
        <v>46080284</v>
      </c>
      <c r="I694" s="257">
        <f t="shared" si="21"/>
        <v>0</v>
      </c>
    </row>
    <row r="695" spans="1:9" s="245" customFormat="1" ht="22.5" customHeight="1">
      <c r="A695" s="253">
        <v>41977</v>
      </c>
      <c r="B695" s="254" t="s">
        <v>444</v>
      </c>
      <c r="C695" s="253">
        <v>41977</v>
      </c>
      <c r="D695" s="255" t="s">
        <v>705</v>
      </c>
      <c r="E695" s="256" t="s">
        <v>369</v>
      </c>
      <c r="F695" s="252">
        <v>28636</v>
      </c>
      <c r="G695" s="252"/>
      <c r="H695" s="257">
        <f t="shared" si="20"/>
        <v>46108920</v>
      </c>
      <c r="I695" s="257">
        <f t="shared" si="21"/>
        <v>0</v>
      </c>
    </row>
    <row r="696" spans="1:9" s="245" customFormat="1" ht="22.5" customHeight="1">
      <c r="A696" s="253">
        <v>41977</v>
      </c>
      <c r="B696" s="254" t="s">
        <v>560</v>
      </c>
      <c r="C696" s="253">
        <v>41977</v>
      </c>
      <c r="D696" s="255" t="s">
        <v>706</v>
      </c>
      <c r="E696" s="256" t="s">
        <v>369</v>
      </c>
      <c r="F696" s="252">
        <v>1254508</v>
      </c>
      <c r="G696" s="252"/>
      <c r="H696" s="257">
        <f t="shared" si="20"/>
        <v>47363428</v>
      </c>
      <c r="I696" s="257">
        <f t="shared" si="21"/>
        <v>0</v>
      </c>
    </row>
    <row r="697" spans="1:9" s="245" customFormat="1" ht="22.5" customHeight="1">
      <c r="A697" s="253">
        <v>41977</v>
      </c>
      <c r="B697" s="254" t="s">
        <v>395</v>
      </c>
      <c r="C697" s="253">
        <v>41977</v>
      </c>
      <c r="D697" s="255" t="s">
        <v>659</v>
      </c>
      <c r="E697" s="256" t="s">
        <v>397</v>
      </c>
      <c r="F697" s="252">
        <v>126760</v>
      </c>
      <c r="G697" s="252"/>
      <c r="H697" s="257">
        <f t="shared" si="20"/>
        <v>47490188</v>
      </c>
      <c r="I697" s="257">
        <f t="shared" si="21"/>
        <v>0</v>
      </c>
    </row>
    <row r="698" spans="1:9" s="245" customFormat="1" ht="22.5" customHeight="1">
      <c r="A698" s="253">
        <v>41977</v>
      </c>
      <c r="B698" s="254" t="s">
        <v>383</v>
      </c>
      <c r="C698" s="253">
        <v>41977</v>
      </c>
      <c r="D698" s="255" t="s">
        <v>707</v>
      </c>
      <c r="E698" s="256" t="s">
        <v>385</v>
      </c>
      <c r="F698" s="252">
        <v>1600000</v>
      </c>
      <c r="G698" s="252"/>
      <c r="H698" s="257">
        <f t="shared" si="20"/>
        <v>49090188</v>
      </c>
      <c r="I698" s="257">
        <f t="shared" si="21"/>
        <v>0</v>
      </c>
    </row>
    <row r="699" spans="1:9" s="245" customFormat="1" ht="22.5" customHeight="1">
      <c r="A699" s="253">
        <v>41977</v>
      </c>
      <c r="B699" s="254" t="s">
        <v>386</v>
      </c>
      <c r="C699" s="253">
        <v>41977</v>
      </c>
      <c r="D699" s="255" t="s">
        <v>708</v>
      </c>
      <c r="E699" s="256" t="s">
        <v>385</v>
      </c>
      <c r="F699" s="252">
        <v>583333</v>
      </c>
      <c r="G699" s="252"/>
      <c r="H699" s="257">
        <f t="shared" si="20"/>
        <v>49673521</v>
      </c>
      <c r="I699" s="257">
        <f t="shared" si="21"/>
        <v>0</v>
      </c>
    </row>
    <row r="700" spans="1:9" s="245" customFormat="1" ht="22.5" customHeight="1">
      <c r="A700" s="253">
        <v>41979</v>
      </c>
      <c r="B700" s="254" t="s">
        <v>474</v>
      </c>
      <c r="C700" s="253">
        <v>41979</v>
      </c>
      <c r="D700" s="255" t="s">
        <v>606</v>
      </c>
      <c r="E700" s="256" t="s">
        <v>369</v>
      </c>
      <c r="F700" s="252">
        <v>454377</v>
      </c>
      <c r="G700" s="252"/>
      <c r="H700" s="257">
        <f t="shared" si="20"/>
        <v>50127898</v>
      </c>
      <c r="I700" s="257">
        <f t="shared" si="21"/>
        <v>0</v>
      </c>
    </row>
    <row r="701" spans="1:9" s="245" customFormat="1" ht="22.5" customHeight="1">
      <c r="A701" s="253">
        <v>41981</v>
      </c>
      <c r="B701" s="254" t="s">
        <v>450</v>
      </c>
      <c r="C701" s="253">
        <v>41981</v>
      </c>
      <c r="D701" s="255" t="s">
        <v>709</v>
      </c>
      <c r="E701" s="256" t="s">
        <v>369</v>
      </c>
      <c r="F701" s="252">
        <v>1020000</v>
      </c>
      <c r="G701" s="252"/>
      <c r="H701" s="257">
        <f t="shared" si="20"/>
        <v>51147898</v>
      </c>
      <c r="I701" s="257">
        <f t="shared" si="21"/>
        <v>0</v>
      </c>
    </row>
    <row r="702" spans="1:9" s="245" customFormat="1" ht="22.5" customHeight="1">
      <c r="A702" s="253">
        <v>41981</v>
      </c>
      <c r="B702" s="254" t="s">
        <v>377</v>
      </c>
      <c r="C702" s="253">
        <v>41981</v>
      </c>
      <c r="D702" s="255" t="s">
        <v>476</v>
      </c>
      <c r="E702" s="256" t="s">
        <v>379</v>
      </c>
      <c r="F702" s="252">
        <v>4500</v>
      </c>
      <c r="G702" s="252"/>
      <c r="H702" s="257">
        <f t="shared" si="20"/>
        <v>51152398</v>
      </c>
      <c r="I702" s="257">
        <f t="shared" si="21"/>
        <v>0</v>
      </c>
    </row>
    <row r="703" spans="1:9" s="245" customFormat="1" ht="22.5" customHeight="1">
      <c r="A703" s="253">
        <v>41981</v>
      </c>
      <c r="B703" s="254" t="s">
        <v>387</v>
      </c>
      <c r="C703" s="253">
        <v>41981</v>
      </c>
      <c r="D703" s="255" t="s">
        <v>707</v>
      </c>
      <c r="E703" s="256" t="s">
        <v>385</v>
      </c>
      <c r="F703" s="252">
        <v>1600000</v>
      </c>
      <c r="G703" s="252"/>
      <c r="H703" s="257">
        <f t="shared" si="20"/>
        <v>52752398</v>
      </c>
      <c r="I703" s="257">
        <f t="shared" si="21"/>
        <v>0</v>
      </c>
    </row>
    <row r="704" spans="1:9" s="245" customFormat="1" ht="22.5" customHeight="1">
      <c r="A704" s="253">
        <v>41982</v>
      </c>
      <c r="B704" s="254" t="s">
        <v>406</v>
      </c>
      <c r="C704" s="253">
        <v>41982</v>
      </c>
      <c r="D704" s="255" t="s">
        <v>709</v>
      </c>
      <c r="E704" s="256" t="s">
        <v>369</v>
      </c>
      <c r="F704" s="252">
        <v>840000</v>
      </c>
      <c r="G704" s="252"/>
      <c r="H704" s="257">
        <f t="shared" si="20"/>
        <v>53592398</v>
      </c>
      <c r="I704" s="257">
        <f t="shared" si="21"/>
        <v>0</v>
      </c>
    </row>
    <row r="705" spans="1:9" s="245" customFormat="1" ht="22.5" customHeight="1">
      <c r="A705" s="253">
        <v>41982</v>
      </c>
      <c r="B705" s="254" t="s">
        <v>394</v>
      </c>
      <c r="C705" s="253">
        <v>41982</v>
      </c>
      <c r="D705" s="255" t="s">
        <v>707</v>
      </c>
      <c r="E705" s="256" t="s">
        <v>385</v>
      </c>
      <c r="F705" s="252">
        <v>1600000</v>
      </c>
      <c r="G705" s="252"/>
      <c r="H705" s="257">
        <f t="shared" si="20"/>
        <v>55192398</v>
      </c>
      <c r="I705" s="257">
        <f t="shared" si="21"/>
        <v>0</v>
      </c>
    </row>
    <row r="706" spans="1:9" s="245" customFormat="1" ht="22.5" customHeight="1">
      <c r="A706" s="253">
        <v>41983</v>
      </c>
      <c r="B706" s="254" t="s">
        <v>498</v>
      </c>
      <c r="C706" s="253">
        <v>41983</v>
      </c>
      <c r="D706" s="255" t="s">
        <v>710</v>
      </c>
      <c r="E706" s="256" t="s">
        <v>369</v>
      </c>
      <c r="F706" s="252">
        <v>15398</v>
      </c>
      <c r="G706" s="252"/>
      <c r="H706" s="257">
        <f t="shared" si="20"/>
        <v>55207796</v>
      </c>
      <c r="I706" s="257">
        <f t="shared" si="21"/>
        <v>0</v>
      </c>
    </row>
    <row r="707" spans="1:9" s="245" customFormat="1" ht="22.5" customHeight="1">
      <c r="A707" s="253">
        <v>41983</v>
      </c>
      <c r="B707" s="254" t="s">
        <v>404</v>
      </c>
      <c r="C707" s="253">
        <v>41983</v>
      </c>
      <c r="D707" s="255" t="s">
        <v>707</v>
      </c>
      <c r="E707" s="256" t="s">
        <v>385</v>
      </c>
      <c r="F707" s="252">
        <v>1600000</v>
      </c>
      <c r="G707" s="252"/>
      <c r="H707" s="257">
        <f t="shared" si="20"/>
        <v>56807796</v>
      </c>
      <c r="I707" s="257">
        <f t="shared" si="21"/>
        <v>0</v>
      </c>
    </row>
    <row r="708" spans="1:9" s="245" customFormat="1" ht="22.5" customHeight="1">
      <c r="A708" s="253">
        <v>41983</v>
      </c>
      <c r="B708" s="254" t="s">
        <v>571</v>
      </c>
      <c r="C708" s="253">
        <v>41983</v>
      </c>
      <c r="D708" s="255" t="s">
        <v>711</v>
      </c>
      <c r="E708" s="256" t="s">
        <v>385</v>
      </c>
      <c r="F708" s="252">
        <v>3057500</v>
      </c>
      <c r="G708" s="252"/>
      <c r="H708" s="257">
        <f t="shared" si="20"/>
        <v>59865296</v>
      </c>
      <c r="I708" s="257">
        <f t="shared" si="21"/>
        <v>0</v>
      </c>
    </row>
    <row r="709" spans="1:9" s="245" customFormat="1" ht="22.5" customHeight="1">
      <c r="A709" s="253">
        <v>41985</v>
      </c>
      <c r="B709" s="254" t="s">
        <v>409</v>
      </c>
      <c r="C709" s="253">
        <v>41985</v>
      </c>
      <c r="D709" s="255" t="s">
        <v>660</v>
      </c>
      <c r="E709" s="256" t="s">
        <v>369</v>
      </c>
      <c r="F709" s="252">
        <v>33629</v>
      </c>
      <c r="G709" s="252"/>
      <c r="H709" s="257">
        <f t="shared" si="20"/>
        <v>59898925</v>
      </c>
      <c r="I709" s="257">
        <f t="shared" si="21"/>
        <v>0</v>
      </c>
    </row>
    <row r="710" spans="1:9" s="245" customFormat="1" ht="22.5" customHeight="1">
      <c r="A710" s="253">
        <v>41985</v>
      </c>
      <c r="B710" s="254" t="s">
        <v>377</v>
      </c>
      <c r="C710" s="253">
        <v>41985</v>
      </c>
      <c r="D710" s="255" t="s">
        <v>476</v>
      </c>
      <c r="E710" s="256" t="s">
        <v>379</v>
      </c>
      <c r="F710" s="252">
        <v>2500</v>
      </c>
      <c r="G710" s="252"/>
      <c r="H710" s="257">
        <f t="shared" si="20"/>
        <v>59901425</v>
      </c>
      <c r="I710" s="257">
        <f t="shared" si="21"/>
        <v>0</v>
      </c>
    </row>
    <row r="711" spans="1:9" s="245" customFormat="1" ht="22.5" customHeight="1">
      <c r="A711" s="253">
        <v>41986</v>
      </c>
      <c r="B711" s="254" t="s">
        <v>576</v>
      </c>
      <c r="C711" s="253">
        <v>41986</v>
      </c>
      <c r="D711" s="255" t="s">
        <v>712</v>
      </c>
      <c r="E711" s="256" t="s">
        <v>385</v>
      </c>
      <c r="F711" s="252">
        <v>3586440</v>
      </c>
      <c r="G711" s="252"/>
      <c r="H711" s="257">
        <f t="shared" si="20"/>
        <v>63487865</v>
      </c>
      <c r="I711" s="257">
        <f t="shared" si="21"/>
        <v>0</v>
      </c>
    </row>
    <row r="712" spans="1:9" s="245" customFormat="1" ht="22.5" customHeight="1">
      <c r="A712" s="253">
        <v>41988</v>
      </c>
      <c r="B712" s="254" t="s">
        <v>411</v>
      </c>
      <c r="C712" s="253">
        <v>41988</v>
      </c>
      <c r="D712" s="255" t="s">
        <v>713</v>
      </c>
      <c r="E712" s="256" t="s">
        <v>369</v>
      </c>
      <c r="F712" s="252">
        <v>251407</v>
      </c>
      <c r="G712" s="252"/>
      <c r="H712" s="257">
        <f t="shared" si="20"/>
        <v>63739272</v>
      </c>
      <c r="I712" s="257">
        <f t="shared" si="21"/>
        <v>0</v>
      </c>
    </row>
    <row r="713" spans="1:9" s="245" customFormat="1" ht="22.5" customHeight="1">
      <c r="A713" s="253">
        <v>41988</v>
      </c>
      <c r="B713" s="254" t="s">
        <v>623</v>
      </c>
      <c r="C713" s="253">
        <v>41988</v>
      </c>
      <c r="D713" s="255" t="s">
        <v>452</v>
      </c>
      <c r="E713" s="256" t="s">
        <v>385</v>
      </c>
      <c r="F713" s="252">
        <v>1062727</v>
      </c>
      <c r="G713" s="252"/>
      <c r="H713" s="257">
        <f t="shared" si="20"/>
        <v>64801999</v>
      </c>
      <c r="I713" s="257">
        <f t="shared" si="21"/>
        <v>0</v>
      </c>
    </row>
    <row r="714" spans="1:9" s="245" customFormat="1" ht="22.5" customHeight="1">
      <c r="A714" s="253">
        <v>41990</v>
      </c>
      <c r="B714" s="254" t="s">
        <v>503</v>
      </c>
      <c r="C714" s="253">
        <v>41990</v>
      </c>
      <c r="D714" s="255" t="s">
        <v>714</v>
      </c>
      <c r="E714" s="256" t="s">
        <v>369</v>
      </c>
      <c r="F714" s="252">
        <v>1778180</v>
      </c>
      <c r="G714" s="252"/>
      <c r="H714" s="257">
        <f t="shared" si="20"/>
        <v>66580179</v>
      </c>
      <c r="I714" s="257">
        <f t="shared" si="21"/>
        <v>0</v>
      </c>
    </row>
    <row r="715" spans="1:9" s="245" customFormat="1" ht="22.5" customHeight="1">
      <c r="A715" s="253">
        <v>41990</v>
      </c>
      <c r="B715" s="254" t="s">
        <v>395</v>
      </c>
      <c r="C715" s="253">
        <v>41990</v>
      </c>
      <c r="D715" s="255" t="s">
        <v>715</v>
      </c>
      <c r="E715" s="256" t="s">
        <v>397</v>
      </c>
      <c r="F715" s="252">
        <v>4276</v>
      </c>
      <c r="G715" s="252"/>
      <c r="H715" s="257">
        <f t="shared" si="20"/>
        <v>66584455</v>
      </c>
      <c r="I715" s="257">
        <f t="shared" si="21"/>
        <v>0</v>
      </c>
    </row>
    <row r="716" spans="1:9" s="245" customFormat="1" ht="22.5" customHeight="1">
      <c r="A716" s="253">
        <v>41990</v>
      </c>
      <c r="B716" s="254" t="s">
        <v>395</v>
      </c>
      <c r="C716" s="253">
        <v>41990</v>
      </c>
      <c r="D716" s="255" t="s">
        <v>716</v>
      </c>
      <c r="E716" s="256" t="s">
        <v>397</v>
      </c>
      <c r="F716" s="252">
        <v>23732</v>
      </c>
      <c r="G716" s="252"/>
      <c r="H716" s="257">
        <f t="shared" si="20"/>
        <v>66608187</v>
      </c>
      <c r="I716" s="257">
        <f t="shared" si="21"/>
        <v>0</v>
      </c>
    </row>
    <row r="717" spans="1:9" s="245" customFormat="1" ht="22.5" customHeight="1">
      <c r="A717" s="253">
        <v>41990</v>
      </c>
      <c r="B717" s="254" t="s">
        <v>395</v>
      </c>
      <c r="C717" s="253">
        <v>41990</v>
      </c>
      <c r="D717" s="255" t="s">
        <v>716</v>
      </c>
      <c r="E717" s="256" t="s">
        <v>397</v>
      </c>
      <c r="F717" s="252">
        <v>10690</v>
      </c>
      <c r="G717" s="252"/>
      <c r="H717" s="257">
        <f t="shared" si="20"/>
        <v>66618877</v>
      </c>
      <c r="I717" s="257">
        <f t="shared" si="21"/>
        <v>0</v>
      </c>
    </row>
    <row r="718" spans="1:9" s="245" customFormat="1" ht="22.5" customHeight="1">
      <c r="A718" s="253">
        <v>41990</v>
      </c>
      <c r="B718" s="254" t="s">
        <v>395</v>
      </c>
      <c r="C718" s="253">
        <v>41990</v>
      </c>
      <c r="D718" s="255" t="s">
        <v>717</v>
      </c>
      <c r="E718" s="256" t="s">
        <v>397</v>
      </c>
      <c r="F718" s="252">
        <v>4276</v>
      </c>
      <c r="G718" s="252"/>
      <c r="H718" s="257">
        <f t="shared" si="20"/>
        <v>66623153</v>
      </c>
      <c r="I718" s="257">
        <f t="shared" si="21"/>
        <v>0</v>
      </c>
    </row>
    <row r="719" spans="1:9" s="245" customFormat="1" ht="22.5" customHeight="1">
      <c r="A719" s="253">
        <v>41990</v>
      </c>
      <c r="B719" s="254" t="s">
        <v>395</v>
      </c>
      <c r="C719" s="253">
        <v>41990</v>
      </c>
      <c r="D719" s="255" t="s">
        <v>718</v>
      </c>
      <c r="E719" s="256" t="s">
        <v>397</v>
      </c>
      <c r="F719" s="252">
        <v>5131</v>
      </c>
      <c r="G719" s="252"/>
      <c r="H719" s="257">
        <f t="shared" ref="H719:H765" si="22">ROUND(IF(H718-I718+F719-G719&gt;0,H718-I718+F719-G719,0),0)</f>
        <v>66628284</v>
      </c>
      <c r="I719" s="257">
        <f t="shared" ref="I719:I765" si="23">ROUND(IF(I718-H718+G719-F719&gt;0,I718-H718+G719-F719,0),0)</f>
        <v>0</v>
      </c>
    </row>
    <row r="720" spans="1:9" s="245" customFormat="1" ht="22.5" customHeight="1">
      <c r="A720" s="253">
        <v>41992</v>
      </c>
      <c r="B720" s="254" t="s">
        <v>377</v>
      </c>
      <c r="C720" s="253">
        <v>41992</v>
      </c>
      <c r="D720" s="255" t="s">
        <v>476</v>
      </c>
      <c r="E720" s="256" t="s">
        <v>379</v>
      </c>
      <c r="F720" s="252">
        <v>5116</v>
      </c>
      <c r="G720" s="252"/>
      <c r="H720" s="257">
        <f t="shared" si="22"/>
        <v>66633400</v>
      </c>
      <c r="I720" s="257">
        <f t="shared" si="23"/>
        <v>0</v>
      </c>
    </row>
    <row r="721" spans="1:9" s="245" customFormat="1" ht="22.5" customHeight="1">
      <c r="A721" s="253">
        <v>41992</v>
      </c>
      <c r="B721" s="254" t="s">
        <v>377</v>
      </c>
      <c r="C721" s="253">
        <v>41992</v>
      </c>
      <c r="D721" s="255" t="s">
        <v>476</v>
      </c>
      <c r="E721" s="256" t="s">
        <v>379</v>
      </c>
      <c r="F721" s="252">
        <v>3262</v>
      </c>
      <c r="G721" s="252"/>
      <c r="H721" s="257">
        <f t="shared" si="22"/>
        <v>66636662</v>
      </c>
      <c r="I721" s="257">
        <f t="shared" si="23"/>
        <v>0</v>
      </c>
    </row>
    <row r="722" spans="1:9" s="245" customFormat="1" ht="22.5" customHeight="1">
      <c r="A722" s="253">
        <v>41995</v>
      </c>
      <c r="B722" s="254" t="s">
        <v>582</v>
      </c>
      <c r="C722" s="253">
        <v>41995</v>
      </c>
      <c r="D722" s="255" t="s">
        <v>390</v>
      </c>
      <c r="E722" s="256" t="s">
        <v>369</v>
      </c>
      <c r="F722" s="252">
        <v>470745</v>
      </c>
      <c r="G722" s="252"/>
      <c r="H722" s="257">
        <f t="shared" si="22"/>
        <v>67107407</v>
      </c>
      <c r="I722" s="257">
        <f t="shared" si="23"/>
        <v>0</v>
      </c>
    </row>
    <row r="723" spans="1:9" s="245" customFormat="1" ht="22.5" customHeight="1">
      <c r="A723" s="253">
        <v>41995</v>
      </c>
      <c r="B723" s="254" t="s">
        <v>377</v>
      </c>
      <c r="C723" s="253">
        <v>41995</v>
      </c>
      <c r="D723" s="255" t="s">
        <v>476</v>
      </c>
      <c r="E723" s="256" t="s">
        <v>379</v>
      </c>
      <c r="F723" s="252">
        <v>4500</v>
      </c>
      <c r="G723" s="252"/>
      <c r="H723" s="257">
        <f t="shared" si="22"/>
        <v>67111907</v>
      </c>
      <c r="I723" s="257">
        <f t="shared" si="23"/>
        <v>0</v>
      </c>
    </row>
    <row r="724" spans="1:9" s="245" customFormat="1" ht="22.5" customHeight="1">
      <c r="A724" s="253">
        <v>41995</v>
      </c>
      <c r="B724" s="254" t="s">
        <v>653</v>
      </c>
      <c r="C724" s="253">
        <v>41995</v>
      </c>
      <c r="D724" s="255" t="s">
        <v>719</v>
      </c>
      <c r="E724" s="256" t="s">
        <v>385</v>
      </c>
      <c r="F724" s="252">
        <v>5733400</v>
      </c>
      <c r="G724" s="252"/>
      <c r="H724" s="257">
        <f t="shared" si="22"/>
        <v>72845307</v>
      </c>
      <c r="I724" s="257">
        <f t="shared" si="23"/>
        <v>0</v>
      </c>
    </row>
    <row r="725" spans="1:9" s="245" customFormat="1" ht="22.5" customHeight="1">
      <c r="A725" s="253">
        <v>41996</v>
      </c>
      <c r="B725" s="254" t="s">
        <v>720</v>
      </c>
      <c r="C725" s="253">
        <v>41996</v>
      </c>
      <c r="D725" s="255" t="s">
        <v>721</v>
      </c>
      <c r="E725" s="256" t="s">
        <v>369</v>
      </c>
      <c r="F725" s="252">
        <v>49545</v>
      </c>
      <c r="G725" s="252"/>
      <c r="H725" s="257">
        <f t="shared" si="22"/>
        <v>72894852</v>
      </c>
      <c r="I725" s="257">
        <f t="shared" si="23"/>
        <v>0</v>
      </c>
    </row>
    <row r="726" spans="1:9" s="245" customFormat="1" ht="22.5" customHeight="1">
      <c r="A726" s="253">
        <v>41996</v>
      </c>
      <c r="B726" s="254" t="s">
        <v>722</v>
      </c>
      <c r="C726" s="253">
        <v>41996</v>
      </c>
      <c r="D726" s="255" t="s">
        <v>592</v>
      </c>
      <c r="E726" s="256" t="s">
        <v>369</v>
      </c>
      <c r="F726" s="252">
        <v>1000000</v>
      </c>
      <c r="G726" s="252"/>
      <c r="H726" s="257">
        <f t="shared" si="22"/>
        <v>73894852</v>
      </c>
      <c r="I726" s="257">
        <f t="shared" si="23"/>
        <v>0</v>
      </c>
    </row>
    <row r="727" spans="1:9" s="245" customFormat="1" ht="22.5" customHeight="1">
      <c r="A727" s="253">
        <v>41996</v>
      </c>
      <c r="B727" s="254" t="s">
        <v>377</v>
      </c>
      <c r="C727" s="253">
        <v>41996</v>
      </c>
      <c r="D727" s="255" t="s">
        <v>723</v>
      </c>
      <c r="E727" s="256" t="s">
        <v>379</v>
      </c>
      <c r="F727" s="252">
        <v>5000</v>
      </c>
      <c r="G727" s="252"/>
      <c r="H727" s="257">
        <f t="shared" si="22"/>
        <v>73899852</v>
      </c>
      <c r="I727" s="257">
        <f t="shared" si="23"/>
        <v>0</v>
      </c>
    </row>
    <row r="728" spans="1:9" s="245" customFormat="1" ht="22.5" customHeight="1">
      <c r="A728" s="253">
        <v>41996</v>
      </c>
      <c r="B728" s="254" t="s">
        <v>377</v>
      </c>
      <c r="C728" s="253">
        <v>41996</v>
      </c>
      <c r="D728" s="255" t="s">
        <v>723</v>
      </c>
      <c r="E728" s="256" t="s">
        <v>379</v>
      </c>
      <c r="F728" s="252">
        <v>5000</v>
      </c>
      <c r="G728" s="252"/>
      <c r="H728" s="257">
        <f t="shared" si="22"/>
        <v>73904852</v>
      </c>
      <c r="I728" s="257">
        <f t="shared" si="23"/>
        <v>0</v>
      </c>
    </row>
    <row r="729" spans="1:9" s="245" customFormat="1" ht="22.5" customHeight="1">
      <c r="A729" s="253">
        <v>41996</v>
      </c>
      <c r="B729" s="254" t="s">
        <v>377</v>
      </c>
      <c r="C729" s="253">
        <v>41996</v>
      </c>
      <c r="D729" s="255" t="s">
        <v>723</v>
      </c>
      <c r="E729" s="256" t="s">
        <v>379</v>
      </c>
      <c r="F729" s="252">
        <v>5000</v>
      </c>
      <c r="G729" s="252"/>
      <c r="H729" s="257">
        <f t="shared" si="22"/>
        <v>73909852</v>
      </c>
      <c r="I729" s="257">
        <f t="shared" si="23"/>
        <v>0</v>
      </c>
    </row>
    <row r="730" spans="1:9" s="245" customFormat="1" ht="22.5" customHeight="1">
      <c r="A730" s="253">
        <v>41996</v>
      </c>
      <c r="B730" s="254" t="s">
        <v>377</v>
      </c>
      <c r="C730" s="253">
        <v>41996</v>
      </c>
      <c r="D730" s="255" t="s">
        <v>723</v>
      </c>
      <c r="E730" s="256" t="s">
        <v>379</v>
      </c>
      <c r="F730" s="252">
        <v>5000</v>
      </c>
      <c r="G730" s="252"/>
      <c r="H730" s="257">
        <f t="shared" si="22"/>
        <v>73914852</v>
      </c>
      <c r="I730" s="257">
        <f t="shared" si="23"/>
        <v>0</v>
      </c>
    </row>
    <row r="731" spans="1:9" s="245" customFormat="1" ht="22.5" customHeight="1">
      <c r="A731" s="253">
        <v>41996</v>
      </c>
      <c r="B731" s="254" t="s">
        <v>377</v>
      </c>
      <c r="C731" s="253">
        <v>41996</v>
      </c>
      <c r="D731" s="255" t="s">
        <v>723</v>
      </c>
      <c r="E731" s="256" t="s">
        <v>379</v>
      </c>
      <c r="F731" s="252">
        <v>5000</v>
      </c>
      <c r="G731" s="252"/>
      <c r="H731" s="257">
        <f t="shared" si="22"/>
        <v>73919852</v>
      </c>
      <c r="I731" s="257">
        <f t="shared" si="23"/>
        <v>0</v>
      </c>
    </row>
    <row r="732" spans="1:9" s="245" customFormat="1" ht="22.5" customHeight="1">
      <c r="A732" s="253">
        <v>41996</v>
      </c>
      <c r="B732" s="254" t="s">
        <v>377</v>
      </c>
      <c r="C732" s="253">
        <v>41996</v>
      </c>
      <c r="D732" s="255" t="s">
        <v>723</v>
      </c>
      <c r="E732" s="256" t="s">
        <v>379</v>
      </c>
      <c r="F732" s="252">
        <v>5000</v>
      </c>
      <c r="G732" s="252"/>
      <c r="H732" s="257">
        <f t="shared" si="22"/>
        <v>73924852</v>
      </c>
      <c r="I732" s="257">
        <f t="shared" si="23"/>
        <v>0</v>
      </c>
    </row>
    <row r="733" spans="1:9" s="245" customFormat="1" ht="22.5" customHeight="1">
      <c r="A733" s="253">
        <v>41996</v>
      </c>
      <c r="B733" s="254" t="s">
        <v>395</v>
      </c>
      <c r="C733" s="253">
        <v>41996</v>
      </c>
      <c r="D733" s="255" t="s">
        <v>679</v>
      </c>
      <c r="E733" s="256" t="s">
        <v>397</v>
      </c>
      <c r="F733" s="252">
        <v>8975</v>
      </c>
      <c r="G733" s="252"/>
      <c r="H733" s="257">
        <f t="shared" si="22"/>
        <v>73933827</v>
      </c>
      <c r="I733" s="257">
        <f t="shared" si="23"/>
        <v>0</v>
      </c>
    </row>
    <row r="734" spans="1:9" s="245" customFormat="1" ht="22.5" customHeight="1">
      <c r="A734" s="253">
        <v>41996</v>
      </c>
      <c r="B734" s="254" t="s">
        <v>724</v>
      </c>
      <c r="C734" s="253">
        <v>41996</v>
      </c>
      <c r="D734" s="255" t="s">
        <v>719</v>
      </c>
      <c r="E734" s="256" t="s">
        <v>385</v>
      </c>
      <c r="F734" s="252">
        <v>1914000</v>
      </c>
      <c r="G734" s="252"/>
      <c r="H734" s="257">
        <f t="shared" si="22"/>
        <v>75847827</v>
      </c>
      <c r="I734" s="257">
        <f t="shared" si="23"/>
        <v>0</v>
      </c>
    </row>
    <row r="735" spans="1:9" s="245" customFormat="1" ht="22.5" customHeight="1">
      <c r="A735" s="253">
        <v>41997</v>
      </c>
      <c r="B735" s="254" t="s">
        <v>377</v>
      </c>
      <c r="C735" s="253">
        <v>41997</v>
      </c>
      <c r="D735" s="255" t="s">
        <v>476</v>
      </c>
      <c r="E735" s="256" t="s">
        <v>379</v>
      </c>
      <c r="F735" s="252">
        <v>2000</v>
      </c>
      <c r="G735" s="252"/>
      <c r="H735" s="257">
        <f t="shared" si="22"/>
        <v>75849827</v>
      </c>
      <c r="I735" s="257">
        <f t="shared" si="23"/>
        <v>0</v>
      </c>
    </row>
    <row r="736" spans="1:9" s="245" customFormat="1" ht="22.5" customHeight="1">
      <c r="A736" s="253">
        <v>41997</v>
      </c>
      <c r="B736" s="254" t="s">
        <v>689</v>
      </c>
      <c r="C736" s="253">
        <v>41997</v>
      </c>
      <c r="D736" s="255" t="s">
        <v>711</v>
      </c>
      <c r="E736" s="256" t="s">
        <v>385</v>
      </c>
      <c r="F736" s="252">
        <v>1154400</v>
      </c>
      <c r="G736" s="252"/>
      <c r="H736" s="257">
        <f t="shared" si="22"/>
        <v>77004227</v>
      </c>
      <c r="I736" s="257">
        <f t="shared" si="23"/>
        <v>0</v>
      </c>
    </row>
    <row r="737" spans="1:9" s="245" customFormat="1" ht="22.5" customHeight="1">
      <c r="A737" s="253">
        <v>41998</v>
      </c>
      <c r="B737" s="254" t="s">
        <v>377</v>
      </c>
      <c r="C737" s="253">
        <v>41998</v>
      </c>
      <c r="D737" s="255" t="s">
        <v>476</v>
      </c>
      <c r="E737" s="256" t="s">
        <v>379</v>
      </c>
      <c r="F737" s="252">
        <v>2000</v>
      </c>
      <c r="G737" s="252"/>
      <c r="H737" s="257">
        <f t="shared" si="22"/>
        <v>77006227</v>
      </c>
      <c r="I737" s="257">
        <f t="shared" si="23"/>
        <v>0</v>
      </c>
    </row>
    <row r="738" spans="1:9" s="245" customFormat="1" ht="22.5" customHeight="1">
      <c r="A738" s="253">
        <v>41998</v>
      </c>
      <c r="B738" s="254" t="s">
        <v>377</v>
      </c>
      <c r="C738" s="253">
        <v>41998</v>
      </c>
      <c r="D738" s="255" t="s">
        <v>476</v>
      </c>
      <c r="E738" s="256" t="s">
        <v>379</v>
      </c>
      <c r="F738" s="252">
        <v>5000</v>
      </c>
      <c r="G738" s="252"/>
      <c r="H738" s="257">
        <f t="shared" si="22"/>
        <v>77011227</v>
      </c>
      <c r="I738" s="257">
        <f t="shared" si="23"/>
        <v>0</v>
      </c>
    </row>
    <row r="739" spans="1:9" s="245" customFormat="1" ht="22.5" customHeight="1">
      <c r="A739" s="253">
        <v>41998</v>
      </c>
      <c r="B739" s="254" t="s">
        <v>377</v>
      </c>
      <c r="C739" s="253">
        <v>41998</v>
      </c>
      <c r="D739" s="255" t="s">
        <v>476</v>
      </c>
      <c r="E739" s="256" t="s">
        <v>379</v>
      </c>
      <c r="F739" s="252">
        <v>2000</v>
      </c>
      <c r="G739" s="252"/>
      <c r="H739" s="257">
        <f t="shared" si="22"/>
        <v>77013227</v>
      </c>
      <c r="I739" s="257">
        <f t="shared" si="23"/>
        <v>0</v>
      </c>
    </row>
    <row r="740" spans="1:9" s="245" customFormat="1" ht="22.5" customHeight="1">
      <c r="A740" s="253">
        <v>41999</v>
      </c>
      <c r="B740" s="254" t="s">
        <v>725</v>
      </c>
      <c r="C740" s="253">
        <v>41999</v>
      </c>
      <c r="D740" s="255" t="s">
        <v>726</v>
      </c>
      <c r="E740" s="256" t="s">
        <v>369</v>
      </c>
      <c r="F740" s="252">
        <v>440768</v>
      </c>
      <c r="G740" s="252"/>
      <c r="H740" s="257">
        <f t="shared" si="22"/>
        <v>77453995</v>
      </c>
      <c r="I740" s="257">
        <f t="shared" si="23"/>
        <v>0</v>
      </c>
    </row>
    <row r="741" spans="1:9" s="245" customFormat="1" ht="22.5" customHeight="1">
      <c r="A741" s="253">
        <v>42000</v>
      </c>
      <c r="B741" s="254" t="s">
        <v>727</v>
      </c>
      <c r="C741" s="253">
        <v>42000</v>
      </c>
      <c r="D741" s="255" t="s">
        <v>728</v>
      </c>
      <c r="E741" s="256" t="s">
        <v>369</v>
      </c>
      <c r="F741" s="252">
        <v>1630000</v>
      </c>
      <c r="G741" s="252"/>
      <c r="H741" s="257">
        <f t="shared" si="22"/>
        <v>79083995</v>
      </c>
      <c r="I741" s="257">
        <f t="shared" si="23"/>
        <v>0</v>
      </c>
    </row>
    <row r="742" spans="1:9" s="245" customFormat="1" ht="22.5" customHeight="1">
      <c r="A742" s="253">
        <v>42002</v>
      </c>
      <c r="B742" s="254" t="s">
        <v>729</v>
      </c>
      <c r="C742" s="253">
        <v>42002</v>
      </c>
      <c r="D742" s="255" t="s">
        <v>730</v>
      </c>
      <c r="E742" s="256" t="s">
        <v>369</v>
      </c>
      <c r="F742" s="252">
        <v>1440000</v>
      </c>
      <c r="G742" s="252"/>
      <c r="H742" s="257">
        <f t="shared" si="22"/>
        <v>80523995</v>
      </c>
      <c r="I742" s="257">
        <f t="shared" si="23"/>
        <v>0</v>
      </c>
    </row>
    <row r="743" spans="1:9" s="245" customFormat="1" ht="22.5" customHeight="1">
      <c r="A743" s="253">
        <v>42002</v>
      </c>
      <c r="B743" s="254" t="s">
        <v>377</v>
      </c>
      <c r="C743" s="253">
        <v>42002</v>
      </c>
      <c r="D743" s="255" t="s">
        <v>476</v>
      </c>
      <c r="E743" s="256" t="s">
        <v>379</v>
      </c>
      <c r="F743" s="252">
        <v>2000</v>
      </c>
      <c r="G743" s="252"/>
      <c r="H743" s="257">
        <f t="shared" si="22"/>
        <v>80525995</v>
      </c>
      <c r="I743" s="257">
        <f t="shared" si="23"/>
        <v>0</v>
      </c>
    </row>
    <row r="744" spans="1:9" s="245" customFormat="1" ht="22.5" customHeight="1">
      <c r="A744" s="253">
        <v>42002</v>
      </c>
      <c r="B744" s="254" t="s">
        <v>395</v>
      </c>
      <c r="C744" s="253">
        <v>42002</v>
      </c>
      <c r="D744" s="255" t="s">
        <v>679</v>
      </c>
      <c r="E744" s="256" t="s">
        <v>397</v>
      </c>
      <c r="F744" s="252">
        <v>37415</v>
      </c>
      <c r="G744" s="252"/>
      <c r="H744" s="257">
        <f t="shared" si="22"/>
        <v>80563410</v>
      </c>
      <c r="I744" s="257">
        <f t="shared" si="23"/>
        <v>0</v>
      </c>
    </row>
    <row r="745" spans="1:9" s="245" customFormat="1" ht="22.5" customHeight="1">
      <c r="A745" s="253">
        <v>42003</v>
      </c>
      <c r="B745" s="254" t="s">
        <v>731</v>
      </c>
      <c r="C745" s="253">
        <v>42003</v>
      </c>
      <c r="D745" s="255" t="s">
        <v>390</v>
      </c>
      <c r="E745" s="256" t="s">
        <v>369</v>
      </c>
      <c r="F745" s="252">
        <v>159600</v>
      </c>
      <c r="G745" s="252"/>
      <c r="H745" s="257">
        <f t="shared" si="22"/>
        <v>80723010</v>
      </c>
      <c r="I745" s="257">
        <f t="shared" si="23"/>
        <v>0</v>
      </c>
    </row>
    <row r="746" spans="1:9" s="245" customFormat="1" ht="22.5" customHeight="1">
      <c r="A746" s="253">
        <v>42003</v>
      </c>
      <c r="B746" s="254" t="s">
        <v>732</v>
      </c>
      <c r="C746" s="253">
        <v>42003</v>
      </c>
      <c r="D746" s="255" t="s">
        <v>719</v>
      </c>
      <c r="E746" s="256" t="s">
        <v>385</v>
      </c>
      <c r="F746" s="252">
        <v>1242000</v>
      </c>
      <c r="G746" s="252"/>
      <c r="H746" s="257">
        <f t="shared" si="22"/>
        <v>81965010</v>
      </c>
      <c r="I746" s="257">
        <f t="shared" si="23"/>
        <v>0</v>
      </c>
    </row>
    <row r="747" spans="1:9" s="245" customFormat="1" ht="22.5" customHeight="1">
      <c r="A747" s="253">
        <v>42003</v>
      </c>
      <c r="B747" s="254" t="s">
        <v>733</v>
      </c>
      <c r="C747" s="253">
        <v>42003</v>
      </c>
      <c r="D747" s="255" t="s">
        <v>452</v>
      </c>
      <c r="E747" s="256" t="s">
        <v>385</v>
      </c>
      <c r="F747" s="252">
        <v>1062727</v>
      </c>
      <c r="G747" s="252"/>
      <c r="H747" s="257">
        <f t="shared" si="22"/>
        <v>83027737</v>
      </c>
      <c r="I747" s="257">
        <f t="shared" si="23"/>
        <v>0</v>
      </c>
    </row>
    <row r="748" spans="1:9" s="245" customFormat="1" ht="22.5" customHeight="1">
      <c r="A748" s="253">
        <v>42003</v>
      </c>
      <c r="B748" s="254" t="s">
        <v>734</v>
      </c>
      <c r="C748" s="253">
        <v>42003</v>
      </c>
      <c r="D748" s="255" t="s">
        <v>388</v>
      </c>
      <c r="E748" s="256" t="s">
        <v>385</v>
      </c>
      <c r="F748" s="252">
        <v>522000</v>
      </c>
      <c r="G748" s="252"/>
      <c r="H748" s="257">
        <f t="shared" si="22"/>
        <v>83549737</v>
      </c>
      <c r="I748" s="257">
        <f t="shared" si="23"/>
        <v>0</v>
      </c>
    </row>
    <row r="749" spans="1:9" s="245" customFormat="1" ht="22.5" customHeight="1">
      <c r="A749" s="253">
        <v>42004</v>
      </c>
      <c r="B749" s="254" t="s">
        <v>735</v>
      </c>
      <c r="C749" s="253">
        <v>41995</v>
      </c>
      <c r="D749" s="255" t="s">
        <v>736</v>
      </c>
      <c r="E749" s="256" t="s">
        <v>369</v>
      </c>
      <c r="F749" s="252">
        <v>161363</v>
      </c>
      <c r="G749" s="252"/>
      <c r="H749" s="257">
        <f t="shared" si="22"/>
        <v>83711100</v>
      </c>
      <c r="I749" s="257">
        <f t="shared" si="23"/>
        <v>0</v>
      </c>
    </row>
    <row r="750" spans="1:9" s="245" customFormat="1" ht="22.5" customHeight="1">
      <c r="A750" s="253">
        <v>42004</v>
      </c>
      <c r="B750" s="254" t="s">
        <v>737</v>
      </c>
      <c r="C750" s="253">
        <v>42004</v>
      </c>
      <c r="D750" s="255" t="s">
        <v>606</v>
      </c>
      <c r="E750" s="256" t="s">
        <v>369</v>
      </c>
      <c r="F750" s="252">
        <v>99873</v>
      </c>
      <c r="G750" s="252"/>
      <c r="H750" s="257">
        <f t="shared" si="22"/>
        <v>83810973</v>
      </c>
      <c r="I750" s="257">
        <f t="shared" si="23"/>
        <v>0</v>
      </c>
    </row>
    <row r="751" spans="1:9" s="245" customFormat="1" ht="22.5" customHeight="1">
      <c r="A751" s="253">
        <v>42004</v>
      </c>
      <c r="B751" s="254" t="s">
        <v>738</v>
      </c>
      <c r="C751" s="253">
        <v>42004</v>
      </c>
      <c r="D751" s="255" t="s">
        <v>739</v>
      </c>
      <c r="E751" s="256" t="s">
        <v>369</v>
      </c>
      <c r="F751" s="252">
        <v>33636</v>
      </c>
      <c r="G751" s="252"/>
      <c r="H751" s="257">
        <f t="shared" si="22"/>
        <v>83844609</v>
      </c>
      <c r="I751" s="257">
        <f t="shared" si="23"/>
        <v>0</v>
      </c>
    </row>
    <row r="752" spans="1:9" s="245" customFormat="1" ht="22.5" customHeight="1">
      <c r="A752" s="253">
        <v>42004</v>
      </c>
      <c r="B752" s="254" t="s">
        <v>740</v>
      </c>
      <c r="C752" s="253">
        <v>42004</v>
      </c>
      <c r="D752" s="255" t="s">
        <v>741</v>
      </c>
      <c r="E752" s="256" t="s">
        <v>369</v>
      </c>
      <c r="F752" s="252">
        <v>10281</v>
      </c>
      <c r="G752" s="252"/>
      <c r="H752" s="257">
        <f t="shared" si="22"/>
        <v>83854890</v>
      </c>
      <c r="I752" s="257">
        <f t="shared" si="23"/>
        <v>0</v>
      </c>
    </row>
    <row r="753" spans="1:9" s="245" customFormat="1" ht="22.5" customHeight="1">
      <c r="A753" s="253">
        <v>42004</v>
      </c>
      <c r="B753" s="254" t="s">
        <v>742</v>
      </c>
      <c r="C753" s="253">
        <v>42004</v>
      </c>
      <c r="D753" s="255" t="s">
        <v>743</v>
      </c>
      <c r="E753" s="256" t="s">
        <v>369</v>
      </c>
      <c r="F753" s="252">
        <v>208292</v>
      </c>
      <c r="G753" s="252"/>
      <c r="H753" s="257">
        <f t="shared" si="22"/>
        <v>84063182</v>
      </c>
      <c r="I753" s="257">
        <f t="shared" si="23"/>
        <v>0</v>
      </c>
    </row>
    <row r="754" spans="1:9" s="245" customFormat="1" ht="22.5" customHeight="1">
      <c r="A754" s="253">
        <v>42004</v>
      </c>
      <c r="B754" s="254" t="s">
        <v>742</v>
      </c>
      <c r="C754" s="253">
        <v>42004</v>
      </c>
      <c r="D754" s="255" t="s">
        <v>744</v>
      </c>
      <c r="E754" s="256" t="s">
        <v>369</v>
      </c>
      <c r="F754" s="252">
        <v>28930</v>
      </c>
      <c r="G754" s="252"/>
      <c r="H754" s="257">
        <f t="shared" si="22"/>
        <v>84092112</v>
      </c>
      <c r="I754" s="257">
        <f t="shared" si="23"/>
        <v>0</v>
      </c>
    </row>
    <row r="755" spans="1:9" s="245" customFormat="1" ht="22.5" customHeight="1">
      <c r="A755" s="253">
        <v>42004</v>
      </c>
      <c r="B755" s="254" t="s">
        <v>395</v>
      </c>
      <c r="C755" s="253">
        <v>42004</v>
      </c>
      <c r="D755" s="255" t="s">
        <v>423</v>
      </c>
      <c r="E755" s="256" t="s">
        <v>385</v>
      </c>
      <c r="F755" s="252">
        <v>12444130</v>
      </c>
      <c r="G755" s="252"/>
      <c r="H755" s="257">
        <f t="shared" si="22"/>
        <v>96536242</v>
      </c>
      <c r="I755" s="257">
        <f t="shared" si="23"/>
        <v>0</v>
      </c>
    </row>
    <row r="756" spans="1:9" s="245" customFormat="1" ht="22.5" customHeight="1">
      <c r="A756" s="253">
        <v>42004</v>
      </c>
      <c r="B756" s="254" t="s">
        <v>395</v>
      </c>
      <c r="C756" s="253">
        <v>41970</v>
      </c>
      <c r="D756" s="255" t="s">
        <v>745</v>
      </c>
      <c r="E756" s="256" t="s">
        <v>385</v>
      </c>
      <c r="F756" s="252">
        <v>4511710</v>
      </c>
      <c r="G756" s="252"/>
      <c r="H756" s="257">
        <f t="shared" si="22"/>
        <v>101047952</v>
      </c>
      <c r="I756" s="257">
        <f t="shared" si="23"/>
        <v>0</v>
      </c>
    </row>
    <row r="757" spans="1:9" s="245" customFormat="1" ht="22.5" customHeight="1">
      <c r="A757" s="253">
        <v>42004</v>
      </c>
      <c r="B757" s="254" t="s">
        <v>395</v>
      </c>
      <c r="C757" s="253">
        <v>41970</v>
      </c>
      <c r="D757" s="255" t="s">
        <v>588</v>
      </c>
      <c r="E757" s="256" t="s">
        <v>385</v>
      </c>
      <c r="F757" s="252">
        <v>520020</v>
      </c>
      <c r="G757" s="252"/>
      <c r="H757" s="257">
        <f t="shared" si="22"/>
        <v>101567972</v>
      </c>
      <c r="I757" s="257">
        <f t="shared" si="23"/>
        <v>0</v>
      </c>
    </row>
    <row r="758" spans="1:9" s="245" customFormat="1" ht="22.5" customHeight="1">
      <c r="A758" s="253">
        <v>42004</v>
      </c>
      <c r="B758" s="254" t="s">
        <v>395</v>
      </c>
      <c r="C758" s="253">
        <v>41977</v>
      </c>
      <c r="D758" s="255" t="s">
        <v>588</v>
      </c>
      <c r="E758" s="256" t="s">
        <v>385</v>
      </c>
      <c r="F758" s="252">
        <v>455394</v>
      </c>
      <c r="G758" s="252"/>
      <c r="H758" s="257">
        <f t="shared" si="22"/>
        <v>102023366</v>
      </c>
      <c r="I758" s="257">
        <f t="shared" si="23"/>
        <v>0</v>
      </c>
    </row>
    <row r="759" spans="1:9" s="245" customFormat="1" ht="22.5" customHeight="1">
      <c r="A759" s="253">
        <v>42004</v>
      </c>
      <c r="B759" s="254" t="s">
        <v>395</v>
      </c>
      <c r="C759" s="253">
        <v>41981</v>
      </c>
      <c r="D759" s="255" t="s">
        <v>746</v>
      </c>
      <c r="E759" s="256" t="s">
        <v>385</v>
      </c>
      <c r="F759" s="252">
        <v>3693890</v>
      </c>
      <c r="G759" s="252"/>
      <c r="H759" s="257">
        <f t="shared" si="22"/>
        <v>105717256</v>
      </c>
      <c r="I759" s="257">
        <f t="shared" si="23"/>
        <v>0</v>
      </c>
    </row>
    <row r="760" spans="1:9" s="245" customFormat="1" ht="22.5" customHeight="1">
      <c r="A760" s="253">
        <v>42004</v>
      </c>
      <c r="B760" s="254" t="s">
        <v>395</v>
      </c>
      <c r="C760" s="253">
        <v>41991</v>
      </c>
      <c r="D760" s="255" t="s">
        <v>482</v>
      </c>
      <c r="E760" s="256" t="s">
        <v>385</v>
      </c>
      <c r="F760" s="252">
        <v>2959000</v>
      </c>
      <c r="G760" s="252"/>
      <c r="H760" s="257">
        <f t="shared" si="22"/>
        <v>108676256</v>
      </c>
      <c r="I760" s="257">
        <f t="shared" si="23"/>
        <v>0</v>
      </c>
    </row>
    <row r="761" spans="1:9" s="245" customFormat="1" ht="22.5" customHeight="1">
      <c r="A761" s="253">
        <v>42004</v>
      </c>
      <c r="B761" s="254" t="s">
        <v>395</v>
      </c>
      <c r="C761" s="253">
        <v>41998</v>
      </c>
      <c r="D761" s="255" t="s">
        <v>588</v>
      </c>
      <c r="E761" s="256" t="s">
        <v>385</v>
      </c>
      <c r="F761" s="252">
        <v>595059</v>
      </c>
      <c r="G761" s="252"/>
      <c r="H761" s="257">
        <f t="shared" si="22"/>
        <v>109271315</v>
      </c>
      <c r="I761" s="257">
        <f t="shared" si="23"/>
        <v>0</v>
      </c>
    </row>
    <row r="762" spans="1:9" s="245" customFormat="1" ht="22.5" customHeight="1">
      <c r="A762" s="253">
        <v>42004</v>
      </c>
      <c r="B762" s="254" t="s">
        <v>395</v>
      </c>
      <c r="C762" s="253">
        <v>41999</v>
      </c>
      <c r="D762" s="255" t="s">
        <v>747</v>
      </c>
      <c r="E762" s="256" t="s">
        <v>385</v>
      </c>
      <c r="F762" s="252">
        <v>2512580</v>
      </c>
      <c r="G762" s="252"/>
      <c r="H762" s="257">
        <f t="shared" si="22"/>
        <v>111783895</v>
      </c>
      <c r="I762" s="257">
        <f t="shared" si="23"/>
        <v>0</v>
      </c>
    </row>
    <row r="763" spans="1:9" s="245" customFormat="1" ht="22.5" customHeight="1">
      <c r="A763" s="253">
        <v>42004</v>
      </c>
      <c r="B763" s="254" t="s">
        <v>395</v>
      </c>
      <c r="C763" s="253">
        <v>42003</v>
      </c>
      <c r="D763" s="255" t="s">
        <v>588</v>
      </c>
      <c r="E763" s="256" t="s">
        <v>385</v>
      </c>
      <c r="F763" s="252">
        <v>573655</v>
      </c>
      <c r="G763" s="252"/>
      <c r="H763" s="257">
        <f t="shared" si="22"/>
        <v>112357550</v>
      </c>
      <c r="I763" s="257">
        <f t="shared" si="23"/>
        <v>0</v>
      </c>
    </row>
    <row r="764" spans="1:9" s="245" customFormat="1" ht="22.5" customHeight="1">
      <c r="A764" s="253"/>
      <c r="B764" s="254"/>
      <c r="C764" s="253"/>
      <c r="D764" s="255"/>
      <c r="E764" s="256"/>
      <c r="F764" s="252"/>
      <c r="G764" s="252"/>
      <c r="H764" s="257">
        <f t="shared" si="22"/>
        <v>112357550</v>
      </c>
      <c r="I764" s="257">
        <f t="shared" si="23"/>
        <v>0</v>
      </c>
    </row>
    <row r="765" spans="1:9" s="245" customFormat="1" ht="22.5" customHeight="1">
      <c r="A765" s="253"/>
      <c r="B765" s="254"/>
      <c r="C765" s="253"/>
      <c r="D765" s="258"/>
      <c r="E765" s="256"/>
      <c r="F765" s="257"/>
      <c r="G765" s="259"/>
      <c r="H765" s="257">
        <f t="shared" si="22"/>
        <v>112357550</v>
      </c>
      <c r="I765" s="257">
        <f t="shared" si="23"/>
        <v>0</v>
      </c>
    </row>
    <row r="766" spans="1:9" s="245" customFormat="1" ht="17.25" customHeight="1">
      <c r="A766" s="253"/>
      <c r="B766" s="254"/>
      <c r="C766" s="253"/>
      <c r="D766" s="260"/>
      <c r="E766" s="254"/>
      <c r="F766" s="252"/>
      <c r="G766" s="252"/>
      <c r="H766" s="257"/>
      <c r="I766" s="257"/>
    </row>
    <row r="767" spans="1:9" s="245" customFormat="1" ht="20.25" customHeight="1">
      <c r="A767" s="253"/>
      <c r="B767" s="254"/>
      <c r="C767" s="253"/>
      <c r="D767" s="261" t="s">
        <v>748</v>
      </c>
      <c r="E767" s="254" t="s">
        <v>14</v>
      </c>
      <c r="F767" s="259">
        <f>SUM(F15:F766)</f>
        <v>651885740</v>
      </c>
      <c r="G767" s="259">
        <f>SUM(G15:G766)</f>
        <v>666534591</v>
      </c>
      <c r="H767" s="259" t="s">
        <v>14</v>
      </c>
      <c r="I767" s="259" t="s">
        <v>14</v>
      </c>
    </row>
    <row r="768" spans="1:9" s="245" customFormat="1" ht="17.25" customHeight="1">
      <c r="A768" s="262"/>
      <c r="B768" s="263"/>
      <c r="C768" s="262"/>
      <c r="D768" s="264" t="s">
        <v>749</v>
      </c>
      <c r="E768" s="263" t="s">
        <v>14</v>
      </c>
      <c r="F768" s="265" t="s">
        <v>14</v>
      </c>
      <c r="G768" s="265" t="s">
        <v>14</v>
      </c>
      <c r="H768" s="266">
        <f>MAX(H14+F767-G767-I14,0)</f>
        <v>112357550</v>
      </c>
      <c r="I768" s="266">
        <f>MAX(I14+G767-F767-H14,0)</f>
        <v>0</v>
      </c>
    </row>
    <row r="769" spans="1:9" s="245" customFormat="1" ht="17.25" customHeight="1">
      <c r="A769" s="248"/>
      <c r="B769" s="248"/>
      <c r="C769" s="248"/>
      <c r="E769" s="248"/>
    </row>
    <row r="770" spans="1:9" s="245" customFormat="1" ht="12.75">
      <c r="A770" s="248"/>
      <c r="B770" s="248"/>
      <c r="C770" s="267" t="s">
        <v>750</v>
      </c>
      <c r="E770" s="248"/>
    </row>
    <row r="771" spans="1:9" s="245" customFormat="1" ht="12.75">
      <c r="A771" s="248"/>
      <c r="B771" s="248"/>
      <c r="C771" s="267" t="s">
        <v>751</v>
      </c>
      <c r="E771" s="248"/>
    </row>
    <row r="772" spans="1:9" s="245" customFormat="1" ht="13.5" customHeight="1">
      <c r="A772" s="248"/>
      <c r="B772" s="248"/>
      <c r="C772" s="248"/>
      <c r="E772" s="324" t="s">
        <v>752</v>
      </c>
      <c r="F772" s="324"/>
      <c r="G772" s="324"/>
      <c r="H772" s="324"/>
      <c r="I772" s="324"/>
    </row>
    <row r="773" spans="1:9" s="245" customFormat="1" ht="12.75">
      <c r="A773" s="324" t="s">
        <v>45</v>
      </c>
      <c r="B773" s="324"/>
      <c r="C773" s="324"/>
      <c r="D773" s="324"/>
      <c r="E773" s="324" t="s">
        <v>16</v>
      </c>
      <c r="F773" s="324"/>
      <c r="G773" s="324"/>
      <c r="H773" s="324"/>
      <c r="I773" s="324"/>
    </row>
    <row r="774" spans="1:9" s="245" customFormat="1" ht="12.75">
      <c r="A774" s="324" t="s">
        <v>753</v>
      </c>
      <c r="B774" s="324"/>
      <c r="C774" s="324"/>
      <c r="D774" s="324"/>
      <c r="E774" s="324" t="s">
        <v>753</v>
      </c>
      <c r="F774" s="324"/>
      <c r="G774" s="324"/>
      <c r="H774" s="324"/>
      <c r="I774" s="324"/>
    </row>
    <row r="776" spans="1:9">
      <c r="F776" s="268"/>
      <c r="G776" s="268"/>
    </row>
  </sheetData>
  <autoFilter ref="A13:J765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774:D774"/>
    <mergeCell ref="E774:I774"/>
    <mergeCell ref="G11:G12"/>
    <mergeCell ref="H11:H12"/>
    <mergeCell ref="I11:I12"/>
    <mergeCell ref="E772:I772"/>
    <mergeCell ref="A773:D773"/>
    <mergeCell ref="E773:I773"/>
  </mergeCells>
  <printOptions horizontalCentered="1"/>
  <pageMargins left="0.5" right="0.25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24"/>
  </sheetPr>
  <dimension ref="A2:J86"/>
  <sheetViews>
    <sheetView topLeftCell="A70" workbookViewId="0">
      <selection activeCell="D766" sqref="D766"/>
    </sheetView>
  </sheetViews>
  <sheetFormatPr defaultRowHeight="15"/>
  <cols>
    <col min="1" max="1" width="10.140625" style="240" customWidth="1"/>
    <col min="2" max="2" width="7.28515625" style="240" customWidth="1"/>
    <col min="3" max="3" width="10" style="240" customWidth="1"/>
    <col min="4" max="4" width="34.28515625" style="241" customWidth="1"/>
    <col min="5" max="5" width="5.5703125" style="240" customWidth="1"/>
    <col min="6" max="6" width="12.5703125" style="242" customWidth="1"/>
    <col min="7" max="7" width="12" style="242" customWidth="1"/>
    <col min="8" max="8" width="14.28515625" style="242" customWidth="1"/>
    <col min="9" max="9" width="13.2851562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v>127006401</v>
      </c>
      <c r="I14" s="252">
        <v>0</v>
      </c>
    </row>
    <row r="15" spans="1:9" s="245" customFormat="1" ht="24" customHeight="1">
      <c r="A15" s="253">
        <v>41641</v>
      </c>
      <c r="B15" s="254" t="s">
        <v>367</v>
      </c>
      <c r="C15" s="253">
        <v>41638</v>
      </c>
      <c r="D15" s="255" t="s">
        <v>368</v>
      </c>
      <c r="E15" s="256" t="s">
        <v>369</v>
      </c>
      <c r="F15" s="252">
        <v>577800</v>
      </c>
      <c r="G15" s="252"/>
      <c r="H15" s="257">
        <f t="shared" ref="H15:H75" si="0">ROUND(IF(H14-I14+F15-G15&gt;0,H14-I14+F15-G15,0),0)</f>
        <v>127584201</v>
      </c>
      <c r="I15" s="257">
        <f t="shared" ref="I15:I75" si="1">ROUND(IF(I14-H14+G15-F15&gt;0,I14-H14+G15-F15,0),0)</f>
        <v>0</v>
      </c>
    </row>
    <row r="16" spans="1:9" s="245" customFormat="1" ht="24" customHeight="1">
      <c r="A16" s="253">
        <v>41641</v>
      </c>
      <c r="B16" s="254" t="s">
        <v>367</v>
      </c>
      <c r="C16" s="253">
        <v>41638</v>
      </c>
      <c r="D16" s="255" t="s">
        <v>370</v>
      </c>
      <c r="E16" s="256" t="s">
        <v>369</v>
      </c>
      <c r="F16" s="252">
        <v>243225</v>
      </c>
      <c r="G16" s="252"/>
      <c r="H16" s="257">
        <f t="shared" si="0"/>
        <v>127827426</v>
      </c>
      <c r="I16" s="257">
        <f t="shared" si="1"/>
        <v>0</v>
      </c>
    </row>
    <row r="17" spans="1:10" s="245" customFormat="1" ht="24" customHeight="1">
      <c r="A17" s="253">
        <v>41641</v>
      </c>
      <c r="B17" s="254" t="s">
        <v>371</v>
      </c>
      <c r="C17" s="253">
        <v>41639</v>
      </c>
      <c r="D17" s="255" t="s">
        <v>372</v>
      </c>
      <c r="E17" s="256" t="s">
        <v>369</v>
      </c>
      <c r="F17" s="252">
        <v>224490</v>
      </c>
      <c r="G17" s="252"/>
      <c r="H17" s="257">
        <f t="shared" si="0"/>
        <v>128051916</v>
      </c>
      <c r="I17" s="257">
        <f t="shared" si="1"/>
        <v>0</v>
      </c>
    </row>
    <row r="18" spans="1:10" s="245" customFormat="1" ht="24" customHeight="1">
      <c r="A18" s="253">
        <v>41641</v>
      </c>
      <c r="B18" s="254" t="s">
        <v>373</v>
      </c>
      <c r="C18" s="253">
        <v>41639</v>
      </c>
      <c r="D18" s="255" t="s">
        <v>374</v>
      </c>
      <c r="E18" s="256" t="s">
        <v>369</v>
      </c>
      <c r="F18" s="252">
        <v>11040</v>
      </c>
      <c r="G18" s="252"/>
      <c r="H18" s="257">
        <f t="shared" si="0"/>
        <v>128062956</v>
      </c>
      <c r="I18" s="257">
        <f t="shared" si="1"/>
        <v>0</v>
      </c>
    </row>
    <row r="19" spans="1:10" s="245" customFormat="1" ht="24" customHeight="1">
      <c r="A19" s="253">
        <v>41641</v>
      </c>
      <c r="B19" s="254" t="s">
        <v>375</v>
      </c>
      <c r="C19" s="253">
        <v>41641</v>
      </c>
      <c r="D19" s="255" t="s">
        <v>376</v>
      </c>
      <c r="E19" s="256" t="s">
        <v>369</v>
      </c>
      <c r="F19" s="252">
        <v>192000</v>
      </c>
      <c r="G19" s="252"/>
      <c r="H19" s="257">
        <f t="shared" si="0"/>
        <v>128254956</v>
      </c>
      <c r="I19" s="257">
        <f t="shared" si="1"/>
        <v>0</v>
      </c>
    </row>
    <row r="20" spans="1:10" s="245" customFormat="1" ht="24" customHeight="1">
      <c r="A20" s="253">
        <v>41641</v>
      </c>
      <c r="B20" s="254" t="s">
        <v>377</v>
      </c>
      <c r="C20" s="253">
        <v>41641</v>
      </c>
      <c r="D20" s="255" t="s">
        <v>378</v>
      </c>
      <c r="E20" s="256" t="s">
        <v>379</v>
      </c>
      <c r="F20" s="252">
        <v>2000</v>
      </c>
      <c r="G20" s="252"/>
      <c r="H20" s="257">
        <f t="shared" si="0"/>
        <v>128256956</v>
      </c>
      <c r="I20" s="257">
        <f t="shared" si="1"/>
        <v>0</v>
      </c>
    </row>
    <row r="21" spans="1:10" s="245" customFormat="1" ht="24" customHeight="1">
      <c r="A21" s="253">
        <v>41642</v>
      </c>
      <c r="B21" s="254" t="s">
        <v>380</v>
      </c>
      <c r="C21" s="253">
        <v>41642</v>
      </c>
      <c r="D21" s="255" t="s">
        <v>381</v>
      </c>
      <c r="E21" s="256" t="s">
        <v>369</v>
      </c>
      <c r="F21" s="252">
        <v>498432</v>
      </c>
      <c r="G21" s="252"/>
      <c r="H21" s="257">
        <f t="shared" si="0"/>
        <v>128755388</v>
      </c>
      <c r="I21" s="257">
        <f t="shared" si="1"/>
        <v>0</v>
      </c>
    </row>
    <row r="22" spans="1:10" s="245" customFormat="1" ht="24" customHeight="1">
      <c r="A22" s="253">
        <v>41642</v>
      </c>
      <c r="B22" s="254" t="s">
        <v>382</v>
      </c>
      <c r="C22" s="253">
        <v>41642</v>
      </c>
      <c r="D22" s="255" t="s">
        <v>381</v>
      </c>
      <c r="E22" s="256" t="s">
        <v>369</v>
      </c>
      <c r="F22" s="252">
        <v>498432</v>
      </c>
      <c r="G22" s="252"/>
      <c r="H22" s="257">
        <f t="shared" si="0"/>
        <v>129253820</v>
      </c>
      <c r="I22" s="257">
        <f t="shared" si="1"/>
        <v>0</v>
      </c>
    </row>
    <row r="23" spans="1:10" s="245" customFormat="1" ht="24" customHeight="1">
      <c r="A23" s="253">
        <v>41647</v>
      </c>
      <c r="B23" s="254" t="s">
        <v>383</v>
      </c>
      <c r="C23" s="253">
        <v>41647</v>
      </c>
      <c r="D23" s="255" t="s">
        <v>384</v>
      </c>
      <c r="E23" s="256" t="s">
        <v>385</v>
      </c>
      <c r="F23" s="252">
        <v>1847000</v>
      </c>
      <c r="G23" s="252"/>
      <c r="H23" s="257">
        <f t="shared" si="0"/>
        <v>131100820</v>
      </c>
      <c r="I23" s="257">
        <f t="shared" si="1"/>
        <v>0</v>
      </c>
    </row>
    <row r="24" spans="1:10" s="245" customFormat="1" ht="24" customHeight="1">
      <c r="A24" s="253">
        <v>41647</v>
      </c>
      <c r="B24" s="254" t="s">
        <v>386</v>
      </c>
      <c r="C24" s="253">
        <v>41647</v>
      </c>
      <c r="D24" s="255" t="s">
        <v>384</v>
      </c>
      <c r="E24" s="256" t="s">
        <v>385</v>
      </c>
      <c r="F24" s="252">
        <v>2091000</v>
      </c>
      <c r="G24" s="252"/>
      <c r="H24" s="257">
        <f t="shared" si="0"/>
        <v>133191820</v>
      </c>
      <c r="I24" s="257">
        <f t="shared" si="1"/>
        <v>0</v>
      </c>
    </row>
    <row r="25" spans="1:10" s="245" customFormat="1" ht="24" customHeight="1">
      <c r="A25" s="253">
        <v>41648</v>
      </c>
      <c r="B25" s="254" t="s">
        <v>387</v>
      </c>
      <c r="C25" s="253">
        <v>41648</v>
      </c>
      <c r="D25" s="255" t="s">
        <v>388</v>
      </c>
      <c r="E25" s="256" t="s">
        <v>385</v>
      </c>
      <c r="F25" s="252">
        <v>510000</v>
      </c>
      <c r="G25" s="252"/>
      <c r="H25" s="257">
        <f t="shared" si="0"/>
        <v>133701820</v>
      </c>
      <c r="I25" s="257">
        <f t="shared" si="1"/>
        <v>0</v>
      </c>
    </row>
    <row r="26" spans="1:10" s="245" customFormat="1" ht="24" customHeight="1">
      <c r="A26" s="253">
        <v>41649</v>
      </c>
      <c r="B26" s="254" t="s">
        <v>389</v>
      </c>
      <c r="C26" s="253">
        <v>41649</v>
      </c>
      <c r="D26" s="255" t="s">
        <v>390</v>
      </c>
      <c r="E26" s="256" t="s">
        <v>369</v>
      </c>
      <c r="F26" s="252">
        <v>320840</v>
      </c>
      <c r="G26" s="252"/>
      <c r="H26" s="257">
        <f t="shared" si="0"/>
        <v>134022660</v>
      </c>
      <c r="I26" s="257">
        <f t="shared" si="1"/>
        <v>0</v>
      </c>
    </row>
    <row r="27" spans="1:10" s="245" customFormat="1" ht="24" customHeight="1">
      <c r="A27" s="253">
        <v>41649</v>
      </c>
      <c r="B27" s="254" t="s">
        <v>377</v>
      </c>
      <c r="C27" s="253">
        <v>41649</v>
      </c>
      <c r="D27" s="255" t="s">
        <v>391</v>
      </c>
      <c r="E27" s="256" t="s">
        <v>392</v>
      </c>
      <c r="F27" s="252">
        <v>61103</v>
      </c>
      <c r="G27" s="252"/>
      <c r="H27" s="257">
        <f t="shared" si="0"/>
        <v>134083763</v>
      </c>
      <c r="I27" s="257">
        <f t="shared" si="1"/>
        <v>0</v>
      </c>
      <c r="J27" s="245">
        <f>MONTH(C27)</f>
        <v>1</v>
      </c>
    </row>
    <row r="28" spans="1:10" s="245" customFormat="1" ht="24" customHeight="1">
      <c r="A28" s="253">
        <v>41649</v>
      </c>
      <c r="B28" s="254" t="s">
        <v>377</v>
      </c>
      <c r="C28" s="253">
        <v>41649</v>
      </c>
      <c r="D28" s="255" t="s">
        <v>393</v>
      </c>
      <c r="E28" s="256" t="s">
        <v>392</v>
      </c>
      <c r="F28" s="252">
        <v>58153</v>
      </c>
      <c r="G28" s="252"/>
      <c r="H28" s="257">
        <f t="shared" si="0"/>
        <v>134141916</v>
      </c>
      <c r="I28" s="257">
        <f t="shared" si="1"/>
        <v>0</v>
      </c>
    </row>
    <row r="29" spans="1:10" s="245" customFormat="1" ht="24" customHeight="1">
      <c r="A29" s="253">
        <v>41649</v>
      </c>
      <c r="B29" s="254" t="s">
        <v>377</v>
      </c>
      <c r="C29" s="253">
        <v>41649</v>
      </c>
      <c r="D29" s="255" t="s">
        <v>393</v>
      </c>
      <c r="E29" s="256" t="s">
        <v>392</v>
      </c>
      <c r="F29" s="252">
        <v>75220</v>
      </c>
      <c r="G29" s="252"/>
      <c r="H29" s="257">
        <f t="shared" si="0"/>
        <v>134217136</v>
      </c>
      <c r="I29" s="257">
        <f t="shared" si="1"/>
        <v>0</v>
      </c>
    </row>
    <row r="30" spans="1:10" s="245" customFormat="1" ht="24" customHeight="1">
      <c r="A30" s="253">
        <v>41650</v>
      </c>
      <c r="B30" s="254" t="s">
        <v>394</v>
      </c>
      <c r="C30" s="253">
        <v>41650</v>
      </c>
      <c r="D30" s="255" t="s">
        <v>384</v>
      </c>
      <c r="E30" s="256" t="s">
        <v>385</v>
      </c>
      <c r="F30" s="252">
        <v>5495600</v>
      </c>
      <c r="G30" s="252"/>
      <c r="H30" s="257">
        <f t="shared" si="0"/>
        <v>139712736</v>
      </c>
      <c r="I30" s="257">
        <f t="shared" si="1"/>
        <v>0</v>
      </c>
    </row>
    <row r="31" spans="1:10" s="245" customFormat="1" ht="35.25" customHeight="1">
      <c r="A31" s="253">
        <v>41652</v>
      </c>
      <c r="B31" s="254" t="s">
        <v>395</v>
      </c>
      <c r="C31" s="253">
        <v>41652</v>
      </c>
      <c r="D31" s="255" t="s">
        <v>396</v>
      </c>
      <c r="E31" s="256" t="s">
        <v>397</v>
      </c>
      <c r="F31" s="252">
        <v>210700</v>
      </c>
      <c r="G31" s="252"/>
      <c r="H31" s="257">
        <f t="shared" si="0"/>
        <v>139923436</v>
      </c>
      <c r="I31" s="257">
        <f t="shared" si="1"/>
        <v>0</v>
      </c>
    </row>
    <row r="32" spans="1:10" s="245" customFormat="1" ht="24.75" customHeight="1">
      <c r="A32" s="253">
        <v>41653</v>
      </c>
      <c r="B32" s="254" t="s">
        <v>398</v>
      </c>
      <c r="C32" s="253">
        <v>41653</v>
      </c>
      <c r="D32" s="255" t="s">
        <v>399</v>
      </c>
      <c r="E32" s="256" t="s">
        <v>369</v>
      </c>
      <c r="F32" s="252">
        <v>318200</v>
      </c>
      <c r="G32" s="252"/>
      <c r="H32" s="257">
        <f t="shared" si="0"/>
        <v>140241636</v>
      </c>
      <c r="I32" s="257">
        <f t="shared" si="1"/>
        <v>0</v>
      </c>
    </row>
    <row r="33" spans="1:10" s="245" customFormat="1" ht="24.75" customHeight="1">
      <c r="A33" s="253">
        <v>41653</v>
      </c>
      <c r="B33" s="254" t="s">
        <v>377</v>
      </c>
      <c r="C33" s="253">
        <v>41653</v>
      </c>
      <c r="D33" s="255" t="s">
        <v>378</v>
      </c>
      <c r="E33" s="256" t="s">
        <v>379</v>
      </c>
      <c r="F33" s="252">
        <v>2000</v>
      </c>
      <c r="G33" s="252"/>
      <c r="H33" s="257">
        <f t="shared" si="0"/>
        <v>140243636</v>
      </c>
      <c r="I33" s="257">
        <f t="shared" si="1"/>
        <v>0</v>
      </c>
      <c r="J33" s="245">
        <f>MONTH(C33)</f>
        <v>1</v>
      </c>
    </row>
    <row r="34" spans="1:10" s="245" customFormat="1" ht="24.75" customHeight="1">
      <c r="A34" s="253">
        <v>41653</v>
      </c>
      <c r="B34" s="254" t="s">
        <v>377</v>
      </c>
      <c r="C34" s="253">
        <v>41653</v>
      </c>
      <c r="D34" s="255" t="s">
        <v>400</v>
      </c>
      <c r="E34" s="256" t="s">
        <v>379</v>
      </c>
      <c r="F34" s="252">
        <v>1000</v>
      </c>
      <c r="G34" s="252"/>
      <c r="H34" s="257">
        <f t="shared" si="0"/>
        <v>140244636</v>
      </c>
      <c r="I34" s="257">
        <f t="shared" si="1"/>
        <v>0</v>
      </c>
    </row>
    <row r="35" spans="1:10" s="245" customFormat="1" ht="24.75" customHeight="1">
      <c r="A35" s="253">
        <v>41654</v>
      </c>
      <c r="B35" s="254" t="s">
        <v>401</v>
      </c>
      <c r="C35" s="253">
        <v>41654</v>
      </c>
      <c r="D35" s="255" t="s">
        <v>402</v>
      </c>
      <c r="E35" s="256" t="s">
        <v>369</v>
      </c>
      <c r="F35" s="252">
        <v>549456</v>
      </c>
      <c r="G35" s="252"/>
      <c r="H35" s="257">
        <f t="shared" si="0"/>
        <v>140794092</v>
      </c>
      <c r="I35" s="257">
        <f t="shared" si="1"/>
        <v>0</v>
      </c>
    </row>
    <row r="36" spans="1:10" s="245" customFormat="1" ht="30.75" customHeight="1">
      <c r="A36" s="253">
        <v>41654</v>
      </c>
      <c r="B36" s="254" t="s">
        <v>395</v>
      </c>
      <c r="C36" s="253">
        <v>41654</v>
      </c>
      <c r="D36" s="255" t="s">
        <v>403</v>
      </c>
      <c r="E36" s="256" t="s">
        <v>397</v>
      </c>
      <c r="F36" s="252">
        <v>99053</v>
      </c>
      <c r="G36" s="252"/>
      <c r="H36" s="257">
        <f t="shared" si="0"/>
        <v>140893145</v>
      </c>
      <c r="I36" s="257">
        <f t="shared" si="1"/>
        <v>0</v>
      </c>
    </row>
    <row r="37" spans="1:10" s="245" customFormat="1" ht="25.5">
      <c r="A37" s="253">
        <v>41654</v>
      </c>
      <c r="B37" s="254" t="s">
        <v>404</v>
      </c>
      <c r="C37" s="253">
        <v>41654</v>
      </c>
      <c r="D37" s="255" t="s">
        <v>405</v>
      </c>
      <c r="E37" s="256" t="s">
        <v>385</v>
      </c>
      <c r="F37" s="252">
        <v>663553</v>
      </c>
      <c r="G37" s="252"/>
      <c r="H37" s="257">
        <f t="shared" si="0"/>
        <v>141556698</v>
      </c>
      <c r="I37" s="257">
        <f t="shared" si="1"/>
        <v>0</v>
      </c>
    </row>
    <row r="38" spans="1:10" s="245" customFormat="1" ht="24" customHeight="1">
      <c r="A38" s="253">
        <v>41655</v>
      </c>
      <c r="B38" s="254" t="s">
        <v>377</v>
      </c>
      <c r="C38" s="253">
        <v>41655</v>
      </c>
      <c r="D38" s="255" t="s">
        <v>378</v>
      </c>
      <c r="E38" s="256" t="s">
        <v>379</v>
      </c>
      <c r="F38" s="252">
        <v>4000</v>
      </c>
      <c r="G38" s="252"/>
      <c r="H38" s="257">
        <f t="shared" si="0"/>
        <v>141560698</v>
      </c>
      <c r="I38" s="257">
        <f t="shared" si="1"/>
        <v>0</v>
      </c>
    </row>
    <row r="39" spans="1:10" s="245" customFormat="1" ht="24" customHeight="1">
      <c r="A39" s="253">
        <v>41655</v>
      </c>
      <c r="B39" s="254" t="s">
        <v>377</v>
      </c>
      <c r="C39" s="253">
        <v>41655</v>
      </c>
      <c r="D39" s="255" t="s">
        <v>378</v>
      </c>
      <c r="E39" s="256" t="s">
        <v>379</v>
      </c>
      <c r="F39" s="252">
        <v>1000</v>
      </c>
      <c r="G39" s="252"/>
      <c r="H39" s="257">
        <f t="shared" si="0"/>
        <v>141561698</v>
      </c>
      <c r="I39" s="257">
        <f t="shared" si="1"/>
        <v>0</v>
      </c>
    </row>
    <row r="40" spans="1:10" s="245" customFormat="1" ht="24" customHeight="1">
      <c r="A40" s="253">
        <v>41655</v>
      </c>
      <c r="B40" s="254" t="s">
        <v>377</v>
      </c>
      <c r="C40" s="253">
        <v>41655</v>
      </c>
      <c r="D40" s="255" t="s">
        <v>378</v>
      </c>
      <c r="E40" s="256" t="s">
        <v>379</v>
      </c>
      <c r="F40" s="252">
        <v>1000</v>
      </c>
      <c r="G40" s="252"/>
      <c r="H40" s="257">
        <f t="shared" si="0"/>
        <v>141562698</v>
      </c>
      <c r="I40" s="257">
        <f t="shared" si="1"/>
        <v>0</v>
      </c>
    </row>
    <row r="41" spans="1:10" s="245" customFormat="1" ht="24" customHeight="1">
      <c r="A41" s="253">
        <v>41655</v>
      </c>
      <c r="B41" s="254" t="s">
        <v>377</v>
      </c>
      <c r="C41" s="253">
        <v>41655</v>
      </c>
      <c r="D41" s="255" t="s">
        <v>378</v>
      </c>
      <c r="E41" s="256" t="s">
        <v>379</v>
      </c>
      <c r="F41" s="252">
        <v>5000</v>
      </c>
      <c r="G41" s="252"/>
      <c r="H41" s="257">
        <f t="shared" si="0"/>
        <v>141567698</v>
      </c>
      <c r="I41" s="257">
        <f t="shared" si="1"/>
        <v>0</v>
      </c>
    </row>
    <row r="42" spans="1:10" s="245" customFormat="1" ht="24" customHeight="1">
      <c r="A42" s="253">
        <v>41655</v>
      </c>
      <c r="B42" s="254" t="s">
        <v>377</v>
      </c>
      <c r="C42" s="253">
        <v>41655</v>
      </c>
      <c r="D42" s="255" t="s">
        <v>378</v>
      </c>
      <c r="E42" s="256" t="s">
        <v>379</v>
      </c>
      <c r="F42" s="252">
        <v>1000</v>
      </c>
      <c r="G42" s="252"/>
      <c r="H42" s="257">
        <f t="shared" si="0"/>
        <v>141568698</v>
      </c>
      <c r="I42" s="257">
        <f t="shared" si="1"/>
        <v>0</v>
      </c>
    </row>
    <row r="43" spans="1:10" s="245" customFormat="1" ht="24" customHeight="1">
      <c r="A43" s="253">
        <v>41655</v>
      </c>
      <c r="B43" s="254" t="s">
        <v>377</v>
      </c>
      <c r="C43" s="253">
        <v>41655</v>
      </c>
      <c r="D43" s="255" t="s">
        <v>378</v>
      </c>
      <c r="E43" s="256" t="s">
        <v>379</v>
      </c>
      <c r="F43" s="252">
        <v>2000</v>
      </c>
      <c r="G43" s="252"/>
      <c r="H43" s="257">
        <f t="shared" si="0"/>
        <v>141570698</v>
      </c>
      <c r="I43" s="257">
        <f t="shared" si="1"/>
        <v>0</v>
      </c>
    </row>
    <row r="44" spans="1:10" s="245" customFormat="1" ht="24" customHeight="1">
      <c r="A44" s="253">
        <v>41655</v>
      </c>
      <c r="B44" s="254" t="s">
        <v>377</v>
      </c>
      <c r="C44" s="253">
        <v>41655</v>
      </c>
      <c r="D44" s="255" t="s">
        <v>378</v>
      </c>
      <c r="E44" s="256" t="s">
        <v>379</v>
      </c>
      <c r="F44" s="252">
        <v>1000</v>
      </c>
      <c r="G44" s="252"/>
      <c r="H44" s="257">
        <f t="shared" si="0"/>
        <v>141571698</v>
      </c>
      <c r="I44" s="257">
        <f t="shared" si="1"/>
        <v>0</v>
      </c>
    </row>
    <row r="45" spans="1:10" s="245" customFormat="1" ht="24" customHeight="1">
      <c r="A45" s="253">
        <v>41655</v>
      </c>
      <c r="B45" s="254" t="s">
        <v>377</v>
      </c>
      <c r="C45" s="253">
        <v>41655</v>
      </c>
      <c r="D45" s="255" t="s">
        <v>378</v>
      </c>
      <c r="E45" s="256" t="s">
        <v>379</v>
      </c>
      <c r="F45" s="252">
        <v>1000</v>
      </c>
      <c r="G45" s="252"/>
      <c r="H45" s="257">
        <f t="shared" si="0"/>
        <v>141572698</v>
      </c>
      <c r="I45" s="257">
        <f t="shared" si="1"/>
        <v>0</v>
      </c>
    </row>
    <row r="46" spans="1:10" s="245" customFormat="1" ht="24" customHeight="1">
      <c r="A46" s="253">
        <v>41655</v>
      </c>
      <c r="B46" s="254" t="s">
        <v>377</v>
      </c>
      <c r="C46" s="253">
        <v>41655</v>
      </c>
      <c r="D46" s="255" t="s">
        <v>378</v>
      </c>
      <c r="E46" s="256" t="s">
        <v>379</v>
      </c>
      <c r="F46" s="252">
        <v>2000</v>
      </c>
      <c r="G46" s="252"/>
      <c r="H46" s="257">
        <f t="shared" si="0"/>
        <v>141574698</v>
      </c>
      <c r="I46" s="257">
        <f t="shared" si="1"/>
        <v>0</v>
      </c>
    </row>
    <row r="47" spans="1:10" s="245" customFormat="1" ht="24" customHeight="1">
      <c r="A47" s="253">
        <v>41656</v>
      </c>
      <c r="B47" s="254" t="s">
        <v>406</v>
      </c>
      <c r="C47" s="253">
        <v>41656</v>
      </c>
      <c r="D47" s="255" t="s">
        <v>407</v>
      </c>
      <c r="E47" s="256" t="s">
        <v>369</v>
      </c>
      <c r="F47" s="252">
        <v>1433985</v>
      </c>
      <c r="G47" s="252"/>
      <c r="H47" s="257">
        <f t="shared" si="0"/>
        <v>143008683</v>
      </c>
      <c r="I47" s="257">
        <f t="shared" si="1"/>
        <v>0</v>
      </c>
    </row>
    <row r="48" spans="1:10" s="245" customFormat="1" ht="24" customHeight="1">
      <c r="A48" s="253">
        <v>41659</v>
      </c>
      <c r="B48" s="254" t="s">
        <v>408</v>
      </c>
      <c r="C48" s="253">
        <v>41659</v>
      </c>
      <c r="D48" s="255" t="s">
        <v>390</v>
      </c>
      <c r="E48" s="256" t="s">
        <v>369</v>
      </c>
      <c r="F48" s="252">
        <v>352251</v>
      </c>
      <c r="G48" s="252"/>
      <c r="H48" s="257">
        <f t="shared" si="0"/>
        <v>143360934</v>
      </c>
      <c r="I48" s="257">
        <f t="shared" si="1"/>
        <v>0</v>
      </c>
    </row>
    <row r="49" spans="1:9" s="245" customFormat="1" ht="24" customHeight="1">
      <c r="A49" s="253">
        <v>41660</v>
      </c>
      <c r="B49" s="254" t="s">
        <v>377</v>
      </c>
      <c r="C49" s="253">
        <v>41660</v>
      </c>
      <c r="D49" s="255" t="s">
        <v>378</v>
      </c>
      <c r="E49" s="256" t="s">
        <v>379</v>
      </c>
      <c r="F49" s="252">
        <v>2000</v>
      </c>
      <c r="G49" s="252"/>
      <c r="H49" s="257">
        <f t="shared" si="0"/>
        <v>143362934</v>
      </c>
      <c r="I49" s="257">
        <f t="shared" si="1"/>
        <v>0</v>
      </c>
    </row>
    <row r="50" spans="1:9" s="245" customFormat="1" ht="24" customHeight="1">
      <c r="A50" s="253">
        <v>41661</v>
      </c>
      <c r="B50" s="254" t="s">
        <v>409</v>
      </c>
      <c r="C50" s="253">
        <v>41661</v>
      </c>
      <c r="D50" s="255" t="s">
        <v>410</v>
      </c>
      <c r="E50" s="256" t="s">
        <v>369</v>
      </c>
      <c r="F50" s="252">
        <v>1720000</v>
      </c>
      <c r="G50" s="252"/>
      <c r="H50" s="257">
        <f t="shared" si="0"/>
        <v>145082934</v>
      </c>
      <c r="I50" s="257">
        <f t="shared" si="1"/>
        <v>0</v>
      </c>
    </row>
    <row r="51" spans="1:9" s="245" customFormat="1" ht="24" customHeight="1">
      <c r="A51" s="253">
        <v>41663</v>
      </c>
      <c r="B51" s="254" t="s">
        <v>411</v>
      </c>
      <c r="C51" s="253">
        <v>41663</v>
      </c>
      <c r="D51" s="255" t="s">
        <v>407</v>
      </c>
      <c r="E51" s="256" t="s">
        <v>369</v>
      </c>
      <c r="F51" s="252">
        <v>86120</v>
      </c>
      <c r="G51" s="252"/>
      <c r="H51" s="257">
        <f t="shared" si="0"/>
        <v>145169054</v>
      </c>
      <c r="I51" s="257">
        <f t="shared" si="1"/>
        <v>0</v>
      </c>
    </row>
    <row r="52" spans="1:9" s="245" customFormat="1" ht="24" customHeight="1">
      <c r="A52" s="253">
        <v>41663</v>
      </c>
      <c r="B52" s="254" t="s">
        <v>412</v>
      </c>
      <c r="C52" s="253">
        <v>41663</v>
      </c>
      <c r="D52" s="255" t="s">
        <v>413</v>
      </c>
      <c r="E52" s="256" t="s">
        <v>369</v>
      </c>
      <c r="F52" s="252">
        <v>258545</v>
      </c>
      <c r="G52" s="252"/>
      <c r="H52" s="257">
        <f t="shared" si="0"/>
        <v>145427599</v>
      </c>
      <c r="I52" s="257">
        <f t="shared" si="1"/>
        <v>0</v>
      </c>
    </row>
    <row r="53" spans="1:9" s="245" customFormat="1" ht="25.5">
      <c r="A53" s="253">
        <v>41663</v>
      </c>
      <c r="B53" s="254" t="s">
        <v>395</v>
      </c>
      <c r="C53" s="253">
        <v>41663</v>
      </c>
      <c r="D53" s="255" t="s">
        <v>414</v>
      </c>
      <c r="E53" s="256" t="s">
        <v>397</v>
      </c>
      <c r="F53" s="252">
        <v>21036</v>
      </c>
      <c r="G53" s="252"/>
      <c r="H53" s="257">
        <f t="shared" si="0"/>
        <v>145448635</v>
      </c>
      <c r="I53" s="257">
        <f t="shared" si="1"/>
        <v>0</v>
      </c>
    </row>
    <row r="54" spans="1:9" s="245" customFormat="1" ht="25.5" customHeight="1">
      <c r="A54" s="253">
        <v>41664</v>
      </c>
      <c r="B54" s="254" t="s">
        <v>377</v>
      </c>
      <c r="C54" s="253">
        <v>41664</v>
      </c>
      <c r="D54" s="255" t="s">
        <v>378</v>
      </c>
      <c r="E54" s="256" t="s">
        <v>379</v>
      </c>
      <c r="F54" s="252">
        <v>1000</v>
      </c>
      <c r="G54" s="252"/>
      <c r="H54" s="257">
        <f t="shared" si="0"/>
        <v>145449635</v>
      </c>
      <c r="I54" s="257">
        <f t="shared" si="1"/>
        <v>0</v>
      </c>
    </row>
    <row r="55" spans="1:9" s="245" customFormat="1" ht="25.5" customHeight="1">
      <c r="A55" s="253">
        <v>41664</v>
      </c>
      <c r="B55" s="254" t="s">
        <v>377</v>
      </c>
      <c r="C55" s="253">
        <v>41664</v>
      </c>
      <c r="D55" s="255" t="s">
        <v>400</v>
      </c>
      <c r="E55" s="256" t="s">
        <v>379</v>
      </c>
      <c r="F55" s="252">
        <v>1000</v>
      </c>
      <c r="G55" s="252"/>
      <c r="H55" s="257">
        <f t="shared" si="0"/>
        <v>145450635</v>
      </c>
      <c r="I55" s="257">
        <f t="shared" si="1"/>
        <v>0</v>
      </c>
    </row>
    <row r="56" spans="1:9" s="245" customFormat="1" ht="25.5" customHeight="1">
      <c r="A56" s="253">
        <v>41666</v>
      </c>
      <c r="B56" s="254" t="s">
        <v>415</v>
      </c>
      <c r="C56" s="253">
        <v>41666</v>
      </c>
      <c r="D56" s="255" t="s">
        <v>413</v>
      </c>
      <c r="E56" s="256" t="s">
        <v>369</v>
      </c>
      <c r="F56" s="252">
        <v>172364</v>
      </c>
      <c r="G56" s="252"/>
      <c r="H56" s="257">
        <f t="shared" si="0"/>
        <v>145622999</v>
      </c>
      <c r="I56" s="257">
        <f t="shared" si="1"/>
        <v>0</v>
      </c>
    </row>
    <row r="57" spans="1:9" s="245" customFormat="1" ht="25.5" customHeight="1">
      <c r="A57" s="253">
        <v>41666</v>
      </c>
      <c r="B57" s="254" t="s">
        <v>416</v>
      </c>
      <c r="C57" s="253">
        <v>41666</v>
      </c>
      <c r="D57" s="255" t="s">
        <v>402</v>
      </c>
      <c r="E57" s="256" t="s">
        <v>369</v>
      </c>
      <c r="F57" s="252">
        <v>301730</v>
      </c>
      <c r="G57" s="252"/>
      <c r="H57" s="257">
        <f t="shared" si="0"/>
        <v>145924729</v>
      </c>
      <c r="I57" s="257">
        <f t="shared" si="1"/>
        <v>0</v>
      </c>
    </row>
    <row r="58" spans="1:9" s="245" customFormat="1" ht="25.5" customHeight="1">
      <c r="A58" s="253">
        <v>41670</v>
      </c>
      <c r="B58" s="254" t="s">
        <v>395</v>
      </c>
      <c r="C58" s="253">
        <v>41654</v>
      </c>
      <c r="D58" s="255" t="s">
        <v>417</v>
      </c>
      <c r="E58" s="256" t="s">
        <v>385</v>
      </c>
      <c r="F58" s="252">
        <v>4600000</v>
      </c>
      <c r="G58" s="252"/>
      <c r="H58" s="257">
        <f t="shared" si="0"/>
        <v>150524729</v>
      </c>
      <c r="I58" s="257">
        <f t="shared" si="1"/>
        <v>0</v>
      </c>
    </row>
    <row r="59" spans="1:9" s="245" customFormat="1" ht="26.25" customHeight="1">
      <c r="A59" s="253">
        <v>41670</v>
      </c>
      <c r="B59" s="254" t="s">
        <v>395</v>
      </c>
      <c r="C59" s="253">
        <v>41634</v>
      </c>
      <c r="D59" s="255" t="s">
        <v>418</v>
      </c>
      <c r="E59" s="256" t="s">
        <v>385</v>
      </c>
      <c r="F59" s="252">
        <v>119122</v>
      </c>
      <c r="G59" s="252"/>
      <c r="H59" s="257">
        <f t="shared" si="0"/>
        <v>150643851</v>
      </c>
      <c r="I59" s="257">
        <f t="shared" si="1"/>
        <v>0</v>
      </c>
    </row>
    <row r="60" spans="1:9" s="245" customFormat="1" ht="26.25" customHeight="1">
      <c r="A60" s="253">
        <v>41670</v>
      </c>
      <c r="B60" s="254" t="s">
        <v>395</v>
      </c>
      <c r="C60" s="253">
        <v>41639</v>
      </c>
      <c r="D60" s="255" t="s">
        <v>418</v>
      </c>
      <c r="E60" s="256" t="s">
        <v>385</v>
      </c>
      <c r="F60" s="252">
        <v>351096</v>
      </c>
      <c r="G60" s="252"/>
      <c r="H60" s="257">
        <f t="shared" si="0"/>
        <v>150994947</v>
      </c>
      <c r="I60" s="257">
        <f t="shared" si="1"/>
        <v>0</v>
      </c>
    </row>
    <row r="61" spans="1:9" s="245" customFormat="1" ht="26.25" customHeight="1">
      <c r="A61" s="253">
        <v>41670</v>
      </c>
      <c r="B61" s="254" t="s">
        <v>395</v>
      </c>
      <c r="C61" s="253">
        <v>41639</v>
      </c>
      <c r="D61" s="255" t="s">
        <v>419</v>
      </c>
      <c r="E61" s="256" t="s">
        <v>385</v>
      </c>
      <c r="F61" s="252">
        <v>70000</v>
      </c>
      <c r="G61" s="252"/>
      <c r="H61" s="257">
        <f t="shared" si="0"/>
        <v>151064947</v>
      </c>
      <c r="I61" s="257">
        <f t="shared" si="1"/>
        <v>0</v>
      </c>
    </row>
    <row r="62" spans="1:9" s="245" customFormat="1" ht="26.25" customHeight="1">
      <c r="A62" s="253">
        <v>41670</v>
      </c>
      <c r="B62" s="254" t="s">
        <v>395</v>
      </c>
      <c r="C62" s="253">
        <v>41641</v>
      </c>
      <c r="D62" s="255" t="s">
        <v>420</v>
      </c>
      <c r="E62" s="256" t="s">
        <v>385</v>
      </c>
      <c r="F62" s="252">
        <v>418182</v>
      </c>
      <c r="G62" s="252"/>
      <c r="H62" s="257">
        <f t="shared" si="0"/>
        <v>151483129</v>
      </c>
      <c r="I62" s="257">
        <f t="shared" si="1"/>
        <v>0</v>
      </c>
    </row>
    <row r="63" spans="1:9" s="245" customFormat="1" ht="26.25" customHeight="1">
      <c r="A63" s="253">
        <v>41670</v>
      </c>
      <c r="B63" s="254" t="s">
        <v>395</v>
      </c>
      <c r="C63" s="253">
        <v>41641</v>
      </c>
      <c r="D63" s="255" t="s">
        <v>420</v>
      </c>
      <c r="E63" s="256" t="s">
        <v>385</v>
      </c>
      <c r="F63" s="252">
        <v>418182</v>
      </c>
      <c r="G63" s="252"/>
      <c r="H63" s="257">
        <f t="shared" si="0"/>
        <v>151901311</v>
      </c>
      <c r="I63" s="257">
        <f t="shared" si="1"/>
        <v>0</v>
      </c>
    </row>
    <row r="64" spans="1:9" s="245" customFormat="1" ht="26.25" customHeight="1">
      <c r="A64" s="253">
        <v>41670</v>
      </c>
      <c r="B64" s="254" t="s">
        <v>395</v>
      </c>
      <c r="C64" s="253">
        <v>41652</v>
      </c>
      <c r="D64" s="255" t="s">
        <v>418</v>
      </c>
      <c r="E64" s="256" t="s">
        <v>385</v>
      </c>
      <c r="F64" s="252">
        <v>350830</v>
      </c>
      <c r="G64" s="252"/>
      <c r="H64" s="257">
        <f t="shared" si="0"/>
        <v>152252141</v>
      </c>
      <c r="I64" s="257">
        <f t="shared" si="1"/>
        <v>0</v>
      </c>
    </row>
    <row r="65" spans="1:9" s="245" customFormat="1" ht="26.25" customHeight="1">
      <c r="A65" s="253">
        <v>41670</v>
      </c>
      <c r="B65" s="254" t="s">
        <v>395</v>
      </c>
      <c r="C65" s="253">
        <v>41653</v>
      </c>
      <c r="D65" s="255" t="s">
        <v>420</v>
      </c>
      <c r="E65" s="256" t="s">
        <v>385</v>
      </c>
      <c r="F65" s="252">
        <v>433182</v>
      </c>
      <c r="G65" s="252"/>
      <c r="H65" s="257">
        <f t="shared" si="0"/>
        <v>152685323</v>
      </c>
      <c r="I65" s="257">
        <f t="shared" si="1"/>
        <v>0</v>
      </c>
    </row>
    <row r="66" spans="1:9" s="245" customFormat="1" ht="26.25" customHeight="1">
      <c r="A66" s="253">
        <v>41670</v>
      </c>
      <c r="B66" s="254" t="s">
        <v>395</v>
      </c>
      <c r="C66" s="253">
        <v>41661</v>
      </c>
      <c r="D66" s="255" t="s">
        <v>420</v>
      </c>
      <c r="E66" s="256" t="s">
        <v>385</v>
      </c>
      <c r="F66" s="252">
        <v>430000</v>
      </c>
      <c r="G66" s="252"/>
      <c r="H66" s="257">
        <f t="shared" si="0"/>
        <v>153115323</v>
      </c>
      <c r="I66" s="257">
        <f t="shared" si="1"/>
        <v>0</v>
      </c>
    </row>
    <row r="67" spans="1:9" s="245" customFormat="1" ht="26.25" customHeight="1">
      <c r="A67" s="253">
        <v>41670</v>
      </c>
      <c r="B67" s="254" t="s">
        <v>395</v>
      </c>
      <c r="C67" s="253">
        <v>41661</v>
      </c>
      <c r="D67" s="255" t="s">
        <v>421</v>
      </c>
      <c r="E67" s="256" t="s">
        <v>385</v>
      </c>
      <c r="F67" s="252">
        <v>420089</v>
      </c>
      <c r="G67" s="252"/>
      <c r="H67" s="257">
        <f t="shared" si="0"/>
        <v>153535412</v>
      </c>
      <c r="I67" s="257">
        <f t="shared" si="1"/>
        <v>0</v>
      </c>
    </row>
    <row r="68" spans="1:9" s="245" customFormat="1" ht="26.25" customHeight="1">
      <c r="A68" s="253">
        <v>41670</v>
      </c>
      <c r="B68" s="254" t="s">
        <v>395</v>
      </c>
      <c r="C68" s="253">
        <v>41661</v>
      </c>
      <c r="D68" s="255" t="s">
        <v>422</v>
      </c>
      <c r="E68" s="256" t="s">
        <v>385</v>
      </c>
      <c r="F68" s="252">
        <v>962130</v>
      </c>
      <c r="G68" s="252"/>
      <c r="H68" s="257">
        <f t="shared" si="0"/>
        <v>154497542</v>
      </c>
      <c r="I68" s="257">
        <f t="shared" si="1"/>
        <v>0</v>
      </c>
    </row>
    <row r="69" spans="1:9" s="245" customFormat="1" ht="24.75" customHeight="1">
      <c r="A69" s="253">
        <v>41670</v>
      </c>
      <c r="B69" s="254" t="s">
        <v>395</v>
      </c>
      <c r="C69" s="253">
        <v>41650</v>
      </c>
      <c r="D69" s="255" t="s">
        <v>423</v>
      </c>
      <c r="E69" s="256" t="s">
        <v>385</v>
      </c>
      <c r="F69" s="252">
        <v>2069431</v>
      </c>
      <c r="G69" s="252"/>
      <c r="H69" s="257">
        <f t="shared" si="0"/>
        <v>156566973</v>
      </c>
      <c r="I69" s="257">
        <f t="shared" si="1"/>
        <v>0</v>
      </c>
    </row>
    <row r="70" spans="1:9" s="245" customFormat="1" ht="24.75" customHeight="1">
      <c r="A70" s="253">
        <v>41670</v>
      </c>
      <c r="B70" s="254" t="s">
        <v>395</v>
      </c>
      <c r="C70" s="253">
        <v>41659</v>
      </c>
      <c r="D70" s="255" t="s">
        <v>423</v>
      </c>
      <c r="E70" s="256" t="s">
        <v>385</v>
      </c>
      <c r="F70" s="252">
        <v>2559213</v>
      </c>
      <c r="G70" s="252"/>
      <c r="H70" s="257">
        <f t="shared" si="0"/>
        <v>159126186</v>
      </c>
      <c r="I70" s="257">
        <f t="shared" si="1"/>
        <v>0</v>
      </c>
    </row>
    <row r="71" spans="1:9" s="245" customFormat="1" ht="24.75" customHeight="1">
      <c r="A71" s="253">
        <v>41670</v>
      </c>
      <c r="B71" s="254" t="s">
        <v>395</v>
      </c>
      <c r="C71" s="253">
        <v>41646</v>
      </c>
      <c r="D71" s="255" t="s">
        <v>424</v>
      </c>
      <c r="E71" s="256" t="s">
        <v>385</v>
      </c>
      <c r="F71" s="252">
        <v>2383440</v>
      </c>
      <c r="G71" s="252"/>
      <c r="H71" s="257">
        <f t="shared" si="0"/>
        <v>161509626</v>
      </c>
      <c r="I71" s="257">
        <f t="shared" si="1"/>
        <v>0</v>
      </c>
    </row>
    <row r="72" spans="1:9" s="245" customFormat="1" ht="24.75" customHeight="1">
      <c r="A72" s="253">
        <v>41670</v>
      </c>
      <c r="B72" s="254" t="s">
        <v>395</v>
      </c>
      <c r="C72" s="253">
        <v>41655</v>
      </c>
      <c r="D72" s="255" t="s">
        <v>425</v>
      </c>
      <c r="E72" s="256" t="s">
        <v>385</v>
      </c>
      <c r="F72" s="252">
        <v>1833660</v>
      </c>
      <c r="G72" s="252"/>
      <c r="H72" s="257">
        <f t="shared" si="0"/>
        <v>163343286</v>
      </c>
      <c r="I72" s="257">
        <f t="shared" si="1"/>
        <v>0</v>
      </c>
    </row>
    <row r="73" spans="1:9" s="245" customFormat="1" ht="24.75" customHeight="1">
      <c r="A73" s="253">
        <v>41670</v>
      </c>
      <c r="B73" s="254" t="s">
        <v>395</v>
      </c>
      <c r="C73" s="253">
        <v>41666</v>
      </c>
      <c r="D73" s="255" t="s">
        <v>426</v>
      </c>
      <c r="E73" s="256" t="s">
        <v>385</v>
      </c>
      <c r="F73" s="252">
        <v>1482690</v>
      </c>
      <c r="G73" s="252"/>
      <c r="H73" s="257">
        <f t="shared" si="0"/>
        <v>164825976</v>
      </c>
      <c r="I73" s="257">
        <f t="shared" si="1"/>
        <v>0</v>
      </c>
    </row>
    <row r="74" spans="1:9" s="245" customFormat="1" ht="24.75" customHeight="1">
      <c r="A74" s="253">
        <v>41670</v>
      </c>
      <c r="B74" s="254" t="s">
        <v>395</v>
      </c>
      <c r="C74" s="253">
        <v>41643</v>
      </c>
      <c r="D74" s="255" t="s">
        <v>427</v>
      </c>
      <c r="E74" s="256" t="s">
        <v>385</v>
      </c>
      <c r="F74" s="252">
        <v>969795</v>
      </c>
      <c r="G74" s="252"/>
      <c r="H74" s="257">
        <f t="shared" si="0"/>
        <v>165795771</v>
      </c>
      <c r="I74" s="257">
        <f t="shared" si="1"/>
        <v>0</v>
      </c>
    </row>
    <row r="75" spans="1:9" s="245" customFormat="1" ht="24.75" customHeight="1">
      <c r="A75" s="253">
        <v>41670</v>
      </c>
      <c r="B75" s="254" t="s">
        <v>428</v>
      </c>
      <c r="C75" s="253">
        <v>41670</v>
      </c>
      <c r="D75" s="255" t="s">
        <v>429</v>
      </c>
      <c r="E75" s="256" t="s">
        <v>430</v>
      </c>
      <c r="F75" s="252"/>
      <c r="G75" s="252">
        <v>2655900</v>
      </c>
      <c r="H75" s="257">
        <f t="shared" si="0"/>
        <v>163139871</v>
      </c>
      <c r="I75" s="257">
        <f t="shared" si="1"/>
        <v>0</v>
      </c>
    </row>
    <row r="76" spans="1:9" s="245" customFormat="1" ht="17.25" customHeight="1">
      <c r="A76" s="253"/>
      <c r="B76" s="254"/>
      <c r="C76" s="253"/>
      <c r="D76" s="260"/>
      <c r="E76" s="254"/>
      <c r="F76" s="252"/>
      <c r="G76" s="252"/>
      <c r="H76" s="257"/>
      <c r="I76" s="257"/>
    </row>
    <row r="77" spans="1:9" s="245" customFormat="1" ht="20.25" customHeight="1">
      <c r="A77" s="253"/>
      <c r="B77" s="254"/>
      <c r="C77" s="253"/>
      <c r="D77" s="261" t="s">
        <v>748</v>
      </c>
      <c r="E77" s="254" t="s">
        <v>14</v>
      </c>
      <c r="F77" s="259">
        <f>SUM(F15:F76)</f>
        <v>38789370</v>
      </c>
      <c r="G77" s="259">
        <f>SUM(G15:G76)</f>
        <v>2655900</v>
      </c>
      <c r="H77" s="259" t="s">
        <v>14</v>
      </c>
      <c r="I77" s="259" t="s">
        <v>14</v>
      </c>
    </row>
    <row r="78" spans="1:9" s="245" customFormat="1" ht="17.25" customHeight="1">
      <c r="A78" s="262"/>
      <c r="B78" s="263"/>
      <c r="C78" s="262"/>
      <c r="D78" s="264" t="s">
        <v>749</v>
      </c>
      <c r="E78" s="263" t="s">
        <v>14</v>
      </c>
      <c r="F78" s="265" t="s">
        <v>14</v>
      </c>
      <c r="G78" s="265" t="s">
        <v>14</v>
      </c>
      <c r="H78" s="266">
        <f>MAX(H14+F77-G77-I14,0)</f>
        <v>163139871</v>
      </c>
      <c r="I78" s="266">
        <f>MAX(I14+G77-F77-H14,0)</f>
        <v>0</v>
      </c>
    </row>
    <row r="79" spans="1:9" s="245" customFormat="1" ht="17.25" customHeight="1">
      <c r="A79" s="248"/>
      <c r="B79" s="248"/>
      <c r="C79" s="248"/>
      <c r="E79" s="248"/>
    </row>
    <row r="80" spans="1:9" s="245" customFormat="1" ht="12.75">
      <c r="A80" s="248"/>
      <c r="B80" s="248"/>
      <c r="C80" s="267" t="s">
        <v>755</v>
      </c>
      <c r="E80" s="248"/>
    </row>
    <row r="81" spans="1:9" s="245" customFormat="1" ht="12.75">
      <c r="A81" s="248"/>
      <c r="B81" s="248"/>
      <c r="C81" s="267" t="s">
        <v>751</v>
      </c>
      <c r="E81" s="248"/>
    </row>
    <row r="82" spans="1:9" s="245" customFormat="1" ht="13.5" customHeight="1">
      <c r="A82" s="248"/>
      <c r="B82" s="248"/>
      <c r="C82" s="248"/>
      <c r="E82" s="324" t="s">
        <v>756</v>
      </c>
      <c r="F82" s="324"/>
      <c r="G82" s="324"/>
      <c r="H82" s="324"/>
      <c r="I82" s="324"/>
    </row>
    <row r="83" spans="1:9" s="245" customFormat="1" ht="12.75">
      <c r="A83" s="324" t="s">
        <v>45</v>
      </c>
      <c r="B83" s="324"/>
      <c r="C83" s="324"/>
      <c r="D83" s="324"/>
      <c r="E83" s="324" t="s">
        <v>16</v>
      </c>
      <c r="F83" s="324"/>
      <c r="G83" s="324"/>
      <c r="H83" s="324"/>
      <c r="I83" s="324"/>
    </row>
    <row r="84" spans="1:9" s="245" customFormat="1" ht="12.75">
      <c r="A84" s="324" t="s">
        <v>753</v>
      </c>
      <c r="B84" s="324"/>
      <c r="C84" s="324"/>
      <c r="D84" s="324"/>
      <c r="E84" s="324" t="s">
        <v>753</v>
      </c>
      <c r="F84" s="324"/>
      <c r="G84" s="324"/>
      <c r="H84" s="324"/>
      <c r="I84" s="324"/>
    </row>
    <row r="86" spans="1:9">
      <c r="F86" s="268"/>
      <c r="G86" s="268"/>
    </row>
  </sheetData>
  <autoFilter ref="A13:J75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84:D84"/>
    <mergeCell ref="E84:I84"/>
    <mergeCell ref="G11:G12"/>
    <mergeCell ref="H11:H12"/>
    <mergeCell ref="I11:I12"/>
    <mergeCell ref="E82:I82"/>
    <mergeCell ref="A83:D83"/>
    <mergeCell ref="E83:I83"/>
  </mergeCells>
  <printOptions horizontalCentered="1"/>
  <pageMargins left="0.5" right="0.12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indexed="24"/>
  </sheetPr>
  <dimension ref="A2:I83"/>
  <sheetViews>
    <sheetView topLeftCell="A72" workbookViewId="0">
      <selection activeCell="D766" sqref="D766"/>
    </sheetView>
  </sheetViews>
  <sheetFormatPr defaultRowHeight="15"/>
  <cols>
    <col min="1" max="1" width="9.140625" style="240"/>
    <col min="2" max="2" width="5.7109375" style="240" customWidth="1"/>
    <col min="3" max="3" width="9.5703125" style="240" customWidth="1"/>
    <col min="4" max="4" width="37.140625" style="241" customWidth="1"/>
    <col min="5" max="5" width="5.28515625" style="240" customWidth="1"/>
    <col min="6" max="6" width="14.28515625" style="242" customWidth="1"/>
    <col min="7" max="7" width="12.28515625" style="242" customWidth="1"/>
    <col min="8" max="8" width="13.7109375" style="242" customWidth="1"/>
    <col min="9" max="9" width="13.42578125" style="242" customWidth="1"/>
    <col min="10" max="16384" width="9.140625" style="242"/>
  </cols>
  <sheetData>
    <row r="2" spans="1:9" ht="15.75" customHeight="1">
      <c r="A2" s="239" t="s">
        <v>349</v>
      </c>
      <c r="G2" s="333" t="s">
        <v>350</v>
      </c>
      <c r="H2" s="333"/>
      <c r="I2" s="333"/>
    </row>
    <row r="3" spans="1:9" ht="15.75" customHeight="1">
      <c r="A3" s="239" t="s">
        <v>351</v>
      </c>
      <c r="G3" s="334" t="s">
        <v>352</v>
      </c>
      <c r="H3" s="334"/>
      <c r="I3" s="334"/>
    </row>
    <row r="4" spans="1:9">
      <c r="F4" s="243"/>
      <c r="G4" s="334"/>
      <c r="H4" s="334"/>
      <c r="I4" s="334"/>
    </row>
    <row r="5" spans="1:9" ht="17.25" customHeight="1">
      <c r="A5" s="335" t="s">
        <v>754</v>
      </c>
      <c r="B5" s="335"/>
      <c r="C5" s="335"/>
      <c r="D5" s="335"/>
      <c r="E5" s="335"/>
      <c r="F5" s="335"/>
      <c r="G5" s="335"/>
      <c r="H5" s="335"/>
      <c r="I5" s="335"/>
    </row>
    <row r="6" spans="1:9">
      <c r="A6" s="336" t="s">
        <v>354</v>
      </c>
      <c r="B6" s="337"/>
      <c r="C6" s="337"/>
      <c r="D6" s="337"/>
      <c r="E6" s="337"/>
      <c r="F6" s="337"/>
      <c r="G6" s="337"/>
      <c r="H6" s="337"/>
      <c r="I6" s="337"/>
    </row>
    <row r="7" spans="1:9">
      <c r="A7" s="337" t="s">
        <v>355</v>
      </c>
      <c r="B7" s="337" t="s">
        <v>356</v>
      </c>
      <c r="C7" s="337"/>
      <c r="D7" s="337"/>
      <c r="E7" s="337"/>
      <c r="F7" s="337"/>
      <c r="G7" s="337"/>
      <c r="H7" s="337"/>
      <c r="I7" s="337"/>
    </row>
    <row r="8" spans="1:9">
      <c r="A8" s="337" t="s">
        <v>357</v>
      </c>
      <c r="B8" s="336"/>
      <c r="C8" s="336"/>
      <c r="D8" s="336"/>
      <c r="E8" s="336"/>
      <c r="F8" s="336"/>
      <c r="G8" s="336"/>
      <c r="H8" s="336"/>
      <c r="I8" s="336"/>
    </row>
    <row r="9" spans="1:9" ht="17.25" customHeight="1">
      <c r="C9" s="327"/>
      <c r="D9" s="328"/>
      <c r="E9" s="328"/>
      <c r="F9" s="328"/>
      <c r="G9" s="328"/>
      <c r="H9" s="328"/>
      <c r="I9" s="328"/>
    </row>
    <row r="10" spans="1:9" s="245" customFormat="1" ht="28.5" customHeight="1">
      <c r="A10" s="329" t="s">
        <v>358</v>
      </c>
      <c r="B10" s="330" t="s">
        <v>359</v>
      </c>
      <c r="C10" s="331"/>
      <c r="D10" s="329" t="s">
        <v>50</v>
      </c>
      <c r="E10" s="329" t="s">
        <v>360</v>
      </c>
      <c r="F10" s="330" t="s">
        <v>361</v>
      </c>
      <c r="G10" s="331"/>
      <c r="H10" s="330" t="s">
        <v>362</v>
      </c>
      <c r="I10" s="332"/>
    </row>
    <row r="11" spans="1:9" s="245" customFormat="1" ht="15.75" customHeight="1">
      <c r="A11" s="329"/>
      <c r="B11" s="325" t="s">
        <v>44</v>
      </c>
      <c r="C11" s="325" t="s">
        <v>363</v>
      </c>
      <c r="D11" s="329"/>
      <c r="E11" s="329"/>
      <c r="F11" s="325" t="s">
        <v>364</v>
      </c>
      <c r="G11" s="325" t="s">
        <v>365</v>
      </c>
      <c r="H11" s="325" t="s">
        <v>364</v>
      </c>
      <c r="I11" s="325" t="s">
        <v>365</v>
      </c>
    </row>
    <row r="12" spans="1:9" s="245" customFormat="1" ht="28.5" customHeight="1">
      <c r="A12" s="329"/>
      <c r="B12" s="326"/>
      <c r="C12" s="326"/>
      <c r="D12" s="329"/>
      <c r="E12" s="329"/>
      <c r="F12" s="326"/>
      <c r="G12" s="326"/>
      <c r="H12" s="326"/>
      <c r="I12" s="326"/>
    </row>
    <row r="13" spans="1:9" s="248" customFormat="1" ht="11.25" customHeight="1">
      <c r="A13" s="246" t="s">
        <v>9</v>
      </c>
      <c r="B13" s="247" t="s">
        <v>10</v>
      </c>
      <c r="C13" s="246" t="s">
        <v>11</v>
      </c>
      <c r="D13" s="244" t="s">
        <v>12</v>
      </c>
      <c r="E13" s="246" t="s">
        <v>27</v>
      </c>
      <c r="F13" s="246">
        <v>1</v>
      </c>
      <c r="G13" s="246">
        <v>2</v>
      </c>
      <c r="H13" s="246">
        <v>3</v>
      </c>
      <c r="I13" s="246">
        <v>4</v>
      </c>
    </row>
    <row r="14" spans="1:9" s="245" customFormat="1" ht="17.25" customHeight="1">
      <c r="A14" s="249"/>
      <c r="B14" s="250"/>
      <c r="C14" s="249"/>
      <c r="D14" s="251" t="s">
        <v>366</v>
      </c>
      <c r="E14" s="250"/>
      <c r="F14" s="252"/>
      <c r="G14" s="252"/>
      <c r="H14" s="252">
        <f>'1'!H78</f>
        <v>163139871</v>
      </c>
      <c r="I14" s="252">
        <v>0</v>
      </c>
    </row>
    <row r="15" spans="1:9" s="245" customFormat="1" ht="25.5" customHeight="1">
      <c r="A15" s="253">
        <v>41671</v>
      </c>
      <c r="B15" s="254" t="s">
        <v>367</v>
      </c>
      <c r="C15" s="253">
        <v>41645</v>
      </c>
      <c r="D15" s="255" t="s">
        <v>431</v>
      </c>
      <c r="E15" s="256" t="s">
        <v>369</v>
      </c>
      <c r="F15" s="252">
        <v>1136000</v>
      </c>
      <c r="G15" s="252"/>
      <c r="H15" s="257">
        <f t="shared" ref="H15:H72" si="0">ROUND(IF(H14-I14+F15-G15&gt;0,H14-I14+F15-G15,0),0)</f>
        <v>164275871</v>
      </c>
      <c r="I15" s="257">
        <f t="shared" ref="I15:I72" si="1">ROUND(IF(I14-H14+G15-F15&gt;0,I14-H14+G15-F15,0),0)</f>
        <v>0</v>
      </c>
    </row>
    <row r="16" spans="1:9" s="245" customFormat="1" ht="25.5" customHeight="1">
      <c r="A16" s="253">
        <v>41671</v>
      </c>
      <c r="B16" s="254" t="s">
        <v>371</v>
      </c>
      <c r="C16" s="253">
        <v>41663</v>
      </c>
      <c r="D16" s="255" t="s">
        <v>432</v>
      </c>
      <c r="E16" s="256" t="s">
        <v>369</v>
      </c>
      <c r="F16" s="252">
        <v>93182</v>
      </c>
      <c r="G16" s="252"/>
      <c r="H16" s="257">
        <f t="shared" si="0"/>
        <v>164369053</v>
      </c>
      <c r="I16" s="257">
        <f t="shared" si="1"/>
        <v>0</v>
      </c>
    </row>
    <row r="17" spans="1:9" s="245" customFormat="1" ht="25.5" customHeight="1">
      <c r="A17" s="253">
        <v>41671</v>
      </c>
      <c r="B17" s="254" t="s">
        <v>373</v>
      </c>
      <c r="C17" s="253">
        <v>41668</v>
      </c>
      <c r="D17" s="255" t="s">
        <v>433</v>
      </c>
      <c r="E17" s="256" t="s">
        <v>369</v>
      </c>
      <c r="F17" s="252">
        <v>627600</v>
      </c>
      <c r="G17" s="252"/>
      <c r="H17" s="257">
        <f t="shared" si="0"/>
        <v>164996653</v>
      </c>
      <c r="I17" s="257">
        <f t="shared" si="1"/>
        <v>0</v>
      </c>
    </row>
    <row r="18" spans="1:9" s="245" customFormat="1" ht="25.5" customHeight="1">
      <c r="A18" s="253">
        <v>41671</v>
      </c>
      <c r="B18" s="254" t="s">
        <v>373</v>
      </c>
      <c r="C18" s="253">
        <v>41668</v>
      </c>
      <c r="D18" s="255" t="s">
        <v>434</v>
      </c>
      <c r="E18" s="256" t="s">
        <v>369</v>
      </c>
      <c r="F18" s="252">
        <v>243225</v>
      </c>
      <c r="G18" s="252"/>
      <c r="H18" s="257">
        <f t="shared" si="0"/>
        <v>165239878</v>
      </c>
      <c r="I18" s="257">
        <f t="shared" si="1"/>
        <v>0</v>
      </c>
    </row>
    <row r="19" spans="1:9" s="245" customFormat="1" ht="25.5" customHeight="1">
      <c r="A19" s="253">
        <v>41671</v>
      </c>
      <c r="B19" s="254" t="s">
        <v>375</v>
      </c>
      <c r="C19" s="253">
        <v>41669</v>
      </c>
      <c r="D19" s="255" t="s">
        <v>435</v>
      </c>
      <c r="E19" s="256" t="s">
        <v>369</v>
      </c>
      <c r="F19" s="252">
        <v>1413945</v>
      </c>
      <c r="G19" s="252"/>
      <c r="H19" s="257">
        <f t="shared" si="0"/>
        <v>166653823</v>
      </c>
      <c r="I19" s="257">
        <f t="shared" si="1"/>
        <v>0</v>
      </c>
    </row>
    <row r="20" spans="1:9" s="245" customFormat="1" ht="25.5" customHeight="1">
      <c r="A20" s="253">
        <v>41671</v>
      </c>
      <c r="B20" s="254" t="s">
        <v>436</v>
      </c>
      <c r="C20" s="253">
        <v>41670</v>
      </c>
      <c r="D20" s="255" t="s">
        <v>390</v>
      </c>
      <c r="E20" s="256" t="s">
        <v>369</v>
      </c>
      <c r="F20" s="252">
        <v>370200</v>
      </c>
      <c r="G20" s="252"/>
      <c r="H20" s="257">
        <f t="shared" si="0"/>
        <v>167024023</v>
      </c>
      <c r="I20" s="257">
        <f t="shared" si="1"/>
        <v>0</v>
      </c>
    </row>
    <row r="21" spans="1:9" s="245" customFormat="1" ht="25.5" customHeight="1">
      <c r="A21" s="253">
        <v>41673</v>
      </c>
      <c r="B21" s="254" t="s">
        <v>380</v>
      </c>
      <c r="C21" s="253">
        <v>41648</v>
      </c>
      <c r="D21" s="255" t="s">
        <v>431</v>
      </c>
      <c r="E21" s="256" t="s">
        <v>369</v>
      </c>
      <c r="F21" s="252">
        <v>1248000</v>
      </c>
      <c r="G21" s="252"/>
      <c r="H21" s="257">
        <f t="shared" si="0"/>
        <v>168272023</v>
      </c>
      <c r="I21" s="257">
        <f t="shared" si="1"/>
        <v>0</v>
      </c>
    </row>
    <row r="22" spans="1:9" s="245" customFormat="1" ht="25.5" customHeight="1">
      <c r="A22" s="253">
        <v>41674</v>
      </c>
      <c r="B22" s="254" t="s">
        <v>382</v>
      </c>
      <c r="C22" s="253">
        <v>41652</v>
      </c>
      <c r="D22" s="255" t="s">
        <v>431</v>
      </c>
      <c r="E22" s="256" t="s">
        <v>369</v>
      </c>
      <c r="F22" s="252">
        <v>1312000</v>
      </c>
      <c r="G22" s="252"/>
      <c r="H22" s="257">
        <f t="shared" si="0"/>
        <v>169584023</v>
      </c>
      <c r="I22" s="257">
        <f t="shared" si="1"/>
        <v>0</v>
      </c>
    </row>
    <row r="23" spans="1:9" s="245" customFormat="1" ht="25.5" customHeight="1">
      <c r="A23" s="253">
        <v>41675</v>
      </c>
      <c r="B23" s="254" t="s">
        <v>437</v>
      </c>
      <c r="C23" s="253">
        <v>41655</v>
      </c>
      <c r="D23" s="255" t="s">
        <v>431</v>
      </c>
      <c r="E23" s="256" t="s">
        <v>369</v>
      </c>
      <c r="F23" s="252">
        <v>1264000</v>
      </c>
      <c r="G23" s="252"/>
      <c r="H23" s="257">
        <f t="shared" si="0"/>
        <v>170848023</v>
      </c>
      <c r="I23" s="257">
        <f t="shared" si="1"/>
        <v>0</v>
      </c>
    </row>
    <row r="24" spans="1:9" s="245" customFormat="1" ht="25.5" customHeight="1">
      <c r="A24" s="253">
        <v>41676</v>
      </c>
      <c r="B24" s="254" t="s">
        <v>438</v>
      </c>
      <c r="C24" s="253">
        <v>41658</v>
      </c>
      <c r="D24" s="255" t="s">
        <v>431</v>
      </c>
      <c r="E24" s="256" t="s">
        <v>369</v>
      </c>
      <c r="F24" s="252">
        <v>1120000</v>
      </c>
      <c r="G24" s="252"/>
      <c r="H24" s="257">
        <f t="shared" si="0"/>
        <v>171968023</v>
      </c>
      <c r="I24" s="257">
        <f t="shared" si="1"/>
        <v>0</v>
      </c>
    </row>
    <row r="25" spans="1:9" s="245" customFormat="1" ht="25.5" customHeight="1">
      <c r="A25" s="253">
        <v>41676</v>
      </c>
      <c r="B25" s="254" t="s">
        <v>395</v>
      </c>
      <c r="C25" s="253">
        <v>41676</v>
      </c>
      <c r="D25" s="255" t="s">
        <v>439</v>
      </c>
      <c r="E25" s="256" t="s">
        <v>397</v>
      </c>
      <c r="F25" s="252">
        <v>19604</v>
      </c>
      <c r="G25" s="252"/>
      <c r="H25" s="257">
        <f t="shared" si="0"/>
        <v>171987627</v>
      </c>
      <c r="I25" s="257">
        <f t="shared" si="1"/>
        <v>0</v>
      </c>
    </row>
    <row r="26" spans="1:9" s="245" customFormat="1" ht="25.5" customHeight="1">
      <c r="A26" s="253">
        <v>41676</v>
      </c>
      <c r="B26" s="254" t="s">
        <v>395</v>
      </c>
      <c r="C26" s="253">
        <v>41676</v>
      </c>
      <c r="D26" s="255" t="s">
        <v>440</v>
      </c>
      <c r="E26" s="256" t="s">
        <v>397</v>
      </c>
      <c r="F26" s="252">
        <v>117626</v>
      </c>
      <c r="G26" s="252"/>
      <c r="H26" s="257">
        <f t="shared" si="0"/>
        <v>172105253</v>
      </c>
      <c r="I26" s="257">
        <f t="shared" si="1"/>
        <v>0</v>
      </c>
    </row>
    <row r="27" spans="1:9" s="245" customFormat="1" ht="25.5" customHeight="1">
      <c r="A27" s="253">
        <v>41677</v>
      </c>
      <c r="B27" s="254" t="s">
        <v>377</v>
      </c>
      <c r="C27" s="253">
        <v>41677</v>
      </c>
      <c r="D27" s="255" t="s">
        <v>441</v>
      </c>
      <c r="E27" s="256" t="s">
        <v>379</v>
      </c>
      <c r="F27" s="252">
        <v>3000</v>
      </c>
      <c r="G27" s="252"/>
      <c r="H27" s="257">
        <f t="shared" si="0"/>
        <v>172108253</v>
      </c>
      <c r="I27" s="257">
        <f t="shared" si="1"/>
        <v>0</v>
      </c>
    </row>
    <row r="28" spans="1:9" s="245" customFormat="1" ht="25.5" customHeight="1">
      <c r="A28" s="253">
        <v>41677</v>
      </c>
      <c r="B28" s="254" t="s">
        <v>377</v>
      </c>
      <c r="C28" s="253">
        <v>41677</v>
      </c>
      <c r="D28" s="255" t="s">
        <v>441</v>
      </c>
      <c r="E28" s="256" t="s">
        <v>379</v>
      </c>
      <c r="F28" s="252">
        <v>3000</v>
      </c>
      <c r="G28" s="252"/>
      <c r="H28" s="257">
        <f t="shared" si="0"/>
        <v>172111253</v>
      </c>
      <c r="I28" s="257">
        <f t="shared" si="1"/>
        <v>0</v>
      </c>
    </row>
    <row r="29" spans="1:9" s="245" customFormat="1" ht="25.5" customHeight="1">
      <c r="A29" s="253">
        <v>41679</v>
      </c>
      <c r="B29" s="254" t="s">
        <v>442</v>
      </c>
      <c r="C29" s="253">
        <v>41679</v>
      </c>
      <c r="D29" s="255" t="s">
        <v>435</v>
      </c>
      <c r="E29" s="256" t="s">
        <v>369</v>
      </c>
      <c r="F29" s="252">
        <v>671288</v>
      </c>
      <c r="G29" s="252"/>
      <c r="H29" s="257">
        <f t="shared" si="0"/>
        <v>172782541</v>
      </c>
      <c r="I29" s="257">
        <f t="shared" si="1"/>
        <v>0</v>
      </c>
    </row>
    <row r="30" spans="1:9" s="245" customFormat="1" ht="25.5" customHeight="1">
      <c r="A30" s="253">
        <v>41680</v>
      </c>
      <c r="B30" s="254" t="s">
        <v>389</v>
      </c>
      <c r="C30" s="253">
        <v>41680</v>
      </c>
      <c r="D30" s="255" t="s">
        <v>443</v>
      </c>
      <c r="E30" s="256" t="s">
        <v>369</v>
      </c>
      <c r="F30" s="252">
        <v>10296</v>
      </c>
      <c r="G30" s="252"/>
      <c r="H30" s="257">
        <f t="shared" si="0"/>
        <v>172792837</v>
      </c>
      <c r="I30" s="257">
        <f t="shared" si="1"/>
        <v>0</v>
      </c>
    </row>
    <row r="31" spans="1:9" s="245" customFormat="1" ht="25.5" customHeight="1">
      <c r="A31" s="253">
        <v>41680</v>
      </c>
      <c r="B31" s="254" t="s">
        <v>444</v>
      </c>
      <c r="C31" s="253">
        <v>41680</v>
      </c>
      <c r="D31" s="255" t="s">
        <v>445</v>
      </c>
      <c r="E31" s="256" t="s">
        <v>369</v>
      </c>
      <c r="F31" s="252">
        <v>118088</v>
      </c>
      <c r="G31" s="252"/>
      <c r="H31" s="257">
        <f t="shared" si="0"/>
        <v>172910925</v>
      </c>
      <c r="I31" s="257">
        <f t="shared" si="1"/>
        <v>0</v>
      </c>
    </row>
    <row r="32" spans="1:9" s="245" customFormat="1" ht="25.5" customHeight="1">
      <c r="A32" s="253">
        <v>41680</v>
      </c>
      <c r="B32" s="254" t="s">
        <v>377</v>
      </c>
      <c r="C32" s="253">
        <v>41680</v>
      </c>
      <c r="D32" s="255" t="s">
        <v>378</v>
      </c>
      <c r="E32" s="256" t="s">
        <v>379</v>
      </c>
      <c r="F32" s="252">
        <v>2000</v>
      </c>
      <c r="G32" s="252"/>
      <c r="H32" s="257">
        <f t="shared" si="0"/>
        <v>172912925</v>
      </c>
      <c r="I32" s="257">
        <f t="shared" si="1"/>
        <v>0</v>
      </c>
    </row>
    <row r="33" spans="1:9" s="245" customFormat="1" ht="25.5" customHeight="1">
      <c r="A33" s="253">
        <v>41682</v>
      </c>
      <c r="B33" s="254" t="s">
        <v>446</v>
      </c>
      <c r="C33" s="253">
        <v>41682</v>
      </c>
      <c r="D33" s="255" t="s">
        <v>447</v>
      </c>
      <c r="E33" s="256" t="s">
        <v>369</v>
      </c>
      <c r="F33" s="252">
        <v>362500</v>
      </c>
      <c r="G33" s="252"/>
      <c r="H33" s="257">
        <f t="shared" si="0"/>
        <v>173275425</v>
      </c>
      <c r="I33" s="257">
        <f t="shared" si="1"/>
        <v>0</v>
      </c>
    </row>
    <row r="34" spans="1:9" s="245" customFormat="1" ht="25.5" customHeight="1">
      <c r="A34" s="253">
        <v>41682</v>
      </c>
      <c r="B34" s="254" t="s">
        <v>377</v>
      </c>
      <c r="C34" s="253">
        <v>41682</v>
      </c>
      <c r="D34" s="255" t="s">
        <v>378</v>
      </c>
      <c r="E34" s="256" t="s">
        <v>379</v>
      </c>
      <c r="F34" s="252">
        <v>1000</v>
      </c>
      <c r="G34" s="252"/>
      <c r="H34" s="257">
        <f t="shared" si="0"/>
        <v>173276425</v>
      </c>
      <c r="I34" s="257">
        <f t="shared" si="1"/>
        <v>0</v>
      </c>
    </row>
    <row r="35" spans="1:9" s="245" customFormat="1" ht="25.5" customHeight="1">
      <c r="A35" s="253">
        <v>41682</v>
      </c>
      <c r="B35" s="254" t="s">
        <v>377</v>
      </c>
      <c r="C35" s="253">
        <v>41682</v>
      </c>
      <c r="D35" s="255" t="s">
        <v>378</v>
      </c>
      <c r="E35" s="256" t="s">
        <v>379</v>
      </c>
      <c r="F35" s="252">
        <v>2000</v>
      </c>
      <c r="G35" s="252"/>
      <c r="H35" s="257">
        <f t="shared" si="0"/>
        <v>173278425</v>
      </c>
      <c r="I35" s="257">
        <f t="shared" si="1"/>
        <v>0</v>
      </c>
    </row>
    <row r="36" spans="1:9" s="245" customFormat="1" ht="25.5">
      <c r="A36" s="253">
        <v>41682</v>
      </c>
      <c r="B36" s="254" t="s">
        <v>395</v>
      </c>
      <c r="C36" s="253">
        <v>41682</v>
      </c>
      <c r="D36" s="255" t="s">
        <v>414</v>
      </c>
      <c r="E36" s="256" t="s">
        <v>397</v>
      </c>
      <c r="F36" s="252">
        <v>31620</v>
      </c>
      <c r="G36" s="252"/>
      <c r="H36" s="257">
        <f t="shared" si="0"/>
        <v>173310045</v>
      </c>
      <c r="I36" s="257">
        <f t="shared" si="1"/>
        <v>0</v>
      </c>
    </row>
    <row r="37" spans="1:9" s="245" customFormat="1" ht="25.5" customHeight="1">
      <c r="A37" s="253">
        <v>41683</v>
      </c>
      <c r="B37" s="254" t="s">
        <v>383</v>
      </c>
      <c r="C37" s="253">
        <v>41683</v>
      </c>
      <c r="D37" s="255" t="s">
        <v>384</v>
      </c>
      <c r="E37" s="256" t="s">
        <v>385</v>
      </c>
      <c r="F37" s="252">
        <v>650000</v>
      </c>
      <c r="G37" s="252"/>
      <c r="H37" s="257">
        <f t="shared" si="0"/>
        <v>173960045</v>
      </c>
      <c r="I37" s="257">
        <f t="shared" si="1"/>
        <v>0</v>
      </c>
    </row>
    <row r="38" spans="1:9" s="245" customFormat="1" ht="25.5" customHeight="1">
      <c r="A38" s="253">
        <v>41684</v>
      </c>
      <c r="B38" s="254" t="s">
        <v>395</v>
      </c>
      <c r="C38" s="253">
        <v>41684</v>
      </c>
      <c r="D38" s="255" t="s">
        <v>439</v>
      </c>
      <c r="E38" s="256" t="s">
        <v>397</v>
      </c>
      <c r="F38" s="252">
        <v>18129</v>
      </c>
      <c r="G38" s="252"/>
      <c r="H38" s="257">
        <f t="shared" si="0"/>
        <v>173978174</v>
      </c>
      <c r="I38" s="257">
        <f t="shared" si="1"/>
        <v>0</v>
      </c>
    </row>
    <row r="39" spans="1:9" s="245" customFormat="1" ht="25.5" customHeight="1">
      <c r="A39" s="253">
        <v>41685</v>
      </c>
      <c r="B39" s="254" t="s">
        <v>448</v>
      </c>
      <c r="C39" s="253">
        <v>41685</v>
      </c>
      <c r="D39" s="255" t="s">
        <v>445</v>
      </c>
      <c r="E39" s="256" t="s">
        <v>369</v>
      </c>
      <c r="F39" s="252">
        <v>214740</v>
      </c>
      <c r="G39" s="252"/>
      <c r="H39" s="257">
        <f t="shared" si="0"/>
        <v>174192914</v>
      </c>
      <c r="I39" s="257">
        <f t="shared" si="1"/>
        <v>0</v>
      </c>
    </row>
    <row r="40" spans="1:9" s="245" customFormat="1" ht="25.5" customHeight="1">
      <c r="A40" s="253">
        <v>41688</v>
      </c>
      <c r="B40" s="254" t="s">
        <v>449</v>
      </c>
      <c r="C40" s="253">
        <v>41688</v>
      </c>
      <c r="D40" s="255" t="s">
        <v>390</v>
      </c>
      <c r="E40" s="256" t="s">
        <v>369</v>
      </c>
      <c r="F40" s="252">
        <v>213145</v>
      </c>
      <c r="G40" s="252"/>
      <c r="H40" s="257">
        <f t="shared" si="0"/>
        <v>174406059</v>
      </c>
      <c r="I40" s="257">
        <f t="shared" si="1"/>
        <v>0</v>
      </c>
    </row>
    <row r="41" spans="1:9" s="245" customFormat="1" ht="25.5" customHeight="1">
      <c r="A41" s="253">
        <v>41690</v>
      </c>
      <c r="B41" s="254" t="s">
        <v>377</v>
      </c>
      <c r="C41" s="253">
        <v>41690</v>
      </c>
      <c r="D41" s="255" t="s">
        <v>378</v>
      </c>
      <c r="E41" s="256" t="s">
        <v>379</v>
      </c>
      <c r="F41" s="252">
        <v>1000</v>
      </c>
      <c r="G41" s="252"/>
      <c r="H41" s="257">
        <f t="shared" si="0"/>
        <v>174407059</v>
      </c>
      <c r="I41" s="257">
        <f t="shared" si="1"/>
        <v>0</v>
      </c>
    </row>
    <row r="42" spans="1:9" s="245" customFormat="1" ht="25.5" customHeight="1">
      <c r="A42" s="253">
        <v>41690</v>
      </c>
      <c r="B42" s="254" t="s">
        <v>377</v>
      </c>
      <c r="C42" s="253">
        <v>41690</v>
      </c>
      <c r="D42" s="255" t="s">
        <v>378</v>
      </c>
      <c r="E42" s="256" t="s">
        <v>379</v>
      </c>
      <c r="F42" s="252">
        <v>1000</v>
      </c>
      <c r="G42" s="252"/>
      <c r="H42" s="257">
        <f t="shared" si="0"/>
        <v>174408059</v>
      </c>
      <c r="I42" s="257">
        <f t="shared" si="1"/>
        <v>0</v>
      </c>
    </row>
    <row r="43" spans="1:9" s="245" customFormat="1" ht="25.5" customHeight="1">
      <c r="A43" s="253">
        <v>41690</v>
      </c>
      <c r="B43" s="254" t="s">
        <v>377</v>
      </c>
      <c r="C43" s="253">
        <v>41690</v>
      </c>
      <c r="D43" s="255" t="s">
        <v>378</v>
      </c>
      <c r="E43" s="256" t="s">
        <v>379</v>
      </c>
      <c r="F43" s="252">
        <v>2000</v>
      </c>
      <c r="G43" s="252"/>
      <c r="H43" s="257">
        <f t="shared" si="0"/>
        <v>174410059</v>
      </c>
      <c r="I43" s="257">
        <f t="shared" si="1"/>
        <v>0</v>
      </c>
    </row>
    <row r="44" spans="1:9" s="245" customFormat="1" ht="25.5" customHeight="1">
      <c r="A44" s="253">
        <v>41690</v>
      </c>
      <c r="B44" s="254" t="s">
        <v>377</v>
      </c>
      <c r="C44" s="253">
        <v>41690</v>
      </c>
      <c r="D44" s="255" t="s">
        <v>378</v>
      </c>
      <c r="E44" s="256" t="s">
        <v>379</v>
      </c>
      <c r="F44" s="252">
        <v>1000</v>
      </c>
      <c r="G44" s="252"/>
      <c r="H44" s="257">
        <f t="shared" si="0"/>
        <v>174411059</v>
      </c>
      <c r="I44" s="257">
        <f t="shared" si="1"/>
        <v>0</v>
      </c>
    </row>
    <row r="45" spans="1:9" s="245" customFormat="1" ht="25.5" customHeight="1">
      <c r="A45" s="253">
        <v>41690</v>
      </c>
      <c r="B45" s="254" t="s">
        <v>377</v>
      </c>
      <c r="C45" s="253">
        <v>41690</v>
      </c>
      <c r="D45" s="255" t="s">
        <v>378</v>
      </c>
      <c r="E45" s="256" t="s">
        <v>379</v>
      </c>
      <c r="F45" s="252">
        <v>2000</v>
      </c>
      <c r="G45" s="252"/>
      <c r="H45" s="257">
        <f t="shared" si="0"/>
        <v>174413059</v>
      </c>
      <c r="I45" s="257">
        <f t="shared" si="1"/>
        <v>0</v>
      </c>
    </row>
    <row r="46" spans="1:9" s="245" customFormat="1" ht="25.5" customHeight="1">
      <c r="A46" s="253">
        <v>41690</v>
      </c>
      <c r="B46" s="254" t="s">
        <v>377</v>
      </c>
      <c r="C46" s="253">
        <v>41690</v>
      </c>
      <c r="D46" s="255" t="s">
        <v>378</v>
      </c>
      <c r="E46" s="256" t="s">
        <v>379</v>
      </c>
      <c r="F46" s="252">
        <v>2000</v>
      </c>
      <c r="G46" s="252"/>
      <c r="H46" s="257">
        <f t="shared" si="0"/>
        <v>174415059</v>
      </c>
      <c r="I46" s="257">
        <f t="shared" si="1"/>
        <v>0</v>
      </c>
    </row>
    <row r="47" spans="1:9" s="245" customFormat="1" ht="25.5" customHeight="1">
      <c r="A47" s="253">
        <v>41690</v>
      </c>
      <c r="B47" s="254" t="s">
        <v>395</v>
      </c>
      <c r="C47" s="253">
        <v>41690</v>
      </c>
      <c r="D47" s="255" t="s">
        <v>439</v>
      </c>
      <c r="E47" s="256" t="s">
        <v>397</v>
      </c>
      <c r="F47" s="252">
        <v>19815</v>
      </c>
      <c r="G47" s="252"/>
      <c r="H47" s="257">
        <f t="shared" si="0"/>
        <v>174434874</v>
      </c>
      <c r="I47" s="257">
        <f t="shared" si="1"/>
        <v>0</v>
      </c>
    </row>
    <row r="48" spans="1:9" s="245" customFormat="1" ht="25.5" customHeight="1">
      <c r="A48" s="253">
        <v>41690</v>
      </c>
      <c r="B48" s="254" t="s">
        <v>395</v>
      </c>
      <c r="C48" s="253">
        <v>41690</v>
      </c>
      <c r="D48" s="255" t="s">
        <v>439</v>
      </c>
      <c r="E48" s="256" t="s">
        <v>397</v>
      </c>
      <c r="F48" s="252">
        <v>4216</v>
      </c>
      <c r="G48" s="252"/>
      <c r="H48" s="257">
        <f t="shared" si="0"/>
        <v>174439090</v>
      </c>
      <c r="I48" s="257">
        <f t="shared" si="1"/>
        <v>0</v>
      </c>
    </row>
    <row r="49" spans="1:9" s="245" customFormat="1" ht="25.5" customHeight="1">
      <c r="A49" s="253">
        <v>41690</v>
      </c>
      <c r="B49" s="254" t="s">
        <v>386</v>
      </c>
      <c r="C49" s="253">
        <v>41690</v>
      </c>
      <c r="D49" s="255" t="s">
        <v>384</v>
      </c>
      <c r="E49" s="256" t="s">
        <v>385</v>
      </c>
      <c r="F49" s="252">
        <v>2470000</v>
      </c>
      <c r="G49" s="252"/>
      <c r="H49" s="257">
        <f t="shared" si="0"/>
        <v>176909090</v>
      </c>
      <c r="I49" s="257">
        <f t="shared" si="1"/>
        <v>0</v>
      </c>
    </row>
    <row r="50" spans="1:9" s="245" customFormat="1" ht="25.5" customHeight="1">
      <c r="A50" s="253">
        <v>41691</v>
      </c>
      <c r="B50" s="254" t="s">
        <v>450</v>
      </c>
      <c r="C50" s="253">
        <v>41691</v>
      </c>
      <c r="D50" s="255" t="s">
        <v>390</v>
      </c>
      <c r="E50" s="256" t="s">
        <v>369</v>
      </c>
      <c r="F50" s="252">
        <v>307378</v>
      </c>
      <c r="G50" s="252"/>
      <c r="H50" s="257">
        <f t="shared" si="0"/>
        <v>177216468</v>
      </c>
      <c r="I50" s="257">
        <f t="shared" si="1"/>
        <v>0</v>
      </c>
    </row>
    <row r="51" spans="1:9" s="245" customFormat="1" ht="25.5" customHeight="1">
      <c r="A51" s="253">
        <v>41691</v>
      </c>
      <c r="B51" s="254" t="s">
        <v>451</v>
      </c>
      <c r="C51" s="253">
        <v>41691</v>
      </c>
      <c r="D51" s="255" t="s">
        <v>445</v>
      </c>
      <c r="E51" s="256" t="s">
        <v>369</v>
      </c>
      <c r="F51" s="252">
        <v>135196</v>
      </c>
      <c r="G51" s="252"/>
      <c r="H51" s="257">
        <f t="shared" si="0"/>
        <v>177351664</v>
      </c>
      <c r="I51" s="257">
        <f t="shared" si="1"/>
        <v>0</v>
      </c>
    </row>
    <row r="52" spans="1:9" s="245" customFormat="1" ht="25.5" customHeight="1">
      <c r="A52" s="253">
        <v>41694</v>
      </c>
      <c r="B52" s="254" t="s">
        <v>387</v>
      </c>
      <c r="C52" s="253">
        <v>41694</v>
      </c>
      <c r="D52" s="255" t="s">
        <v>452</v>
      </c>
      <c r="E52" s="256" t="s">
        <v>385</v>
      </c>
      <c r="F52" s="252">
        <v>1410000</v>
      </c>
      <c r="G52" s="252"/>
      <c r="H52" s="257">
        <f t="shared" si="0"/>
        <v>178761664</v>
      </c>
      <c r="I52" s="257">
        <f t="shared" si="1"/>
        <v>0</v>
      </c>
    </row>
    <row r="53" spans="1:9" s="245" customFormat="1" ht="25.5" customHeight="1">
      <c r="A53" s="253">
        <v>41695</v>
      </c>
      <c r="B53" s="254" t="s">
        <v>377</v>
      </c>
      <c r="C53" s="253">
        <v>41695</v>
      </c>
      <c r="D53" s="255" t="s">
        <v>378</v>
      </c>
      <c r="E53" s="256" t="s">
        <v>379</v>
      </c>
      <c r="F53" s="252">
        <v>1500</v>
      </c>
      <c r="G53" s="252"/>
      <c r="H53" s="257">
        <f t="shared" si="0"/>
        <v>178763164</v>
      </c>
      <c r="I53" s="257">
        <f t="shared" si="1"/>
        <v>0</v>
      </c>
    </row>
    <row r="54" spans="1:9" s="245" customFormat="1" ht="25.5" customHeight="1">
      <c r="A54" s="253">
        <v>41696</v>
      </c>
      <c r="B54" s="254" t="s">
        <v>406</v>
      </c>
      <c r="C54" s="253">
        <v>41696</v>
      </c>
      <c r="D54" s="255" t="s">
        <v>453</v>
      </c>
      <c r="E54" s="256" t="s">
        <v>369</v>
      </c>
      <c r="F54" s="252">
        <v>48182</v>
      </c>
      <c r="G54" s="252"/>
      <c r="H54" s="257">
        <f t="shared" si="0"/>
        <v>178811346</v>
      </c>
      <c r="I54" s="257">
        <f t="shared" si="1"/>
        <v>0</v>
      </c>
    </row>
    <row r="55" spans="1:9" s="245" customFormat="1" ht="25.5" customHeight="1">
      <c r="A55" s="253">
        <v>41696</v>
      </c>
      <c r="B55" s="254" t="s">
        <v>454</v>
      </c>
      <c r="C55" s="253">
        <v>41696</v>
      </c>
      <c r="D55" s="255" t="s">
        <v>453</v>
      </c>
      <c r="E55" s="256" t="s">
        <v>369</v>
      </c>
      <c r="F55" s="252">
        <v>96364</v>
      </c>
      <c r="G55" s="252"/>
      <c r="H55" s="257">
        <f t="shared" si="0"/>
        <v>178907710</v>
      </c>
      <c r="I55" s="257">
        <f t="shared" si="1"/>
        <v>0</v>
      </c>
    </row>
    <row r="56" spans="1:9" s="245" customFormat="1" ht="25.5" customHeight="1">
      <c r="A56" s="253">
        <v>41696</v>
      </c>
      <c r="B56" s="254" t="s">
        <v>377</v>
      </c>
      <c r="C56" s="253">
        <v>41696</v>
      </c>
      <c r="D56" s="255" t="s">
        <v>455</v>
      </c>
      <c r="E56" s="256" t="s">
        <v>379</v>
      </c>
      <c r="F56" s="252">
        <v>31680</v>
      </c>
      <c r="G56" s="252"/>
      <c r="H56" s="257">
        <f t="shared" si="0"/>
        <v>178939390</v>
      </c>
      <c r="I56" s="257">
        <f t="shared" si="1"/>
        <v>0</v>
      </c>
    </row>
    <row r="57" spans="1:9" s="245" customFormat="1" ht="24.75" customHeight="1">
      <c r="A57" s="253">
        <v>41696</v>
      </c>
      <c r="B57" s="254" t="s">
        <v>395</v>
      </c>
      <c r="C57" s="253">
        <v>41696</v>
      </c>
      <c r="D57" s="255" t="s">
        <v>414</v>
      </c>
      <c r="E57" s="256" t="s">
        <v>397</v>
      </c>
      <c r="F57" s="252">
        <v>32674</v>
      </c>
      <c r="G57" s="252"/>
      <c r="H57" s="257">
        <f t="shared" si="0"/>
        <v>178972064</v>
      </c>
      <c r="I57" s="257">
        <f t="shared" si="1"/>
        <v>0</v>
      </c>
    </row>
    <row r="58" spans="1:9" s="245" customFormat="1" ht="27" customHeight="1">
      <c r="A58" s="253">
        <v>41697</v>
      </c>
      <c r="B58" s="254" t="s">
        <v>408</v>
      </c>
      <c r="C58" s="253">
        <v>41697</v>
      </c>
      <c r="D58" s="255" t="s">
        <v>456</v>
      </c>
      <c r="E58" s="256" t="s">
        <v>369</v>
      </c>
      <c r="F58" s="252">
        <v>1720000</v>
      </c>
      <c r="G58" s="252"/>
      <c r="H58" s="257">
        <f t="shared" si="0"/>
        <v>180692064</v>
      </c>
      <c r="I58" s="257">
        <f t="shared" si="1"/>
        <v>0</v>
      </c>
    </row>
    <row r="59" spans="1:9" s="245" customFormat="1" ht="27" customHeight="1">
      <c r="A59" s="253">
        <v>41697</v>
      </c>
      <c r="B59" s="254" t="s">
        <v>377</v>
      </c>
      <c r="C59" s="253">
        <v>41697</v>
      </c>
      <c r="D59" s="255" t="s">
        <v>378</v>
      </c>
      <c r="E59" s="256" t="s">
        <v>379</v>
      </c>
      <c r="F59" s="252">
        <v>2500</v>
      </c>
      <c r="G59" s="252"/>
      <c r="H59" s="257">
        <f t="shared" si="0"/>
        <v>180694564</v>
      </c>
      <c r="I59" s="257">
        <f t="shared" si="1"/>
        <v>0</v>
      </c>
    </row>
    <row r="60" spans="1:9" s="245" customFormat="1" ht="27" customHeight="1">
      <c r="A60" s="253">
        <v>41697</v>
      </c>
      <c r="B60" s="254" t="s">
        <v>394</v>
      </c>
      <c r="C60" s="253">
        <v>41697</v>
      </c>
      <c r="D60" s="255" t="s">
        <v>384</v>
      </c>
      <c r="E60" s="256" t="s">
        <v>385</v>
      </c>
      <c r="F60" s="252">
        <v>500000</v>
      </c>
      <c r="G60" s="252"/>
      <c r="H60" s="257">
        <f t="shared" si="0"/>
        <v>181194564</v>
      </c>
      <c r="I60" s="257">
        <f t="shared" si="1"/>
        <v>0</v>
      </c>
    </row>
    <row r="61" spans="1:9" s="245" customFormat="1" ht="27" customHeight="1">
      <c r="A61" s="253">
        <v>41698</v>
      </c>
      <c r="B61" s="254" t="s">
        <v>457</v>
      </c>
      <c r="C61" s="253">
        <v>41698</v>
      </c>
      <c r="D61" s="255" t="s">
        <v>445</v>
      </c>
      <c r="E61" s="256" t="s">
        <v>369</v>
      </c>
      <c r="F61" s="252">
        <v>166864</v>
      </c>
      <c r="G61" s="252"/>
      <c r="H61" s="257">
        <f t="shared" si="0"/>
        <v>181361428</v>
      </c>
      <c r="I61" s="257">
        <f t="shared" si="1"/>
        <v>0</v>
      </c>
    </row>
    <row r="62" spans="1:9" s="245" customFormat="1" ht="27" customHeight="1">
      <c r="A62" s="253">
        <v>41698</v>
      </c>
      <c r="B62" s="254" t="s">
        <v>458</v>
      </c>
      <c r="C62" s="253">
        <v>41698</v>
      </c>
      <c r="D62" s="255" t="s">
        <v>390</v>
      </c>
      <c r="E62" s="256" t="s">
        <v>369</v>
      </c>
      <c r="F62" s="252">
        <v>127324</v>
      </c>
      <c r="G62" s="252"/>
      <c r="H62" s="257">
        <f t="shared" si="0"/>
        <v>181488752</v>
      </c>
      <c r="I62" s="257">
        <f t="shared" si="1"/>
        <v>0</v>
      </c>
    </row>
    <row r="63" spans="1:9" s="245" customFormat="1" ht="27" customHeight="1">
      <c r="A63" s="253">
        <v>41698</v>
      </c>
      <c r="B63" s="254" t="s">
        <v>459</v>
      </c>
      <c r="C63" s="253">
        <v>41698</v>
      </c>
      <c r="D63" s="255" t="s">
        <v>460</v>
      </c>
      <c r="E63" s="256" t="s">
        <v>369</v>
      </c>
      <c r="F63" s="252">
        <v>263636</v>
      </c>
      <c r="G63" s="252"/>
      <c r="H63" s="257">
        <f t="shared" si="0"/>
        <v>181752388</v>
      </c>
      <c r="I63" s="257">
        <f t="shared" si="1"/>
        <v>0</v>
      </c>
    </row>
    <row r="64" spans="1:9" s="245" customFormat="1" ht="27" customHeight="1">
      <c r="A64" s="253">
        <v>41698</v>
      </c>
      <c r="B64" s="254" t="s">
        <v>395</v>
      </c>
      <c r="C64" s="253">
        <v>41664</v>
      </c>
      <c r="D64" s="255" t="s">
        <v>461</v>
      </c>
      <c r="E64" s="256" t="s">
        <v>462</v>
      </c>
      <c r="F64" s="252">
        <v>55021762</v>
      </c>
      <c r="G64" s="252"/>
      <c r="H64" s="257">
        <f t="shared" si="0"/>
        <v>236774150</v>
      </c>
      <c r="I64" s="257">
        <f t="shared" si="1"/>
        <v>0</v>
      </c>
    </row>
    <row r="65" spans="1:9" s="245" customFormat="1" ht="27" customHeight="1">
      <c r="A65" s="253">
        <v>41698</v>
      </c>
      <c r="B65" s="254" t="s">
        <v>395</v>
      </c>
      <c r="C65" s="253">
        <v>41681</v>
      </c>
      <c r="D65" s="255" t="s">
        <v>463</v>
      </c>
      <c r="E65" s="256" t="s">
        <v>385</v>
      </c>
      <c r="F65" s="252">
        <v>519798</v>
      </c>
      <c r="G65" s="252"/>
      <c r="H65" s="257">
        <f t="shared" si="0"/>
        <v>237293948</v>
      </c>
      <c r="I65" s="257">
        <f t="shared" si="1"/>
        <v>0</v>
      </c>
    </row>
    <row r="66" spans="1:9" s="245" customFormat="1" ht="28.5" customHeight="1">
      <c r="A66" s="253">
        <v>41698</v>
      </c>
      <c r="B66" s="254" t="s">
        <v>395</v>
      </c>
      <c r="C66" s="253">
        <v>41645</v>
      </c>
      <c r="D66" s="255" t="s">
        <v>420</v>
      </c>
      <c r="E66" s="256" t="s">
        <v>385</v>
      </c>
      <c r="F66" s="252">
        <v>478636</v>
      </c>
      <c r="G66" s="252"/>
      <c r="H66" s="257">
        <f t="shared" si="0"/>
        <v>237772584</v>
      </c>
      <c r="I66" s="257">
        <f t="shared" si="1"/>
        <v>0</v>
      </c>
    </row>
    <row r="67" spans="1:9" s="245" customFormat="1" ht="25.5" customHeight="1">
      <c r="A67" s="253">
        <v>41698</v>
      </c>
      <c r="B67" s="254" t="s">
        <v>395</v>
      </c>
      <c r="C67" s="253">
        <v>41685</v>
      </c>
      <c r="D67" s="255" t="s">
        <v>417</v>
      </c>
      <c r="E67" s="256" t="s">
        <v>385</v>
      </c>
      <c r="F67" s="252">
        <v>4600000</v>
      </c>
      <c r="G67" s="252"/>
      <c r="H67" s="257">
        <f t="shared" si="0"/>
        <v>242372584</v>
      </c>
      <c r="I67" s="257">
        <f t="shared" si="1"/>
        <v>0</v>
      </c>
    </row>
    <row r="68" spans="1:9" s="245" customFormat="1" ht="25.5" customHeight="1">
      <c r="A68" s="253">
        <v>41698</v>
      </c>
      <c r="B68" s="254" t="s">
        <v>395</v>
      </c>
      <c r="C68" s="253">
        <v>41668</v>
      </c>
      <c r="D68" s="255" t="s">
        <v>423</v>
      </c>
      <c r="E68" s="256" t="s">
        <v>385</v>
      </c>
      <c r="F68" s="252">
        <v>27806</v>
      </c>
      <c r="G68" s="252"/>
      <c r="H68" s="257">
        <f t="shared" si="0"/>
        <v>242400390</v>
      </c>
      <c r="I68" s="257">
        <f t="shared" si="1"/>
        <v>0</v>
      </c>
    </row>
    <row r="69" spans="1:9" s="245" customFormat="1" ht="25.5" customHeight="1">
      <c r="A69" s="253">
        <v>41698</v>
      </c>
      <c r="B69" s="254" t="s">
        <v>395</v>
      </c>
      <c r="C69" s="253">
        <v>41687</v>
      </c>
      <c r="D69" s="255" t="s">
        <v>423</v>
      </c>
      <c r="E69" s="256" t="s">
        <v>385</v>
      </c>
      <c r="F69" s="252">
        <v>1276128</v>
      </c>
      <c r="G69" s="252"/>
      <c r="H69" s="257">
        <f t="shared" si="0"/>
        <v>243676518</v>
      </c>
      <c r="I69" s="257">
        <f t="shared" si="1"/>
        <v>0</v>
      </c>
    </row>
    <row r="70" spans="1:9" s="245" customFormat="1" ht="25.5" customHeight="1">
      <c r="A70" s="253">
        <v>41698</v>
      </c>
      <c r="B70" s="254" t="s">
        <v>395</v>
      </c>
      <c r="C70" s="253">
        <v>41647</v>
      </c>
      <c r="D70" s="255" t="s">
        <v>464</v>
      </c>
      <c r="E70" s="256" t="s">
        <v>385</v>
      </c>
      <c r="F70" s="252">
        <v>555661</v>
      </c>
      <c r="G70" s="252"/>
      <c r="H70" s="257">
        <f t="shared" si="0"/>
        <v>244232179</v>
      </c>
      <c r="I70" s="257">
        <f t="shared" si="1"/>
        <v>0</v>
      </c>
    </row>
    <row r="71" spans="1:9" s="245" customFormat="1" ht="25.5" customHeight="1">
      <c r="A71" s="253">
        <v>41698</v>
      </c>
      <c r="B71" s="254" t="s">
        <v>395</v>
      </c>
      <c r="C71" s="253">
        <v>41678</v>
      </c>
      <c r="D71" s="255" t="s">
        <v>465</v>
      </c>
      <c r="E71" s="256" t="s">
        <v>385</v>
      </c>
      <c r="F71" s="252">
        <v>687900</v>
      </c>
      <c r="G71" s="252"/>
      <c r="H71" s="257">
        <f t="shared" si="0"/>
        <v>244920079</v>
      </c>
      <c r="I71" s="257">
        <f t="shared" si="1"/>
        <v>0</v>
      </c>
    </row>
    <row r="72" spans="1:9" s="245" customFormat="1" ht="25.5" customHeight="1">
      <c r="A72" s="253">
        <v>41698</v>
      </c>
      <c r="B72" s="254" t="s">
        <v>395</v>
      </c>
      <c r="C72" s="253">
        <v>41687</v>
      </c>
      <c r="D72" s="255" t="s">
        <v>466</v>
      </c>
      <c r="E72" s="256" t="s">
        <v>385</v>
      </c>
      <c r="F72" s="252">
        <v>1239060</v>
      </c>
      <c r="G72" s="252"/>
      <c r="H72" s="257">
        <f t="shared" si="0"/>
        <v>246159139</v>
      </c>
      <c r="I72" s="257">
        <f t="shared" si="1"/>
        <v>0</v>
      </c>
    </row>
    <row r="73" spans="1:9" s="245" customFormat="1" ht="17.25" customHeight="1">
      <c r="A73" s="253"/>
      <c r="B73" s="254"/>
      <c r="C73" s="253"/>
      <c r="D73" s="260"/>
      <c r="E73" s="254"/>
      <c r="F73" s="252"/>
      <c r="G73" s="252"/>
      <c r="H73" s="257"/>
      <c r="I73" s="257"/>
    </row>
    <row r="74" spans="1:9" s="245" customFormat="1" ht="20.25" customHeight="1">
      <c r="A74" s="253"/>
      <c r="B74" s="254"/>
      <c r="C74" s="253"/>
      <c r="D74" s="261" t="s">
        <v>748</v>
      </c>
      <c r="E74" s="254" t="s">
        <v>14</v>
      </c>
      <c r="F74" s="259">
        <f>SUM(F15:F73)</f>
        <v>83019268</v>
      </c>
      <c r="G74" s="259">
        <f>SUM(G15:G73)</f>
        <v>0</v>
      </c>
      <c r="H74" s="259" t="s">
        <v>14</v>
      </c>
      <c r="I74" s="259" t="s">
        <v>14</v>
      </c>
    </row>
    <row r="75" spans="1:9" s="245" customFormat="1" ht="17.25" customHeight="1">
      <c r="A75" s="262"/>
      <c r="B75" s="263"/>
      <c r="C75" s="262"/>
      <c r="D75" s="264" t="s">
        <v>749</v>
      </c>
      <c r="E75" s="263" t="s">
        <v>14</v>
      </c>
      <c r="F75" s="265" t="s">
        <v>14</v>
      </c>
      <c r="G75" s="265" t="s">
        <v>14</v>
      </c>
      <c r="H75" s="266">
        <f>MAX(H14+F74-G74-I14,0)</f>
        <v>246159139</v>
      </c>
      <c r="I75" s="266">
        <f>MAX(I14+G74-F74-H14,0)</f>
        <v>0</v>
      </c>
    </row>
    <row r="76" spans="1:9" s="245" customFormat="1" ht="17.25" customHeight="1">
      <c r="A76" s="248"/>
      <c r="B76" s="248"/>
      <c r="C76" s="248"/>
      <c r="E76" s="248"/>
    </row>
    <row r="77" spans="1:9" s="245" customFormat="1" ht="12.75">
      <c r="A77" s="248"/>
      <c r="B77" s="248"/>
      <c r="C77" s="267" t="s">
        <v>755</v>
      </c>
      <c r="E77" s="248"/>
    </row>
    <row r="78" spans="1:9" s="245" customFormat="1" ht="12.75">
      <c r="A78" s="248"/>
      <c r="B78" s="248"/>
      <c r="C78" s="267" t="s">
        <v>757</v>
      </c>
      <c r="E78" s="248"/>
    </row>
    <row r="79" spans="1:9" s="245" customFormat="1" ht="13.5" customHeight="1">
      <c r="A79" s="248"/>
      <c r="B79" s="248"/>
      <c r="C79" s="248"/>
      <c r="E79" s="324" t="s">
        <v>758</v>
      </c>
      <c r="F79" s="324"/>
      <c r="G79" s="324"/>
      <c r="H79" s="324"/>
      <c r="I79" s="324"/>
    </row>
    <row r="80" spans="1:9" s="245" customFormat="1" ht="12.75">
      <c r="A80" s="324" t="s">
        <v>45</v>
      </c>
      <c r="B80" s="324"/>
      <c r="C80" s="324"/>
      <c r="D80" s="324"/>
      <c r="E80" s="324" t="s">
        <v>16</v>
      </c>
      <c r="F80" s="324"/>
      <c r="G80" s="324"/>
      <c r="H80" s="324"/>
      <c r="I80" s="324"/>
    </row>
    <row r="81" spans="1:9" s="245" customFormat="1" ht="12.75">
      <c r="A81" s="324" t="s">
        <v>753</v>
      </c>
      <c r="B81" s="324"/>
      <c r="C81" s="324"/>
      <c r="D81" s="324"/>
      <c r="E81" s="324" t="s">
        <v>753</v>
      </c>
      <c r="F81" s="324"/>
      <c r="G81" s="324"/>
      <c r="H81" s="324"/>
      <c r="I81" s="324"/>
    </row>
    <row r="83" spans="1:9">
      <c r="F83" s="268"/>
      <c r="G83" s="268"/>
    </row>
  </sheetData>
  <autoFilter ref="A13:J72"/>
  <mergeCells count="24">
    <mergeCell ref="G2:I2"/>
    <mergeCell ref="G3:I4"/>
    <mergeCell ref="A5:I5"/>
    <mergeCell ref="A6:I6"/>
    <mergeCell ref="A7:I7"/>
    <mergeCell ref="A8:I8"/>
    <mergeCell ref="C9:I9"/>
    <mergeCell ref="A10:A12"/>
    <mergeCell ref="B10:C10"/>
    <mergeCell ref="D10:D12"/>
    <mergeCell ref="E10:E12"/>
    <mergeCell ref="F10:G10"/>
    <mergeCell ref="H10:I10"/>
    <mergeCell ref="B11:B12"/>
    <mergeCell ref="C11:C12"/>
    <mergeCell ref="F11:F12"/>
    <mergeCell ref="A81:D81"/>
    <mergeCell ref="E81:I81"/>
    <mergeCell ref="G11:G12"/>
    <mergeCell ref="H11:H12"/>
    <mergeCell ref="I11:I12"/>
    <mergeCell ref="E79:I79"/>
    <mergeCell ref="A80:D80"/>
    <mergeCell ref="E80:I80"/>
  </mergeCells>
  <printOptions horizontalCentered="1"/>
  <pageMargins left="0.47" right="0.12" top="0.5" bottom="0.5" header="0.5" footer="0.5"/>
  <pageSetup scale="85" orientation="portrait" horizontalDpi="0" verticalDpi="0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29</vt:i4>
      </vt:variant>
    </vt:vector>
  </HeadingPairs>
  <TitlesOfParts>
    <vt:vector size="48" baseType="lpstr">
      <vt:lpstr>SO-TS</vt:lpstr>
      <vt:lpstr>THE-TS</vt:lpstr>
      <vt:lpstr>BT KH</vt:lpstr>
      <vt:lpstr>BT&amp;PB KH TSCĐ</vt:lpstr>
      <vt:lpstr>BT&amp;PB KH CCDC</vt:lpstr>
      <vt:lpstr>BBGN</vt:lpstr>
      <vt:lpstr>TH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BBGN!Print_Area</vt:lpstr>
      <vt:lpstr>'BT KH'!Print_Area</vt:lpstr>
      <vt:lpstr>'SO-TS'!Print_Area</vt:lpstr>
      <vt:lpstr>TH!Print_Area</vt:lpstr>
      <vt:lpstr>'THE-TS'!Print_Area</vt:lpstr>
      <vt:lpstr>'1'!Print_Titles</vt:lpstr>
      <vt:lpstr>'10'!Print_Titles</vt:lpstr>
      <vt:lpstr>'11'!Print_Titles</vt:lpstr>
      <vt:lpstr>'12'!Print_Titles</vt:lpstr>
      <vt:lpstr>'2'!Print_Titles</vt:lpstr>
      <vt:lpstr>'3'!Print_Titles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</vt:vector>
  </TitlesOfParts>
  <Company>VINTECOM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Khanhvy</dc:creator>
  <cp:lastModifiedBy>User 1</cp:lastModifiedBy>
  <cp:lastPrinted>2015-03-26T07:10:35Z</cp:lastPrinted>
  <dcterms:created xsi:type="dcterms:W3CDTF">2007-09-15T16:38:54Z</dcterms:created>
  <dcterms:modified xsi:type="dcterms:W3CDTF">2015-09-11T09:19:11Z</dcterms:modified>
</cp:coreProperties>
</file>